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takah\OneDrive\ドキュメント\Chatbot\SDTM_AI_Search\data\"/>
    </mc:Choice>
  </mc:AlternateContent>
  <xr:revisionPtr revIDLastSave="0" documentId="13_ncr:1_{CCF4B16E-520F-4F9E-8D0C-79C144A6C01F}" xr6:coauthVersionLast="47" xr6:coauthVersionMax="47" xr10:uidLastSave="{00000000-0000-0000-0000-000000000000}"/>
  <bookViews>
    <workbookView xWindow="-120" yWindow="-120" windowWidth="29040" windowHeight="15720" xr2:uid="{00000000-000D-0000-FFFF-FFFF00000000}"/>
  </bookViews>
  <sheets>
    <sheet name="_20_MergeAll" sheetId="1" r:id="rId1"/>
  </sheets>
  <definedNames>
    <definedName name="_20_MergeAll">_20_MergeAll!$A$2:$G$5439</definedName>
    <definedName name="_xlnm._FilterDatabase" localSheetId="0" hidden="1">_20_MergeAll!$A$1:$K$5440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PgtWhGkQhkbrTvlCvywCNWX/U9oymh3FcmBfqaS1M8E="/>
    </ext>
  </extLst>
</workbook>
</file>

<file path=xl/calcChain.xml><?xml version="1.0" encoding="utf-8"?>
<calcChain xmlns="http://schemas.openxmlformats.org/spreadsheetml/2006/main">
  <c r="K5634" i="1" l="1"/>
  <c r="J5634" i="1"/>
  <c r="I5634" i="1"/>
  <c r="H5634" i="1"/>
  <c r="K5615" i="1"/>
  <c r="J5615" i="1"/>
  <c r="I5615" i="1"/>
  <c r="H5615" i="1"/>
  <c r="K5528" i="1"/>
  <c r="J5528" i="1"/>
  <c r="I5528" i="1"/>
  <c r="H5528" i="1"/>
  <c r="K5507" i="1"/>
  <c r="J5507" i="1"/>
  <c r="I5507" i="1"/>
  <c r="H5507" i="1"/>
  <c r="K5472" i="1"/>
  <c r="J5472" i="1"/>
  <c r="I5472" i="1"/>
  <c r="H5472" i="1"/>
  <c r="K5466" i="1"/>
  <c r="J5466" i="1"/>
  <c r="I5466" i="1"/>
  <c r="H5466" i="1"/>
  <c r="K5431" i="1"/>
  <c r="J5431" i="1"/>
  <c r="I5431" i="1"/>
  <c r="H5431" i="1"/>
  <c r="K5425" i="1"/>
  <c r="J5425" i="1"/>
  <c r="I5425" i="1"/>
  <c r="H5425" i="1"/>
  <c r="K5423" i="1"/>
  <c r="J5423" i="1"/>
  <c r="I5423" i="1"/>
  <c r="H5423" i="1"/>
  <c r="K5361" i="1"/>
  <c r="J5361" i="1"/>
  <c r="I5361" i="1"/>
  <c r="H5361" i="1"/>
  <c r="K5310" i="1"/>
  <c r="J5310" i="1"/>
  <c r="I5310" i="1"/>
  <c r="H5310" i="1"/>
  <c r="K5309" i="1"/>
  <c r="J5309" i="1"/>
  <c r="I5309" i="1"/>
  <c r="H5309" i="1"/>
  <c r="K5307" i="1"/>
  <c r="J5307" i="1"/>
  <c r="I5307" i="1"/>
  <c r="H5307" i="1"/>
  <c r="K5306" i="1"/>
  <c r="J5306" i="1"/>
  <c r="I5306" i="1"/>
  <c r="H5306" i="1"/>
  <c r="K5286" i="1"/>
  <c r="J5286" i="1"/>
  <c r="I5286" i="1"/>
  <c r="H5286" i="1"/>
  <c r="K5130" i="1"/>
  <c r="J5130" i="1"/>
  <c r="I5130" i="1"/>
  <c r="H5130" i="1"/>
  <c r="K5123" i="1"/>
  <c r="J5123" i="1"/>
  <c r="I5123" i="1"/>
  <c r="H5123" i="1"/>
  <c r="K5121" i="1"/>
  <c r="J5121" i="1"/>
  <c r="I5121" i="1"/>
  <c r="H5121" i="1"/>
  <c r="K5074" i="1"/>
  <c r="J5074" i="1"/>
  <c r="I5074" i="1"/>
  <c r="H5074" i="1"/>
  <c r="K5012" i="1"/>
  <c r="J5012" i="1"/>
  <c r="I5012" i="1"/>
  <c r="H5012" i="1"/>
  <c r="K4929" i="1"/>
  <c r="J4929" i="1"/>
  <c r="I4929" i="1"/>
  <c r="H4929" i="1"/>
  <c r="K4916" i="1"/>
  <c r="J4916" i="1"/>
  <c r="I4916" i="1"/>
  <c r="H4916" i="1"/>
  <c r="K4853" i="1"/>
  <c r="J4853" i="1"/>
  <c r="I4853" i="1"/>
  <c r="H4853" i="1"/>
  <c r="K4852" i="1"/>
  <c r="J4852" i="1"/>
  <c r="I4852" i="1"/>
  <c r="H4852" i="1"/>
  <c r="K4845" i="1"/>
  <c r="J4845" i="1"/>
  <c r="I4845" i="1"/>
  <c r="H4845" i="1"/>
  <c r="K4761" i="1"/>
  <c r="J4761" i="1"/>
  <c r="I4761" i="1"/>
  <c r="H4761" i="1"/>
  <c r="K4716" i="1"/>
  <c r="J4716" i="1"/>
  <c r="I4716" i="1"/>
  <c r="H4716" i="1"/>
  <c r="K4715" i="1"/>
  <c r="J4715" i="1"/>
  <c r="I4715" i="1"/>
  <c r="H4715" i="1"/>
  <c r="K4714" i="1"/>
  <c r="J4714" i="1"/>
  <c r="I4714" i="1"/>
  <c r="H4714" i="1"/>
  <c r="K4675" i="1"/>
  <c r="J4675" i="1"/>
  <c r="I4675" i="1"/>
  <c r="H4675" i="1"/>
  <c r="K4668" i="1"/>
  <c r="J4668" i="1"/>
  <c r="I4668" i="1"/>
  <c r="H4668" i="1"/>
  <c r="K4625" i="1"/>
  <c r="J4625" i="1"/>
  <c r="I4625" i="1"/>
  <c r="H4625" i="1"/>
  <c r="K4622" i="1"/>
  <c r="J4622" i="1"/>
  <c r="I4622" i="1"/>
  <c r="H4622" i="1"/>
  <c r="K4621" i="1"/>
  <c r="J4621" i="1"/>
  <c r="I4621" i="1"/>
  <c r="H4621" i="1"/>
  <c r="K4608" i="1"/>
  <c r="J4608" i="1"/>
  <c r="I4608" i="1"/>
  <c r="H4608" i="1"/>
  <c r="K4577" i="1"/>
  <c r="J4577" i="1"/>
  <c r="I4577" i="1"/>
  <c r="H4577" i="1"/>
  <c r="K4543" i="1"/>
  <c r="J4543" i="1"/>
  <c r="I4543" i="1"/>
  <c r="H4543" i="1"/>
  <c r="K4442" i="1"/>
  <c r="J4442" i="1"/>
  <c r="I4442" i="1"/>
  <c r="H4442" i="1"/>
  <c r="K4437" i="1"/>
  <c r="J4437" i="1"/>
  <c r="I4437" i="1"/>
  <c r="H4437" i="1"/>
  <c r="K4385" i="1"/>
  <c r="J4385" i="1"/>
  <c r="I4385" i="1"/>
  <c r="H4385" i="1"/>
  <c r="K4384" i="1"/>
  <c r="J4384" i="1"/>
  <c r="I4384" i="1"/>
  <c r="H4384" i="1"/>
  <c r="K4329" i="1"/>
  <c r="J4329" i="1"/>
  <c r="I4329" i="1"/>
  <c r="H4329" i="1"/>
  <c r="K4323" i="1"/>
  <c r="J4323" i="1"/>
  <c r="I4323" i="1"/>
  <c r="H4323" i="1"/>
  <c r="K4316" i="1"/>
  <c r="J4316" i="1"/>
  <c r="I4316" i="1"/>
  <c r="H4316" i="1"/>
  <c r="K4268" i="1"/>
  <c r="J4268" i="1"/>
  <c r="I4268" i="1"/>
  <c r="H4268" i="1"/>
  <c r="K4252" i="1"/>
  <c r="J4252" i="1"/>
  <c r="I4252" i="1"/>
  <c r="H4252" i="1"/>
  <c r="K4250" i="1"/>
  <c r="J4250" i="1"/>
  <c r="I4250" i="1"/>
  <c r="H4250" i="1"/>
  <c r="K4246" i="1"/>
  <c r="J4246" i="1"/>
  <c r="I4246" i="1"/>
  <c r="H4246" i="1"/>
  <c r="K4244" i="1"/>
  <c r="J4244" i="1"/>
  <c r="I4244" i="1"/>
  <c r="H4244" i="1"/>
  <c r="K4243" i="1"/>
  <c r="J4243" i="1"/>
  <c r="I4243" i="1"/>
  <c r="H4243" i="1"/>
  <c r="K4242" i="1"/>
  <c r="J4242" i="1"/>
  <c r="I4242" i="1"/>
  <c r="H4242" i="1"/>
  <c r="K4241" i="1"/>
  <c r="J4241" i="1"/>
  <c r="I4241" i="1"/>
  <c r="H4241" i="1"/>
  <c r="K4240" i="1"/>
  <c r="J4240" i="1"/>
  <c r="I4240" i="1"/>
  <c r="H4240" i="1"/>
  <c r="K4239" i="1"/>
  <c r="J4239" i="1"/>
  <c r="I4239" i="1"/>
  <c r="H4239" i="1"/>
  <c r="K4237" i="1"/>
  <c r="J4237" i="1"/>
  <c r="I4237" i="1"/>
  <c r="H4237" i="1"/>
  <c r="K4226" i="1"/>
  <c r="J4226" i="1"/>
  <c r="I4226" i="1"/>
  <c r="H4226" i="1"/>
  <c r="K4105" i="1"/>
  <c r="J4105" i="1"/>
  <c r="I4105" i="1"/>
  <c r="H4105" i="1"/>
  <c r="K4094" i="1"/>
  <c r="J4094" i="1"/>
  <c r="I4094" i="1"/>
  <c r="H4094" i="1"/>
  <c r="K4087" i="1"/>
  <c r="J4087" i="1"/>
  <c r="I4087" i="1"/>
  <c r="H4087" i="1"/>
  <c r="K4026" i="1"/>
  <c r="J4026" i="1"/>
  <c r="I4026" i="1"/>
  <c r="H4026" i="1"/>
  <c r="K4018" i="1"/>
  <c r="J4018" i="1"/>
  <c r="I4018" i="1"/>
  <c r="H4018" i="1"/>
  <c r="K3999" i="1"/>
  <c r="J3999" i="1"/>
  <c r="I3999" i="1"/>
  <c r="H3999" i="1"/>
  <c r="K3995" i="1"/>
  <c r="J3995" i="1"/>
  <c r="I3995" i="1"/>
  <c r="H3995" i="1"/>
  <c r="K3976" i="1"/>
  <c r="J3976" i="1"/>
  <c r="I3976" i="1"/>
  <c r="H3976" i="1"/>
  <c r="K3904" i="1"/>
  <c r="J3904" i="1"/>
  <c r="I3904" i="1"/>
  <c r="H3904" i="1"/>
  <c r="K3886" i="1"/>
  <c r="J3886" i="1"/>
  <c r="I3886" i="1"/>
  <c r="H3886" i="1"/>
  <c r="K3861" i="1"/>
  <c r="J3861" i="1"/>
  <c r="I3861" i="1"/>
  <c r="H3861" i="1"/>
  <c r="K3832" i="1"/>
  <c r="J3832" i="1"/>
  <c r="I3832" i="1"/>
  <c r="H3832" i="1"/>
  <c r="K3741" i="1"/>
  <c r="J3741" i="1"/>
  <c r="I3741" i="1"/>
  <c r="H3741" i="1"/>
  <c r="K3729" i="1"/>
  <c r="J3729" i="1"/>
  <c r="I3729" i="1"/>
  <c r="H3729" i="1"/>
  <c r="K3723" i="1"/>
  <c r="J3723" i="1"/>
  <c r="I3723" i="1"/>
  <c r="H3723" i="1"/>
  <c r="K3718" i="1"/>
  <c r="J3718" i="1"/>
  <c r="I3718" i="1"/>
  <c r="H3718" i="1"/>
  <c r="K3708" i="1"/>
  <c r="J3708" i="1"/>
  <c r="I3708" i="1"/>
  <c r="H3708" i="1"/>
  <c r="K3707" i="1"/>
  <c r="J3707" i="1"/>
  <c r="I3707" i="1"/>
  <c r="H3707" i="1"/>
  <c r="K3690" i="1"/>
  <c r="J3690" i="1"/>
  <c r="I3690" i="1"/>
  <c r="H3690" i="1"/>
  <c r="K3687" i="1"/>
  <c r="J3687" i="1"/>
  <c r="I3687" i="1"/>
  <c r="H3687" i="1"/>
  <c r="K3650" i="1"/>
  <c r="J3650" i="1"/>
  <c r="I3650" i="1"/>
  <c r="H3650" i="1"/>
  <c r="K3647" i="1"/>
  <c r="J3647" i="1"/>
  <c r="I3647" i="1"/>
  <c r="H3647" i="1"/>
  <c r="K3642" i="1"/>
  <c r="J3642" i="1"/>
  <c r="I3642" i="1"/>
  <c r="H3642" i="1"/>
  <c r="K3626" i="1"/>
  <c r="J3626" i="1"/>
  <c r="I3626" i="1"/>
  <c r="H3626" i="1"/>
  <c r="K3598" i="1"/>
  <c r="J3598" i="1"/>
  <c r="I3598" i="1"/>
  <c r="H3598" i="1"/>
  <c r="K3595" i="1"/>
  <c r="J3595" i="1"/>
  <c r="I3595" i="1"/>
  <c r="H3595" i="1"/>
  <c r="K3594" i="1"/>
  <c r="J3594" i="1"/>
  <c r="I3594" i="1"/>
  <c r="H3594" i="1"/>
  <c r="K3593" i="1"/>
  <c r="J3593" i="1"/>
  <c r="I3593" i="1"/>
  <c r="H3593" i="1"/>
  <c r="K3569" i="1"/>
  <c r="J3569" i="1"/>
  <c r="I3569" i="1"/>
  <c r="H3569" i="1"/>
  <c r="K3546" i="1"/>
  <c r="J3546" i="1"/>
  <c r="I3546" i="1"/>
  <c r="H3546" i="1"/>
  <c r="K3542" i="1"/>
  <c r="J3542" i="1"/>
  <c r="I3542" i="1"/>
  <c r="H3542" i="1"/>
  <c r="K3487" i="1"/>
  <c r="J3487" i="1"/>
  <c r="I3487" i="1"/>
  <c r="H3487" i="1"/>
  <c r="K3484" i="1"/>
  <c r="J3484" i="1"/>
  <c r="I3484" i="1"/>
  <c r="H3484" i="1"/>
  <c r="K3479" i="1"/>
  <c r="J3479" i="1"/>
  <c r="I3479" i="1"/>
  <c r="H3479" i="1"/>
  <c r="K3478" i="1"/>
  <c r="J3478" i="1"/>
  <c r="I3478" i="1"/>
  <c r="H3478" i="1"/>
  <c r="K3458" i="1"/>
  <c r="J3458" i="1"/>
  <c r="I3458" i="1"/>
  <c r="H3458" i="1"/>
  <c r="K3457" i="1"/>
  <c r="J3457" i="1"/>
  <c r="I3457" i="1"/>
  <c r="H3457" i="1"/>
  <c r="K3454" i="1"/>
  <c r="J3454" i="1"/>
  <c r="I3454" i="1"/>
  <c r="H3454" i="1"/>
  <c r="K3453" i="1"/>
  <c r="J3453" i="1"/>
  <c r="I3453" i="1"/>
  <c r="H3453" i="1"/>
  <c r="K3442" i="1"/>
  <c r="J3442" i="1"/>
  <c r="I3442" i="1"/>
  <c r="H3442" i="1"/>
  <c r="K3441" i="1"/>
  <c r="J3441" i="1"/>
  <c r="I3441" i="1"/>
  <c r="H3441" i="1"/>
  <c r="K3432" i="1"/>
  <c r="J3432" i="1"/>
  <c r="I3432" i="1"/>
  <c r="H3432" i="1"/>
  <c r="K3386" i="1"/>
  <c r="J3386" i="1"/>
  <c r="I3386" i="1"/>
  <c r="H3386" i="1"/>
  <c r="K3377" i="1"/>
  <c r="J3377" i="1"/>
  <c r="I3377" i="1"/>
  <c r="H3377" i="1"/>
  <c r="K3361" i="1"/>
  <c r="J3361" i="1"/>
  <c r="I3361" i="1"/>
  <c r="H3361" i="1"/>
  <c r="K3293" i="1"/>
  <c r="J3293" i="1"/>
  <c r="I3293" i="1"/>
  <c r="H3293" i="1"/>
  <c r="K3289" i="1"/>
  <c r="J3289" i="1"/>
  <c r="I3289" i="1"/>
  <c r="H3289" i="1"/>
  <c r="K3263" i="1"/>
  <c r="J3263" i="1"/>
  <c r="I3263" i="1"/>
  <c r="H3263" i="1"/>
  <c r="K3251" i="1"/>
  <c r="J3251" i="1"/>
  <c r="I3251" i="1"/>
  <c r="H3251" i="1"/>
  <c r="K3222" i="1"/>
  <c r="J3222" i="1"/>
  <c r="I3222" i="1"/>
  <c r="H3222" i="1"/>
  <c r="K3221" i="1"/>
  <c r="J3221" i="1"/>
  <c r="I3221" i="1"/>
  <c r="H3221" i="1"/>
  <c r="K3214" i="1"/>
  <c r="J3214" i="1"/>
  <c r="I3214" i="1"/>
  <c r="H3214" i="1"/>
  <c r="K3212" i="1"/>
  <c r="J3212" i="1"/>
  <c r="I3212" i="1"/>
  <c r="H3212" i="1"/>
  <c r="K3203" i="1"/>
  <c r="J3203" i="1"/>
  <c r="I3203" i="1"/>
  <c r="H3203" i="1"/>
  <c r="K3196" i="1"/>
  <c r="J3196" i="1"/>
  <c r="I3196" i="1"/>
  <c r="H3196" i="1"/>
  <c r="K3193" i="1"/>
  <c r="J3193" i="1"/>
  <c r="I3193" i="1"/>
  <c r="H3193" i="1"/>
  <c r="K3154" i="1"/>
  <c r="J3154" i="1"/>
  <c r="I3154" i="1"/>
  <c r="H3154" i="1"/>
  <c r="K3140" i="1"/>
  <c r="J3140" i="1"/>
  <c r="I3140" i="1"/>
  <c r="H3140" i="1"/>
  <c r="K3139" i="1"/>
  <c r="J3139" i="1"/>
  <c r="I3139" i="1"/>
  <c r="H3139" i="1"/>
  <c r="K3137" i="1"/>
  <c r="J3137" i="1"/>
  <c r="I3137" i="1"/>
  <c r="H3137" i="1"/>
  <c r="K3136" i="1"/>
  <c r="J3136" i="1"/>
  <c r="I3136" i="1"/>
  <c r="H3136" i="1"/>
  <c r="K3133" i="1"/>
  <c r="J3133" i="1"/>
  <c r="I3133" i="1"/>
  <c r="H3133" i="1"/>
  <c r="K3102" i="1"/>
  <c r="J3102" i="1"/>
  <c r="I3102" i="1"/>
  <c r="H3102" i="1"/>
  <c r="K3095" i="1"/>
  <c r="J3095" i="1"/>
  <c r="I3095" i="1"/>
  <c r="H3095" i="1"/>
  <c r="K3094" i="1"/>
  <c r="J3094" i="1"/>
  <c r="I3094" i="1"/>
  <c r="H3094" i="1"/>
  <c r="K3093" i="1"/>
  <c r="J3093" i="1"/>
  <c r="I3093" i="1"/>
  <c r="H3093" i="1"/>
  <c r="K3079" i="1"/>
  <c r="J3079" i="1"/>
  <c r="I3079" i="1"/>
  <c r="H3079" i="1"/>
  <c r="K3072" i="1"/>
  <c r="J3072" i="1"/>
  <c r="I3072" i="1"/>
  <c r="H3072" i="1"/>
  <c r="K3037" i="1"/>
  <c r="J3037" i="1"/>
  <c r="I3037" i="1"/>
  <c r="H3037" i="1"/>
  <c r="K3006" i="1"/>
  <c r="J3006" i="1"/>
  <c r="I3006" i="1"/>
  <c r="H3006" i="1"/>
  <c r="K2978" i="1"/>
  <c r="J2978" i="1"/>
  <c r="I2978" i="1"/>
  <c r="H2978" i="1"/>
  <c r="K2939" i="1"/>
  <c r="J2939" i="1"/>
  <c r="I2939" i="1"/>
  <c r="H2939" i="1"/>
  <c r="K2926" i="1"/>
  <c r="J2926" i="1"/>
  <c r="I2926" i="1"/>
  <c r="H2926" i="1"/>
  <c r="K2924" i="1"/>
  <c r="J2924" i="1"/>
  <c r="I2924" i="1"/>
  <c r="H2924" i="1"/>
  <c r="K2912" i="1"/>
  <c r="J2912" i="1"/>
  <c r="I2912" i="1"/>
  <c r="H2912" i="1"/>
  <c r="K2901" i="1"/>
  <c r="J2901" i="1"/>
  <c r="I2901" i="1"/>
  <c r="H2901" i="1"/>
  <c r="K2852" i="1"/>
  <c r="J2852" i="1"/>
  <c r="I2852" i="1"/>
  <c r="H2852" i="1"/>
  <c r="K2733" i="1"/>
  <c r="J2733" i="1"/>
  <c r="I2733" i="1"/>
  <c r="H2733" i="1"/>
  <c r="K2732" i="1"/>
  <c r="J2732" i="1"/>
  <c r="I2732" i="1"/>
  <c r="H2732" i="1"/>
  <c r="K2714" i="1"/>
  <c r="J2714" i="1"/>
  <c r="I2714" i="1"/>
  <c r="H2714" i="1"/>
  <c r="K2552" i="1"/>
  <c r="J2552" i="1"/>
  <c r="I2552" i="1"/>
  <c r="H2552" i="1"/>
  <c r="K2498" i="1"/>
  <c r="J2498" i="1"/>
  <c r="I2498" i="1"/>
  <c r="H2498" i="1"/>
  <c r="K2480" i="1"/>
  <c r="J2480" i="1"/>
  <c r="I2480" i="1"/>
  <c r="H2480" i="1"/>
  <c r="K2441" i="1"/>
  <c r="J2441" i="1"/>
  <c r="I2441" i="1"/>
  <c r="H2441" i="1"/>
  <c r="K2436" i="1"/>
  <c r="J2436" i="1"/>
  <c r="I2436" i="1"/>
  <c r="H2436" i="1"/>
  <c r="K2343" i="1"/>
  <c r="J2343" i="1"/>
  <c r="I2343" i="1"/>
  <c r="H2343" i="1"/>
  <c r="K2320" i="1"/>
  <c r="J2320" i="1"/>
  <c r="I2320" i="1"/>
  <c r="H2320" i="1"/>
  <c r="K2314" i="1"/>
  <c r="J2314" i="1"/>
  <c r="I2314" i="1"/>
  <c r="H2314" i="1"/>
  <c r="K2310" i="1"/>
  <c r="J2310" i="1"/>
  <c r="I2310" i="1"/>
  <c r="H2310" i="1"/>
  <c r="K2294" i="1"/>
  <c r="J2294" i="1"/>
  <c r="I2294" i="1"/>
  <c r="H2294" i="1"/>
  <c r="K2293" i="1"/>
  <c r="J2293" i="1"/>
  <c r="I2293" i="1"/>
  <c r="H2293" i="1"/>
  <c r="K2249" i="1"/>
  <c r="J2249" i="1"/>
  <c r="I2249" i="1"/>
  <c r="H2249" i="1"/>
  <c r="K2248" i="1"/>
  <c r="J2248" i="1"/>
  <c r="I2248" i="1"/>
  <c r="H2248" i="1"/>
  <c r="K2211" i="1"/>
  <c r="J2211" i="1"/>
  <c r="I2211" i="1"/>
  <c r="H2211" i="1"/>
  <c r="K2097" i="1"/>
  <c r="J2097" i="1"/>
  <c r="I2097" i="1"/>
  <c r="H2097" i="1"/>
  <c r="K2093" i="1"/>
  <c r="J2093" i="1"/>
  <c r="I2093" i="1"/>
  <c r="H2093" i="1"/>
  <c r="K2042" i="1"/>
  <c r="J2042" i="1"/>
  <c r="I2042" i="1"/>
  <c r="H2042" i="1"/>
  <c r="K2036" i="1"/>
  <c r="J2036" i="1"/>
  <c r="I2036" i="1"/>
  <c r="H2036" i="1"/>
  <c r="K1881" i="1"/>
  <c r="J1881" i="1"/>
  <c r="I1881" i="1"/>
  <c r="H1881" i="1"/>
  <c r="K1869" i="1"/>
  <c r="J1869" i="1"/>
  <c r="I1869" i="1"/>
  <c r="H1869" i="1"/>
  <c r="K1866" i="1"/>
  <c r="J1866" i="1"/>
  <c r="I1866" i="1"/>
  <c r="H1866" i="1"/>
  <c r="K1864" i="1"/>
  <c r="J1864" i="1"/>
  <c r="I1864" i="1"/>
  <c r="H1864" i="1"/>
  <c r="K1860" i="1"/>
  <c r="J1860" i="1"/>
  <c r="I1860" i="1"/>
  <c r="H1860" i="1"/>
  <c r="K1845" i="1"/>
  <c r="J1845" i="1"/>
  <c r="I1845" i="1"/>
  <c r="H1845" i="1"/>
  <c r="K1841" i="1"/>
  <c r="J1841" i="1"/>
  <c r="I1841" i="1"/>
  <c r="H1841" i="1"/>
  <c r="K1833" i="1"/>
  <c r="J1833" i="1"/>
  <c r="I1833" i="1"/>
  <c r="H1833" i="1"/>
  <c r="K1811" i="1"/>
  <c r="J1811" i="1"/>
  <c r="I1811" i="1"/>
  <c r="H1811" i="1"/>
  <c r="K1792" i="1"/>
  <c r="J1792" i="1"/>
  <c r="I1792" i="1"/>
  <c r="H1792" i="1"/>
  <c r="K1785" i="1"/>
  <c r="J1785" i="1"/>
  <c r="I1785" i="1"/>
  <c r="H1785" i="1"/>
  <c r="K1758" i="1"/>
  <c r="J1758" i="1"/>
  <c r="I1758" i="1"/>
  <c r="H1758" i="1"/>
  <c r="K1756" i="1"/>
  <c r="J1756" i="1"/>
  <c r="I1756" i="1"/>
  <c r="H1756" i="1"/>
  <c r="K1690" i="1"/>
  <c r="J1690" i="1"/>
  <c r="I1690" i="1"/>
  <c r="H1690" i="1"/>
  <c r="K1637" i="1"/>
  <c r="J1637" i="1"/>
  <c r="I1637" i="1"/>
  <c r="H1637" i="1"/>
  <c r="K1553" i="1"/>
  <c r="J1553" i="1"/>
  <c r="I1553" i="1"/>
  <c r="H1553" i="1"/>
  <c r="K1520" i="1"/>
  <c r="J1520" i="1"/>
  <c r="I1520" i="1"/>
  <c r="H1520" i="1"/>
  <c r="K1501" i="1"/>
  <c r="J1501" i="1"/>
  <c r="I1501" i="1"/>
  <c r="H1501" i="1"/>
  <c r="K1492" i="1"/>
  <c r="J1492" i="1"/>
  <c r="I1492" i="1"/>
  <c r="H1492" i="1"/>
  <c r="K1459" i="1"/>
  <c r="J1459" i="1"/>
  <c r="I1459" i="1"/>
  <c r="H1459" i="1"/>
  <c r="K1395" i="1"/>
  <c r="J1395" i="1"/>
  <c r="I1395" i="1"/>
  <c r="H1395" i="1"/>
  <c r="K1376" i="1"/>
  <c r="J1376" i="1"/>
  <c r="I1376" i="1"/>
  <c r="H1376" i="1"/>
  <c r="K1276" i="1"/>
  <c r="J1276" i="1"/>
  <c r="I1276" i="1"/>
  <c r="H1276" i="1"/>
  <c r="K1273" i="1"/>
  <c r="J1273" i="1"/>
  <c r="I1273" i="1"/>
  <c r="H1273" i="1"/>
  <c r="K1272" i="1"/>
  <c r="J1272" i="1"/>
  <c r="I1272" i="1"/>
  <c r="H1272" i="1"/>
  <c r="K1213" i="1"/>
  <c r="J1213" i="1"/>
  <c r="I1213" i="1"/>
  <c r="H1213" i="1"/>
  <c r="K1181" i="1"/>
  <c r="J1181" i="1"/>
  <c r="I1181" i="1"/>
  <c r="H1181" i="1"/>
  <c r="K1156" i="1"/>
  <c r="J1156" i="1"/>
  <c r="I1156" i="1"/>
  <c r="H1156" i="1"/>
  <c r="K1153" i="1"/>
  <c r="J1153" i="1"/>
  <c r="I1153" i="1"/>
  <c r="H1153" i="1"/>
  <c r="K1085" i="1"/>
  <c r="J1085" i="1"/>
  <c r="I1085" i="1"/>
  <c r="H1085" i="1"/>
  <c r="K1059" i="1"/>
  <c r="J1059" i="1"/>
  <c r="I1059" i="1"/>
  <c r="H1059" i="1"/>
  <c r="K1056" i="1"/>
  <c r="J1056" i="1"/>
  <c r="I1056" i="1"/>
  <c r="H1056" i="1"/>
  <c r="K1049" i="1"/>
  <c r="J1049" i="1"/>
  <c r="I1049" i="1"/>
  <c r="H1049" i="1"/>
  <c r="K1046" i="1"/>
  <c r="J1046" i="1"/>
  <c r="I1046" i="1"/>
  <c r="H1046" i="1"/>
  <c r="K1043" i="1"/>
  <c r="J1043" i="1"/>
  <c r="I1043" i="1"/>
  <c r="H1043" i="1"/>
  <c r="K1039" i="1"/>
  <c r="J1039" i="1"/>
  <c r="I1039" i="1"/>
  <c r="H1039" i="1"/>
  <c r="K1019" i="1"/>
  <c r="J1019" i="1"/>
  <c r="I1019" i="1"/>
  <c r="H1019" i="1"/>
  <c r="K1007" i="1"/>
  <c r="J1007" i="1"/>
  <c r="I1007" i="1"/>
  <c r="H1007" i="1"/>
  <c r="K1004" i="1"/>
  <c r="J1004" i="1"/>
  <c r="I1004" i="1"/>
  <c r="H1004" i="1"/>
  <c r="K974" i="1"/>
  <c r="J974" i="1"/>
  <c r="I974" i="1"/>
  <c r="H974" i="1"/>
  <c r="K684" i="1"/>
  <c r="J684" i="1"/>
  <c r="I684" i="1"/>
  <c r="H684" i="1"/>
  <c r="K559" i="1"/>
  <c r="J559" i="1"/>
  <c r="I559" i="1"/>
  <c r="H559" i="1"/>
  <c r="K556" i="1"/>
  <c r="J556" i="1"/>
  <c r="I556" i="1"/>
  <c r="H556" i="1"/>
  <c r="K537" i="1"/>
  <c r="J537" i="1"/>
  <c r="I537" i="1"/>
  <c r="H537" i="1"/>
  <c r="K525" i="1"/>
  <c r="J525" i="1"/>
  <c r="I525" i="1"/>
  <c r="H525" i="1"/>
  <c r="K502" i="1"/>
  <c r="J502" i="1"/>
  <c r="I502" i="1"/>
  <c r="H502" i="1"/>
  <c r="K483" i="1"/>
  <c r="J483" i="1"/>
  <c r="I483" i="1"/>
  <c r="H483" i="1"/>
  <c r="K482" i="1"/>
  <c r="J482" i="1"/>
  <c r="I482" i="1"/>
  <c r="H482" i="1"/>
  <c r="K480" i="1"/>
  <c r="J480" i="1"/>
  <c r="I480" i="1"/>
  <c r="H480" i="1"/>
  <c r="K474" i="1"/>
  <c r="J474" i="1"/>
  <c r="I474" i="1"/>
  <c r="H474" i="1"/>
  <c r="K473" i="1"/>
  <c r="J473" i="1"/>
  <c r="I473" i="1"/>
  <c r="H473" i="1"/>
  <c r="K458" i="1"/>
  <c r="J458" i="1"/>
  <c r="I458" i="1"/>
  <c r="H458" i="1"/>
  <c r="K450" i="1"/>
  <c r="J450" i="1"/>
  <c r="I450" i="1"/>
  <c r="H450" i="1"/>
  <c r="K373" i="1"/>
  <c r="J373" i="1"/>
  <c r="I373" i="1"/>
  <c r="H373" i="1"/>
  <c r="K371" i="1"/>
  <c r="J371" i="1"/>
  <c r="I371" i="1"/>
  <c r="H371" i="1"/>
  <c r="K370" i="1"/>
  <c r="J370" i="1"/>
  <c r="I370" i="1"/>
  <c r="H370" i="1"/>
  <c r="K369" i="1"/>
  <c r="J369" i="1"/>
  <c r="I369" i="1"/>
  <c r="H369" i="1"/>
  <c r="K352" i="1"/>
  <c r="J352" i="1"/>
  <c r="I352" i="1"/>
  <c r="H352" i="1"/>
  <c r="K349" i="1"/>
  <c r="J349" i="1"/>
  <c r="I349" i="1"/>
  <c r="H349" i="1"/>
  <c r="K322" i="1"/>
  <c r="J322" i="1"/>
  <c r="I322" i="1"/>
  <c r="H322" i="1"/>
  <c r="K321" i="1"/>
  <c r="J321" i="1"/>
  <c r="I321" i="1"/>
  <c r="H321" i="1"/>
  <c r="K235" i="1"/>
  <c r="J235" i="1"/>
  <c r="I235" i="1"/>
  <c r="H235" i="1"/>
  <c r="K207" i="1"/>
  <c r="J207" i="1"/>
  <c r="I207" i="1"/>
  <c r="H207" i="1"/>
  <c r="K51" i="1"/>
  <c r="J51" i="1"/>
  <c r="I51" i="1"/>
  <c r="H51" i="1"/>
  <c r="K29" i="1"/>
  <c r="J29" i="1"/>
  <c r="I29" i="1"/>
  <c r="H29" i="1"/>
</calcChain>
</file>

<file path=xl/sharedStrings.xml><?xml version="1.0" encoding="utf-8"?>
<sst xmlns="http://schemas.openxmlformats.org/spreadsheetml/2006/main" count="61888" uniqueCount="45573">
  <si>
    <t>Domain</t>
  </si>
  <si>
    <t>xxTESTCD</t>
  </si>
  <si>
    <t>xxTEST</t>
  </si>
  <si>
    <t>CDISC Synonym(s)</t>
  </si>
  <si>
    <t>CDISC Definition</t>
  </si>
  <si>
    <t>NCI Preferred Term</t>
  </si>
  <si>
    <t>CDISC Synonym(s)-J</t>
  </si>
  <si>
    <t>CDISC Definition-J</t>
  </si>
  <si>
    <t>NCI Preferred Term-J</t>
  </si>
  <si>
    <t>LB</t>
  </si>
  <si>
    <t>A1AGLP</t>
  </si>
  <si>
    <t>Alpha-1 Acid Glycoprotein</t>
  </si>
  <si>
    <t>A measurement of the alpha-1 acid glycoprotein in a biological specimen.</t>
  </si>
  <si>
    <t>Alpha-1 Acid Glycoprotein Measurement</t>
  </si>
  <si>
    <t>A1ANTRPF</t>
  </si>
  <si>
    <t>Alpha-1 Antitrypsin, Functional</t>
  </si>
  <si>
    <t>A measurement of the functional alpha-1 antitrypsin in a biological specimen.</t>
  </si>
  <si>
    <t>Functional Alpha-1 Antitrypsin Measurement</t>
  </si>
  <si>
    <t>A1ANTRYP</t>
  </si>
  <si>
    <t>Alpha-1 Antitrypsin</t>
  </si>
  <si>
    <t>Alpha-1 Antitrypsin; Serum Trypsin Inhibitor</t>
  </si>
  <si>
    <t>A measurement of the alpha-1 antitrypsin in a biological specimen.</t>
  </si>
  <si>
    <t>Alpha-1 Antitrypsin Measurement</t>
  </si>
  <si>
    <t>A1MCGEXR</t>
  </si>
  <si>
    <t>Alpha-1 Microglobulin Excretion Rate</t>
  </si>
  <si>
    <t>A measurement of the amount of alpha-1 microglobulin being excreted in a biological specimen over a defined amount of time (e.g. one hour).</t>
  </si>
  <si>
    <t>Alpha-1 Microglobulin Excretion Rate Measurement</t>
  </si>
  <si>
    <t>A1MCREAT</t>
  </si>
  <si>
    <t>Alpha-1 Microglobulin/Creatinine</t>
  </si>
  <si>
    <t>A relative measurement (ratio or percentage) of the alpha-1 microglobulin to creatinine in a biological specimen.</t>
  </si>
  <si>
    <t>Alpha-1 Microglobulin to Creatinine Ratio Measurement</t>
  </si>
  <si>
    <t>A1MICG</t>
  </si>
  <si>
    <t>Alpha-1 Microglobulin</t>
  </si>
  <si>
    <t>Alpha-1 Microglobulin; Protein HC</t>
  </si>
  <si>
    <t>A measurement of the alpha-1 microglobulin in a biological specimen.</t>
  </si>
  <si>
    <t>Alpha-1 Microglobulin Measurement</t>
  </si>
  <si>
    <t>BS</t>
  </si>
  <si>
    <t>A260A230</t>
  </si>
  <si>
    <t>A260/A230 Ratio</t>
  </si>
  <si>
    <t>An assessment of nucleic acid purity that is measured by determining the ratio of light absorbance of the nucleic acid sample at 260nm and 230nm respectively.</t>
  </si>
  <si>
    <t>A260 to A230 Ratio</t>
  </si>
  <si>
    <t>A260A280</t>
  </si>
  <si>
    <t>A260/A280 Ratio</t>
  </si>
  <si>
    <t>An assessment of nucleic acid purity that is measured by determining the ratio of light absorbance of the nucleic acid sample at 260nm and 280nm respectively.</t>
  </si>
  <si>
    <t>A260 to A280 Ratio</t>
  </si>
  <si>
    <t>A2MACG</t>
  </si>
  <si>
    <t>Alpha-2 Macroglobulin</t>
  </si>
  <si>
    <t>A measurement of the alpha-2 macroglobulin in a biological specimen.</t>
  </si>
  <si>
    <t>Alpha-2 Macroglobulin Measurement</t>
  </si>
  <si>
    <t>A73OXC</t>
  </si>
  <si>
    <t>7-alpha-Hydroxy-4-cholesten-3-one</t>
  </si>
  <si>
    <t>7-Alpha hydroxy-4-cholesten-3-one; 7-alpha-Hydroxy-4-cholesten-3-one</t>
  </si>
  <si>
    <t>A measurement of the 7-alpha-hydroxy-4-cholesten-3-one in a biological specimen.</t>
  </si>
  <si>
    <t>7-alpha-Hydroxy-4-cholesten-3-one Measurement</t>
  </si>
  <si>
    <t>PT</t>
  </si>
  <si>
    <t>AALPHAC</t>
  </si>
  <si>
    <t>2-Amino-9H-pyrido[2,3-b]indole</t>
  </si>
  <si>
    <t>2-Amino-9H-pyrido[2,3-b]indole; A alpha C; A-alpha-C</t>
  </si>
  <si>
    <t>A measurement of the 2-amino-9h-pyrido[2,3-b]indole in a specimen.</t>
  </si>
  <si>
    <t>2-Amino-9H-pyrido[2,3-b]indole Measurement</t>
  </si>
  <si>
    <t>AAMAPAC</t>
  </si>
  <si>
    <t>Alpha-Aminoadipic Acid</t>
  </si>
  <si>
    <t>Alpha-Aminoadipate; Alpha-Aminoadipic Acid</t>
  </si>
  <si>
    <t>A measurement of the alpha-aminoadipic acid in a biological specimen.</t>
  </si>
  <si>
    <t>Alpha-Aminoadipic Acid Measurement</t>
  </si>
  <si>
    <t>AAMBTAC</t>
  </si>
  <si>
    <t>Alpha-Aminobutyric Acid</t>
  </si>
  <si>
    <t>Alpha-aminobutyrate; Alpha-Aminobutyric Acid; Homoalanine</t>
  </si>
  <si>
    <t>A measurement of the alpha-aminobutyric acid in a biological specimen.</t>
  </si>
  <si>
    <t>Alpha-Aminobutyric Acid Measurement</t>
  </si>
  <si>
    <t>MB</t>
  </si>
  <si>
    <t>AAN</t>
  </si>
  <si>
    <t>Acinetobacter anitratus</t>
  </si>
  <si>
    <t>A measurement of Acinetobacter anitratus in a biological specimen.</t>
  </si>
  <si>
    <t>Acinetobacter anitratus Measurement</t>
  </si>
  <si>
    <t>AAP</t>
  </si>
  <si>
    <t>Alanine Aminopeptidase</t>
  </si>
  <si>
    <t>A measurement of the alanine aminopeptidase in a biological specimen.</t>
  </si>
  <si>
    <t>Alanine Aminopeptidase Measurement</t>
  </si>
  <si>
    <t>AATZPL</t>
  </si>
  <si>
    <t>Alpha-1 Antitrypsin Z-Polymer</t>
  </si>
  <si>
    <t>AAT Z-Polymer; Alpha-1 Antitrypsin Z-Polymer</t>
  </si>
  <si>
    <t>A measurement of the polymers of Z-variant alpha-1 antitrypsin in a biological specimen.</t>
  </si>
  <si>
    <t>Alpha-1 Antitrypsin Z-Polymer Measurement</t>
  </si>
  <si>
    <t>CV</t>
  </si>
  <si>
    <t>AAUGIX</t>
  </si>
  <si>
    <t>Aortic Augmentation Index</t>
  </si>
  <si>
    <t>The augmentation pressure divided by the aortic pulse pressure (aortic systolic minus aortic diastolic pressure) multiplied by 100, expressed as a percentage.</t>
  </si>
  <si>
    <t>AAUGIX75</t>
  </si>
  <si>
    <t>Aortic Augmentation Index at 75bpm</t>
  </si>
  <si>
    <t>The aortic augmentation index normalized to a heart rate of 75 beats per minute.</t>
  </si>
  <si>
    <t>AAUGPR</t>
  </si>
  <si>
    <t>Aortic Augmentation Pressure</t>
  </si>
  <si>
    <t>The difference between the second pressure peak in the aortic wave, secondary to the pressure wave reflection from the sites of peripheral arterial impedance mismatch (P2) and the first pressure peak in the aortic wave form, secondary to ventricular eject</t>
  </si>
  <si>
    <t>AAUGPRP1</t>
  </si>
  <si>
    <t>Aortic Augmentation Pressure Peak P1</t>
  </si>
  <si>
    <t>The first pressure peak in the aortic wave form secondary to ventricular ejection.</t>
  </si>
  <si>
    <t>Augmentation Pressure Point P1</t>
  </si>
  <si>
    <t>AAUGPRP2</t>
  </si>
  <si>
    <t>Aortic Augmentation Pressure Peak P2</t>
  </si>
  <si>
    <t>The second pressure peak in the aortic waveform secondary to pressure wave reflection from the periphery.</t>
  </si>
  <si>
    <t>Augmentation Pressure Point P2</t>
  </si>
  <si>
    <t>AB42AB40</t>
  </si>
  <si>
    <t>Amyloid Beta 1-42/Amyloid Beta 1-40</t>
  </si>
  <si>
    <t>A relative measurement (ratio) of the amyloid beta 1-42 to amyloid beta 1-40 in a biological specimen.</t>
  </si>
  <si>
    <t>Amyloid Beta 1-42 to Amyloid Beta 1-40 Ratio Measurement</t>
  </si>
  <si>
    <t>CP</t>
  </si>
  <si>
    <t>ABC</t>
  </si>
  <si>
    <t>Abn Blast Cells</t>
  </si>
  <si>
    <t>Abn Blast Cells; Abnormal Blast Cells</t>
  </si>
  <si>
    <t>A measurement of the abnormal blast cells in a biological specimen.</t>
  </si>
  <si>
    <t>Abnormal Blast Count</t>
  </si>
  <si>
    <t>ABCCE</t>
  </si>
  <si>
    <t>Abn Blast Cells/Total Cells</t>
  </si>
  <si>
    <t>Abn Blast Cells/Total Cells; Abnormal Blast Cells/Total Cells</t>
  </si>
  <si>
    <t>A relative measurement (ratio or percentage) of the abnormal blast cells to total cells in a biological specimen.</t>
  </si>
  <si>
    <t>Abnormal Blast to Total Cell Ratio Measurement</t>
  </si>
  <si>
    <t>ABFBCA</t>
  </si>
  <si>
    <t>AB-FUBINACA</t>
  </si>
  <si>
    <t>A measurement of the synthetic cannabinoid AB-FUBINACA in a biological specimen.</t>
  </si>
  <si>
    <t>AB-FUBINACA Measurement</t>
  </si>
  <si>
    <t>VS</t>
  </si>
  <si>
    <t>ABI</t>
  </si>
  <si>
    <t>Ankle-Brachial Index</t>
  </si>
  <si>
    <t>The ratio of ankle systolic pressure to brachial systolic pressure, used to assess arterial insufficiency in the lower extremities.</t>
  </si>
  <si>
    <t>ABNCE</t>
  </si>
  <si>
    <t>Abnormal Cells</t>
  </si>
  <si>
    <t>A measurement of the abnormal cells in a biological specimen.</t>
  </si>
  <si>
    <t>Abnormal Cell Count</t>
  </si>
  <si>
    <t>ABNCECE</t>
  </si>
  <si>
    <t>Abnormal Cells/Total Cells</t>
  </si>
  <si>
    <t>A relative measurement (ratio or percentage) of abnormal cells to total cells in a biological specimen.</t>
  </si>
  <si>
    <t>Abnormal Cells to Total Cells Ratio Measurement</t>
  </si>
  <si>
    <t>ABNCELE</t>
  </si>
  <si>
    <t>Abnormal Cells/Leukocytes</t>
  </si>
  <si>
    <t>A relative measurement (ratio or percentage) of abnormal cells to leukocytes in a biological specimen.</t>
  </si>
  <si>
    <t>Abnormal Cells to Leukocytes Ratio Measurement</t>
  </si>
  <si>
    <t>ABO</t>
  </si>
  <si>
    <t>ABO Blood Group</t>
  </si>
  <si>
    <t>The characterization of the blood type of an individual by testing for the presence of A antigen and B antigen on the surface of red blood cells.</t>
  </si>
  <si>
    <t>ABO Blood Group Determination</t>
  </si>
  <si>
    <t>ABOA1</t>
  </si>
  <si>
    <t>ABO A1 Subtype</t>
  </si>
  <si>
    <t>The characterization of the ABO blood group A1 subtype in an individual. (NCI)</t>
  </si>
  <si>
    <t>ABO A1 Subtype Determination</t>
  </si>
  <si>
    <t>RP</t>
  </si>
  <si>
    <t>ABORTN</t>
  </si>
  <si>
    <t>Number of Abortions</t>
  </si>
  <si>
    <t>A measurement of the total number of instances in which there has been a spontaneous termination of pregnancy (miscarriage) or elective termination of pregnancy.</t>
  </si>
  <si>
    <t>ABP4</t>
  </si>
  <si>
    <t>4-Aminobiphenyl</t>
  </si>
  <si>
    <t>4-ABP; 4-Aminobiphenyl</t>
  </si>
  <si>
    <t>A measurement of the 4-aminobiphenyl in a specimen.</t>
  </si>
  <si>
    <t>4-Aminobiphenyl Measurement</t>
  </si>
  <si>
    <t>ABPNCA</t>
  </si>
  <si>
    <t>AB-PINACA</t>
  </si>
  <si>
    <t>A measurement of the synthetic cannabinoid AB-PINACA in a biological specimen.</t>
  </si>
  <si>
    <t>AB-PINACA Measurement</t>
  </si>
  <si>
    <t>AU</t>
  </si>
  <si>
    <t>ABR</t>
  </si>
  <si>
    <t>Auditory Brainstem Response</t>
  </si>
  <si>
    <t>An assessment of auditory brainstem function in response to auditory stimuli.</t>
  </si>
  <si>
    <t>NV</t>
  </si>
  <si>
    <t>ABRIAL</t>
  </si>
  <si>
    <t>ABR Wave I, Absolute Latency</t>
  </si>
  <si>
    <t>ABR Wave I, Absolute Latency; Auditory Brainstem Response Wave I, Absolute Latency</t>
  </si>
  <si>
    <t>A measurement of the absolute latency of the auditory brainstem response wave I of the auditory evoked potential waveform.</t>
  </si>
  <si>
    <t>Auditory Brainstem Response Wave I, Absolute Latency</t>
  </si>
  <si>
    <t>ABRVA</t>
  </si>
  <si>
    <t>ABR Wave V, Amplitude</t>
  </si>
  <si>
    <t>ABR Wave V, Amplitude; Auditory Brainstem Response Wave V, Amplitude</t>
  </si>
  <si>
    <t>A measurement of the magnitude, or height, of the auditory brainstem response wave V of the auditory evoked potential waveform.</t>
  </si>
  <si>
    <t>Auditory Brainstem Response Wave V, Amplitude</t>
  </si>
  <si>
    <t>ABRVAL</t>
  </si>
  <si>
    <t>ABR Wave V, Absolute Latency</t>
  </si>
  <si>
    <t>ABR Wave V, Absolute Latency; Auditory Brainstem Response Wave V, Absolute Latency</t>
  </si>
  <si>
    <t>A measurement of the absolute latency of the auditory brainstem response wave V of the auditory evoked potential waveform.</t>
  </si>
  <si>
    <t>Auditory Brainstem Response Wave V, Absolute Latency</t>
  </si>
  <si>
    <t>ABRVP</t>
  </si>
  <si>
    <t>ABR Wave V, Presence</t>
  </si>
  <si>
    <t>ABR Wave V, Presence; Auditory Brainstem Response Wave V, Presence</t>
  </si>
  <si>
    <t>An assessment of the presence of the auditory brainstem response wave V of the auditory evoked potential waveform.</t>
  </si>
  <si>
    <t>Auditory Brainstem Response Wave V, Presence</t>
  </si>
  <si>
    <t>IS</t>
  </si>
  <si>
    <t>ABSCCL</t>
  </si>
  <si>
    <t>Antibody-secreting Cells</t>
  </si>
  <si>
    <t>A measurement of the antibody-secreting cells in a biological specimen.</t>
  </si>
  <si>
    <t>Antibody-secreting Cells Measurement</t>
  </si>
  <si>
    <t>FA</t>
  </si>
  <si>
    <t>ABSCNUM</t>
  </si>
  <si>
    <t>Number of Abscesses</t>
  </si>
  <si>
    <t>The number of abscesses observed.</t>
  </si>
  <si>
    <t>ABSKNF</t>
  </si>
  <si>
    <t>Abdominal Skinfold Thickness</t>
  </si>
  <si>
    <t>A measurement for determining the subcutaneous fat layer thickness whereby a pinch of skin approximately five centimeters to the right of the umbilicus is measured using calipers. (NCI)</t>
  </si>
  <si>
    <t>ACANT</t>
  </si>
  <si>
    <t>Acanthocytes</t>
  </si>
  <si>
    <t>A measurement of the acanthocytes in a biological specimen.</t>
  </si>
  <si>
    <t>Acanthocyte Count</t>
  </si>
  <si>
    <t>ACANTRBC</t>
  </si>
  <si>
    <t>Acanthocytes/Erythrocytes</t>
  </si>
  <si>
    <t>A relative measurement (ratio or percentage) of acanthocytes to all erythrocytes in a biological specimen.</t>
  </si>
  <si>
    <t>Acanthocyte to Erythrocyte Ratio Measurement</t>
  </si>
  <si>
    <t>ACBCM</t>
  </si>
  <si>
    <t>A. calcoaceticus-baumannii Complex</t>
  </si>
  <si>
    <t>A. calcoaceticus-baumannii Complex; Acinetobacter calcoaceticus-baumannii Complex</t>
  </si>
  <si>
    <t>A measurement of the Acinetobacter calcoaceticus-baumannii complex in a biological specimen.</t>
  </si>
  <si>
    <t>Acinetobacter calcoaceticus/baumannii Complex Measurement</t>
  </si>
  <si>
    <t>ACBCMDNA</t>
  </si>
  <si>
    <t>A. calcoaceticus-baumannii Complex DNA</t>
  </si>
  <si>
    <t>A. calcoaceticus-baumannii Complex DNA; Acinetobacter calcoaceticus-baumannii Complex DNA</t>
  </si>
  <si>
    <t>A measurement of Acinetobacter Calcoaceticus-Baumannii complex DNA in a biological specimen.</t>
  </si>
  <si>
    <t>Acinetobacter calcoaceticus/baumannii Complex DNA Measurement</t>
  </si>
  <si>
    <t>TR</t>
  </si>
  <si>
    <t>ACBSPPD</t>
  </si>
  <si>
    <t>Absolute Change Baseline in Sum of PPD</t>
  </si>
  <si>
    <t>The current sum of products of perpendicular diameters minus the baseline sum of products of perpendicular diameters.</t>
  </si>
  <si>
    <t>Absolute Change From Baseline in Sum of Products of Perpendicular Diameter</t>
  </si>
  <si>
    <t>ACE</t>
  </si>
  <si>
    <t>Angiotensin Converting Enzyme</t>
  </si>
  <si>
    <t>A measurement of the angiotensin converting enzyme in a biological specimen.</t>
  </si>
  <si>
    <t>Angiotensin Converting Enzyme Measurement</t>
  </si>
  <si>
    <t>ACETAMID</t>
  </si>
  <si>
    <t>Acetamide</t>
  </si>
  <si>
    <t>A measurement of the acetamide in a specimen.</t>
  </si>
  <si>
    <t>Acetamide Measurement</t>
  </si>
  <si>
    <t>ACETAMIN</t>
  </si>
  <si>
    <t>Acetaminophen</t>
  </si>
  <si>
    <t>Acetaminophen; Paracetamol</t>
  </si>
  <si>
    <t>A measurement of the acetaminophen in a biological specimen.</t>
  </si>
  <si>
    <t>Acetaminophen Measurement</t>
  </si>
  <si>
    <t>ACETATE</t>
  </si>
  <si>
    <t>Acetate</t>
  </si>
  <si>
    <t>Acetate; Acetic Acid</t>
  </si>
  <si>
    <t>A measurement of the acetate in a specimen.</t>
  </si>
  <si>
    <t>Acetate Measurement</t>
  </si>
  <si>
    <t>ACETOAC</t>
  </si>
  <si>
    <t>Acetoacetic Acid</t>
  </si>
  <si>
    <t>Acetoacetate; Acetoacetic Acid</t>
  </si>
  <si>
    <t>A measurement of the acetoacetic acid in a biological specimen.</t>
  </si>
  <si>
    <t>Acetoacetic Acid Measurement</t>
  </si>
  <si>
    <t>ACETOIN</t>
  </si>
  <si>
    <t>Acetoin</t>
  </si>
  <si>
    <t>3-hydroxy-2-butanone; 3-Hydroxybutanone; Acetoin; Acetyl Methyl Carbinol</t>
  </si>
  <si>
    <t>A measurement of the acetoin in a specimen.</t>
  </si>
  <si>
    <t>Acetoin Measurement</t>
  </si>
  <si>
    <t>ACETONE</t>
  </si>
  <si>
    <t>Acetone</t>
  </si>
  <si>
    <t>A measurement of the acetone in a specimen.</t>
  </si>
  <si>
    <t>Acetone Measurement</t>
  </si>
  <si>
    <t>ACH</t>
  </si>
  <si>
    <t>Acetylcholine</t>
  </si>
  <si>
    <t>A measurement of the acetylcholine hormone in a biological specimen.</t>
  </si>
  <si>
    <t>Acetylcholine Measurement</t>
  </si>
  <si>
    <t>ACHE</t>
  </si>
  <si>
    <t>Acetylcholinesterase</t>
  </si>
  <si>
    <t>A measurement of the acetylcholinesterase in a biological specimen.</t>
  </si>
  <si>
    <t>Acetylcholinesterase Measurement</t>
  </si>
  <si>
    <t>ACHNAD</t>
  </si>
  <si>
    <t>Absolute Change From Nadir</t>
  </si>
  <si>
    <t>The current value minus the lowest value previously recorded.</t>
  </si>
  <si>
    <t>ACINETOB</t>
  </si>
  <si>
    <t>Acinetobacter</t>
  </si>
  <si>
    <t>A measurement of the organisms that are not assigned to the species level but are assigned to the Acinetobacter genus level in a biological specimen.</t>
  </si>
  <si>
    <t>Acinetobacter Measurement</t>
  </si>
  <si>
    <t>ACMITYPE</t>
  </si>
  <si>
    <t>Acute Myocardial Infarction Type</t>
  </si>
  <si>
    <t>Categorization of the type of acute myocardial infarction.</t>
  </si>
  <si>
    <t>ACNDEV</t>
  </si>
  <si>
    <t>Action Taken With Device</t>
  </si>
  <si>
    <t>Action taken with respect to a device in a study, which may or may not be the device under study.</t>
  </si>
  <si>
    <t>Action Taken with Device</t>
  </si>
  <si>
    <t>ACNDOREN</t>
  </si>
  <si>
    <t>Absolute Change Nadir in Organ Enlarge</t>
  </si>
  <si>
    <t>Absolute Change Nadir in Organ Enlarge; Absolute Change Nadir in Organ Enlargement</t>
  </si>
  <si>
    <t>The current organ enlargement minus the lowest organ enlargement previously recorded. (NCI)</t>
  </si>
  <si>
    <t>Absolute Change from Nadir in Organ Enlargement</t>
  </si>
  <si>
    <t>ACNSBJ</t>
  </si>
  <si>
    <t>Action Taken With Subject</t>
  </si>
  <si>
    <t>Action taken with respect to a subject in a study.</t>
  </si>
  <si>
    <t>ACNSD</t>
  </si>
  <si>
    <t>Absolute Change Nadir in Sum of Diam</t>
  </si>
  <si>
    <t>The current sum of diameters minus the lowest sum of diameters previously recorded.</t>
  </si>
  <si>
    <t>Absolute Change From Nadir in Sum of Diameter</t>
  </si>
  <si>
    <t>ACNSPPD</t>
  </si>
  <si>
    <t>Absolute Change Nadir in Sum of PPD</t>
  </si>
  <si>
    <t>The current sum of products of perpendicular diameters minus the lowest sum of products of perpendicular diameters previously recorded.</t>
  </si>
  <si>
    <t>Absolute Change From Nadir in Sum of Products of Perpendicular Diameter</t>
  </si>
  <si>
    <t>ACPHOS</t>
  </si>
  <si>
    <t>Acid Phosphatase</t>
  </si>
  <si>
    <t>A measurement of the acid phosphatase in a biological specimen.</t>
  </si>
  <si>
    <t>Acid Phosphatase Measurement</t>
  </si>
  <si>
    <t>ACPPDNLD</t>
  </si>
  <si>
    <t>Absolute Change From PPD Nadir in LDIAM</t>
  </si>
  <si>
    <t>The absolute change (positive or negative) in the longest diameter of the lesion from the timepoint at which the product of perpendicular diameters of the lesion is the smallest.</t>
  </si>
  <si>
    <t>Absolute Change in Longest Diameter From Nadir Product of Perpendicular Diameters Timepoint</t>
  </si>
  <si>
    <t>ACPPDNLP</t>
  </si>
  <si>
    <t>Absolute Change From PPD Nadir in LPERP</t>
  </si>
  <si>
    <t>The absolute change (positive or negative) in the longest perpendicular of the lesion from the timepoint at which the product of perpendicular diameters of the lesion is the smallest.</t>
  </si>
  <si>
    <t>Absolute Change in Longest Perpendicular from Nadir Product of Perpendicular Diameters Timepoint</t>
  </si>
  <si>
    <t>ACRCTIND</t>
  </si>
  <si>
    <t>Aortic Coarctation Indicator</t>
  </si>
  <si>
    <t>An indication as to whether there is coarctation of the aorta.</t>
  </si>
  <si>
    <t>ACRCTSEV</t>
  </si>
  <si>
    <t>Aortic Coarctation Severity</t>
  </si>
  <si>
    <t>The assessment of the severity of aortic coarctation.</t>
  </si>
  <si>
    <t>ACRLAMID</t>
  </si>
  <si>
    <t>Acrylamide</t>
  </si>
  <si>
    <t>A measurement of the acrylamide in a specimen.</t>
  </si>
  <si>
    <t>Acrylamide Measurement</t>
  </si>
  <si>
    <t>ACRNCRNF</t>
  </si>
  <si>
    <t>Acylcarnitine/Carnitine, Free</t>
  </si>
  <si>
    <t>A relative measurement (ratio or percentage) of the acylcarnitine to free carnitine in a biological specimen.</t>
  </si>
  <si>
    <t>Acylcarnitine to Free Carnitine Ratio Measurement</t>
  </si>
  <si>
    <t>ACROLEIN</t>
  </si>
  <si>
    <t>Acrolein</t>
  </si>
  <si>
    <t>A measurement of the acrolein in a specimen.</t>
  </si>
  <si>
    <t>Acrolein Measurement</t>
  </si>
  <si>
    <t>ACRYNTRL</t>
  </si>
  <si>
    <t>Acrylonitrile</t>
  </si>
  <si>
    <t>A measurement of the acrylonitrile in a specimen.</t>
  </si>
  <si>
    <t>Acrylonitrile Measurement</t>
  </si>
  <si>
    <t>ACSPGM</t>
  </si>
  <si>
    <t>Acid Sphingomyelinase</t>
  </si>
  <si>
    <t>A measurement of the acid sphingomyelinase in a biological specimen.</t>
  </si>
  <si>
    <t>Sphingomyelin Phosphodiesterase Measurement</t>
  </si>
  <si>
    <t>ACT</t>
  </si>
  <si>
    <t>Activated Coagulation Time</t>
  </si>
  <si>
    <t>Activated Clotting Time; Activated Coagulation Time</t>
  </si>
  <si>
    <t>A measurement of the inhibition of blood coagulation in response to anticoagulant therapies.</t>
  </si>
  <si>
    <t>ACTACEXR</t>
  </si>
  <si>
    <t>Acetoacetic Acid Excretion Rate</t>
  </si>
  <si>
    <t>Acetoacetate Excretion Rate; Acetoacetic Acid Excretion Rate</t>
  </si>
  <si>
    <t>A measurement of the amount of acetoacetic acid being excreted in a biological specimen over a defined period of time (e.g. one hour).</t>
  </si>
  <si>
    <t>Acetoacetic Acid Excretion Rate Measurement</t>
  </si>
  <si>
    <t>ACTALD</t>
  </si>
  <si>
    <t>Acetaldehyde</t>
  </si>
  <si>
    <t>A measurement of the acetaldehyde in a specimen.</t>
  </si>
  <si>
    <t>Acetaldehyde Measurement</t>
  </si>
  <si>
    <t>ACTB</t>
  </si>
  <si>
    <t>Beta-Actin</t>
  </si>
  <si>
    <t>Actin Beta; B-Actin; Beta-Actin</t>
  </si>
  <si>
    <t>A measurement of the beta-actin in a biological specimen.</t>
  </si>
  <si>
    <t>Beta-Actin Measurement</t>
  </si>
  <si>
    <t>ACTH</t>
  </si>
  <si>
    <t>Adrenocorticotropic Hormone</t>
  </si>
  <si>
    <t>Adrenocorticotropic Hormone; Corticotropin</t>
  </si>
  <si>
    <t>A measurement of the adrenocorticotropic hormone in a biological specimen.</t>
  </si>
  <si>
    <t>Adrenocorticotropic Hormone Measurement</t>
  </si>
  <si>
    <t>ACTPROPN</t>
  </si>
  <si>
    <t>Acetyl Propionyl</t>
  </si>
  <si>
    <t>2,3-Pentanedione; Acetyl propionyl; Acetylpropionyl</t>
  </si>
  <si>
    <t>A measurement of the acetyl propionyl in a specimen.</t>
  </si>
  <si>
    <t>Acetyl Propionyl Measurement</t>
  </si>
  <si>
    <t>ACTVNA</t>
  </si>
  <si>
    <t>Activin A</t>
  </si>
  <si>
    <t>A measurement of the activin A (a homodimer consisting of Inhibin Subunit Beta A) in a biological specimen.</t>
  </si>
  <si>
    <t>Activin A Measurement</t>
  </si>
  <si>
    <t>ACTVNAB</t>
  </si>
  <si>
    <t>Activin AB</t>
  </si>
  <si>
    <t>A measurement of the activin AB (a heterodimer consisting of Inhibin Subunit Beta A and Inhibin Subunit Beta B) in a biological specimen.</t>
  </si>
  <si>
    <t>Activin AB Measurement</t>
  </si>
  <si>
    <t>ACTVNB</t>
  </si>
  <si>
    <t>Activin B</t>
  </si>
  <si>
    <t>A measurement of the activin B (a homodimer consisting of Inhibin Subunit Beta B) in a biological specimen.</t>
  </si>
  <si>
    <t>Activin B Measurement</t>
  </si>
  <si>
    <t>ACUTSTRS</t>
  </si>
  <si>
    <t>Most Severe Acute Stressor</t>
  </si>
  <si>
    <t>The agent, stimulus, activity, or event that causes stress with an acute frequency, which has the highest level of severity.</t>
  </si>
  <si>
    <t>ACYCRNTN</t>
  </si>
  <si>
    <t>Acylcarnitine</t>
  </si>
  <si>
    <t>A measurement of the acylcarnitine in a biological specimen.</t>
  </si>
  <si>
    <t>Acylcarnitine Measurement</t>
  </si>
  <si>
    <t>ACYGLYCN</t>
  </si>
  <si>
    <t>Acylglycine</t>
  </si>
  <si>
    <t>A measurement of the acylglycine in a biological specimen.</t>
  </si>
  <si>
    <t>Acylglycine Measurement</t>
  </si>
  <si>
    <t>ACYLCAOX</t>
  </si>
  <si>
    <t>Acyl Coenzyme A Oxidase</t>
  </si>
  <si>
    <t>Acyl CoA Oxidase; Acyl Coenzyme A Oxidase; Fatty Acyl Coenzyme A Oxidase</t>
  </si>
  <si>
    <t>A measurement of the acyl coenzyme A oxidase in a biological specimen.</t>
  </si>
  <si>
    <t>Acyl Coenzyme A Oxidase Measurement</t>
  </si>
  <si>
    <t>ADA_BAB</t>
  </si>
  <si>
    <t>Binding Antidrug Antibody</t>
  </si>
  <si>
    <t>A measurement of the binding antidrug antibody in a biological specimen. A binding antidrug antibody is an antibody that binds to a test article, and/or portion(s) of the test article.</t>
  </si>
  <si>
    <t>Binding Antidrug Antibody Measurement</t>
  </si>
  <si>
    <t>ADA_NAB</t>
  </si>
  <si>
    <t>Neutralizing Binding Antidrug Antibody</t>
  </si>
  <si>
    <t>A measurement of the neutralizing binding antidrug antibody in a biological specimen. A neutralizing binding antidrug antibody is a type of ADA that binds to the functional portion of a test article leading to diminished or negated pharmacological activit</t>
  </si>
  <si>
    <t>Neutralizing Binding Antidrug Antibody Measurement</t>
  </si>
  <si>
    <t>ADA_NX</t>
  </si>
  <si>
    <t>Neutraliz Cross-React Bind Antidrug AB</t>
  </si>
  <si>
    <t>Neutraliz Cross-React Bind Antidrug AB; Neutralizing Cross-Reactive Binding Antidrug Antibody</t>
  </si>
  <si>
    <t>A measurement of the neutralizing cross-reactive binding antidrug antibody in a biological specimen. A neutralizing cross-reactive binding antidrug antibody is a type of ADA that binds to an endogenous molecule that is structurally similar to an analogue</t>
  </si>
  <si>
    <t>Neutralizing Cross-Reacting Binding Antidrug Antibody Measurement</t>
  </si>
  <si>
    <t>ADA_X</t>
  </si>
  <si>
    <t>Cross-Reactive Binding Antidrug Antibody</t>
  </si>
  <si>
    <t>A measurement of the cross-reactive binding antidrug antibody in a biological specimen. A cross-reactive binding antidrug antibody is a type of ADA that binds to the endogenous molecule that is structurally similar to an analogue test article.</t>
  </si>
  <si>
    <t>Cross-Reactive Binding Antidrug Antibody Measurement</t>
  </si>
  <si>
    <t>ADAM8</t>
  </si>
  <si>
    <t>ADAM Metallopeptidase Domain 8</t>
  </si>
  <si>
    <t>A Disintegrin And Metalloproteinase Domain 8; ADAM Metallopeptidase Domain 8; Soluble CD156a</t>
  </si>
  <si>
    <t>A measurement of the ADAM metallopeptidase domain 8 protein in a biological specimen.</t>
  </si>
  <si>
    <t>ADAM Metallopeptidase Domain 8 Measurement</t>
  </si>
  <si>
    <t>ADAMTS13</t>
  </si>
  <si>
    <t>A Disintegrin-Like And Metalloprotease (Reprolysin Type) With Thrombospondin Type 1 Motif, 13; ADAM Metallopeptidase With Thrombospondin Type 1 Motif 13; von Willebrand Coagulation Factor Cleaving Protease ADAMTS13</t>
  </si>
  <si>
    <t>A measurement of the von Willebrand coagulation factor cleaving protease, ADAMTS13, in a biological specimen.</t>
  </si>
  <si>
    <t>von Willebrand Coagulation Factor Cleaving Protease Measurement</t>
  </si>
  <si>
    <t>ADBIGA</t>
  </si>
  <si>
    <t>Binding Antidrug IgA Antibody</t>
  </si>
  <si>
    <t>A measurement of the binding antidrug IgA antibody in a biological specimen.</t>
  </si>
  <si>
    <t>Binding Antidrug IgA Antibody Measurement</t>
  </si>
  <si>
    <t>ADBIGE</t>
  </si>
  <si>
    <t>Binding Antidrug IgE Antibody</t>
  </si>
  <si>
    <t>A measurement of the binding antidrug IgE antibody in a biological specimen.</t>
  </si>
  <si>
    <t>Binding Antidrug IgE Antibody Measurement</t>
  </si>
  <si>
    <t>ADBIGG</t>
  </si>
  <si>
    <t>Binding Antidrug IgG Antibody</t>
  </si>
  <si>
    <t>A measurement of the binding antidrug IgG antibody in a biological specimen.</t>
  </si>
  <si>
    <t>Binding Antidrug IgG Antibody Measurement</t>
  </si>
  <si>
    <t>ADBIGG1</t>
  </si>
  <si>
    <t>Binding Antidrug IgG1 Antibody</t>
  </si>
  <si>
    <t>A measurement of the binding antidrug IgG1 antibody in a biological specimen.</t>
  </si>
  <si>
    <t>Binding Antidrug IgG1 Antibody Measurement</t>
  </si>
  <si>
    <t>ADBIGG2</t>
  </si>
  <si>
    <t>Binding Antidrug IgG2 Antibody</t>
  </si>
  <si>
    <t>A measurement of the binding antidrug IgG2 antibody in a biological specimen.</t>
  </si>
  <si>
    <t>Binding Antidrug IgG2 Antibody Measurement</t>
  </si>
  <si>
    <t>ADBIGG3</t>
  </si>
  <si>
    <t>Binding Antidrug IgG3 Antibody</t>
  </si>
  <si>
    <t>A measurement of the binding antidrug IgG3 antibody in a biological specimen.</t>
  </si>
  <si>
    <t>Binding Antidrug IgG3 Antibody Measurement</t>
  </si>
  <si>
    <t>ADBIGG4</t>
  </si>
  <si>
    <t>Binding Antidrug IgG4 Antibody</t>
  </si>
  <si>
    <t>A measurement of the binding antidrug IgG4 antibody in a biological specimen.</t>
  </si>
  <si>
    <t>Binding Antidrug IgG4 Antibody Measurement</t>
  </si>
  <si>
    <t>ADBIGGM</t>
  </si>
  <si>
    <t>Binding Antidrug IgG/IgM Antibody</t>
  </si>
  <si>
    <t>A measurement of the binding antidrug IgG and/or IgM antibody in a biological specimen.</t>
  </si>
  <si>
    <t>Binding Antidrug IgG/IgM Antibody Measurement</t>
  </si>
  <si>
    <t>ADBIGM</t>
  </si>
  <si>
    <t>Binding Antidrug IgM Antibody</t>
  </si>
  <si>
    <t>A measurement of the binding antidrug IgM antibody in a biological specimen.</t>
  </si>
  <si>
    <t>Binding Antidrug IgM Antibody Measurement</t>
  </si>
  <si>
    <t>ADBPNCA</t>
  </si>
  <si>
    <t>ADB-PINACA</t>
  </si>
  <si>
    <t>A measurement of the synthetic cannabinoid ADB-PINACA in a biological specimen.</t>
  </si>
  <si>
    <t>ADB-PINACA Measurement</t>
  </si>
  <si>
    <t>ADBXIGA</t>
  </si>
  <si>
    <t>Cross-Reactive Binding Antidrug IgA AB</t>
  </si>
  <si>
    <t>Cross-Reactive Binding Antidrug IgA AB; Cross-Reactive Binding Antidrug IgA Antibody</t>
  </si>
  <si>
    <t>A measurement of the cross-reactive binding antidrug IgA antibody in a biological specimen.</t>
  </si>
  <si>
    <t>Cross-Reactive Binding Antidrug IgA Antibody Measurement</t>
  </si>
  <si>
    <t>ADBXIGE</t>
  </si>
  <si>
    <t>Cross-Reactive Binding Antidrug IgE AB</t>
  </si>
  <si>
    <t>Cross-Reactive Binding Antidrug IgE AB; Cross-Reactive Binding Antidrug IgE Antibody</t>
  </si>
  <si>
    <t>A measurement of the cross-reactive binding antidrug IgE antibody in a biological specimen.</t>
  </si>
  <si>
    <t>Cross-Reactive Binding Antidrug IgE Antibody Measurement</t>
  </si>
  <si>
    <t>ADBXIGG</t>
  </si>
  <si>
    <t>Cross-Reactive Binding Antidrug IgG AB</t>
  </si>
  <si>
    <t>Cross-Reactive Binding Antidrug IgG AB; Cross-Reactive Binding Antidrug IgG Antibody</t>
  </si>
  <si>
    <t>A measurement of the cross-reactive binding antidrug IgG antibody in a biological specimen.</t>
  </si>
  <si>
    <t>Cross-Reactive Binding Antidrug IgG Antibody Measurement</t>
  </si>
  <si>
    <t>ADBXIGG1</t>
  </si>
  <si>
    <t>Cross-Reactive Binding Antidrug IgG1 AB</t>
  </si>
  <si>
    <t>Cross-Reactive Binding Antidrug IgG1 AB; Cross-Reactive Binding Antidrug IgG1 Antibody</t>
  </si>
  <si>
    <t>A measurement of the cross-reactive binding antidrug IgG1 antibody in a biological specimen.</t>
  </si>
  <si>
    <t>Cross-Reactive Binding Antidrug IgG1 Antibody Measurement</t>
  </si>
  <si>
    <t>ADBXIGG2</t>
  </si>
  <si>
    <t>Cross-Reactive Binding Antidrug IgG2 AB</t>
  </si>
  <si>
    <t>Cross-Reactive Binding Antidrug IgG2 AB; Cross-Reactive Binding Antidrug IgG2 Antibody</t>
  </si>
  <si>
    <t>A measurement of the cross-reactive binding antidrug IgG2 antibody in a biological specimen.</t>
  </si>
  <si>
    <t>Cross-Reactive Binding Antidrug IgG2 Antibody Measurement</t>
  </si>
  <si>
    <t>ADBXIGG3</t>
  </si>
  <si>
    <t>Cross-Reactive Binding Antidrug IgG3 AB</t>
  </si>
  <si>
    <t>Cross-Reactive Binding Antidrug IgG3 AB; Cross-Reactive Binding Antidrug IgG3 Antibody</t>
  </si>
  <si>
    <t>A measurement of the cross-reactive binding antidrug IgG3 antibody in a biological specimen.</t>
  </si>
  <si>
    <t>Cross-Reactive Binding Antidrug IgG3 Antibody Measurement</t>
  </si>
  <si>
    <t>ADBXIGG4</t>
  </si>
  <si>
    <t>Cross-Reactive Binding Antidrug IgG4 AB</t>
  </si>
  <si>
    <t>Cross-Reactive Binding Antidrug IgG4 AB; Cross-Reactive Binding Antidrug IgG4 Antibody</t>
  </si>
  <si>
    <t>A measurement of the cross-reactive binding antidrug IgG4 antibody in a biological specimen.</t>
  </si>
  <si>
    <t>Cross-Reactive Binding Antidrug IgG4 Antibody Measurement</t>
  </si>
  <si>
    <t>ADBXIGGM</t>
  </si>
  <si>
    <t>Cross-Reactive Binding ADA IgG/IgM</t>
  </si>
  <si>
    <t>Cross-Reactive Binding ADA IgG/IgM; Cross-Reactive Binding Antidrug IgG/IgM Antibody</t>
  </si>
  <si>
    <t>A measurement of the cross-reactive binding antidrug IgG and/or IgM antibody in a biological specimen.</t>
  </si>
  <si>
    <t>Cross-Reactive Binding Antidrug Antibody IgG/IgM Measurement</t>
  </si>
  <si>
    <t>ADBXIGM</t>
  </si>
  <si>
    <t>Cross-Reactive Binding Antidrug IgM AB</t>
  </si>
  <si>
    <t>Cross-Reactive Binding Antidrug IgM AB; Cross-Reactive Binding Antidrug IgM Antibody</t>
  </si>
  <si>
    <t>A measurement of the cross-reactive binding antidrug IgM antibody in a biological specimen.</t>
  </si>
  <si>
    <t>Cross-Reactive Binding Antidrug IgM Antibody Measurement</t>
  </si>
  <si>
    <t>RE</t>
  </si>
  <si>
    <t>ADDRELF</t>
  </si>
  <si>
    <t>Additional Disease-Related Findings</t>
  </si>
  <si>
    <t>A determination of additional abnormalities and/or other observations that may be associated with the disease of interest, for which a targeted test has not been identified in the data.</t>
  </si>
  <si>
    <t>ADENOVAG</t>
  </si>
  <si>
    <t>Adenovirus Antigen</t>
  </si>
  <si>
    <t>A measurement of the Adenovirus antigen in a biological specimen.</t>
  </si>
  <si>
    <t>Adenovirus Antigen Measurement</t>
  </si>
  <si>
    <t>ADENOVIR</t>
  </si>
  <si>
    <t>Adenoviridae</t>
  </si>
  <si>
    <t>Adenoviridae; Adenovirus</t>
  </si>
  <si>
    <t>A measurement of the adenoviridae in a biological specimen.</t>
  </si>
  <si>
    <t>Adenoviridae Measurement</t>
  </si>
  <si>
    <t>SC</t>
  </si>
  <si>
    <t>ADEVAIND</t>
  </si>
  <si>
    <t>Appropriate Developmental Age Indicator</t>
  </si>
  <si>
    <t>Appropriate Development For Age Indicator; Appropriate Developmental Age Indicator</t>
  </si>
  <si>
    <t>An indication as to whether the subject's chronological age matches their physical, emotional, social, and cognitive functioning.</t>
  </si>
  <si>
    <t>ADH</t>
  </si>
  <si>
    <t>Antidiuretic Hormone</t>
  </si>
  <si>
    <t>Antidiuretic Hormone; Vasopressin</t>
  </si>
  <si>
    <t>A measurement of the antidiuretic hormone in a biological specimen.</t>
  </si>
  <si>
    <t>Antidiuretic Hormone Measurement</t>
  </si>
  <si>
    <t>ADLVRDTC</t>
  </si>
  <si>
    <t>Actual Date of Delivery</t>
  </si>
  <si>
    <t>The date on which the delivery event occurred.</t>
  </si>
  <si>
    <t>ADM</t>
  </si>
  <si>
    <t>Adrenomedullin</t>
  </si>
  <si>
    <t>A measurement of the adrenomedullin in a biological specimen.</t>
  </si>
  <si>
    <t>Adrenomedullin Measurement</t>
  </si>
  <si>
    <t>ADMA</t>
  </si>
  <si>
    <t>Asymmetric Dimethylarginine</t>
  </si>
  <si>
    <t>Asymmetric Dimethylarginine; N,N-dimethylarginine</t>
  </si>
  <si>
    <t>A measurement of asymmetric dimethylarginine in a biological specimen.</t>
  </si>
  <si>
    <t>Asymmetric Dimethylarginine Measurement</t>
  </si>
  <si>
    <t>ADMTS13A</t>
  </si>
  <si>
    <t>ADAMTS13 Activity</t>
  </si>
  <si>
    <t>A Disintegrin-Like And Metalloprotease (Reprolysin Type) With Thrombospondin Type 1 Motif, 13 Activity; ADAM Metallopeptidase With Thrombospondin Type 1 Motif 13 Activity; ADAMTS13 Activity; von Willebrand Coagulation Factor Cleaving Protease ADAMTS13 Act</t>
  </si>
  <si>
    <t>A measurement of the biological activity of von Willebrand coagulation factor cleaving protease, ADAMTS13, in a biological specimen.</t>
  </si>
  <si>
    <t>von Willebrand Coagulation Factor Cleaving Protease Activity Measurement</t>
  </si>
  <si>
    <t>ADNIGA</t>
  </si>
  <si>
    <t>Neutralizing Binding Antidrug IgA AB</t>
  </si>
  <si>
    <t>Neutralizing Binding Antidrug IgA AB; Neutralizing Binding Antidrug IgA Antibody</t>
  </si>
  <si>
    <t>A measurement of the neutralizing binding antidrug IgA antibody in a biological specimen.</t>
  </si>
  <si>
    <t>Neutralizing Binding Antidrug IgA Antibody Measurement</t>
  </si>
  <si>
    <t>ADNIGE</t>
  </si>
  <si>
    <t>Neutralizing Binding Antidrug IgE AB</t>
  </si>
  <si>
    <t>Neutralizing Binding Antidrug IgE AB; Neutralizing Binding Antidrug IgE Antibody</t>
  </si>
  <si>
    <t>A measurement of the neutralizing binding antidrug IgE antibody in a biological specimen.</t>
  </si>
  <si>
    <t>Neutralizing Binding Antidrug IgE Antibody Measurement</t>
  </si>
  <si>
    <t>ADNIGG</t>
  </si>
  <si>
    <t>Neutralizing Binding Antidrug IgG AB</t>
  </si>
  <si>
    <t>Neutralizing Binding Antidrug IgG AB; Neutralizing Binding Antidrug IgG Antibody</t>
  </si>
  <si>
    <t>A measurement of the neutralizing binding antidrug IgG antibody in a biological specimen.</t>
  </si>
  <si>
    <t>Neutralizing Binding Antidrug IgG Antibody Measurement</t>
  </si>
  <si>
    <t>ADNIGG1</t>
  </si>
  <si>
    <t>Neutralizing Binding Antidrug IgG1 AB</t>
  </si>
  <si>
    <t>Neutralizing Binding Antidrug IgG1 AB; Neutralizing Binding Antidrug IgG1 Antibody</t>
  </si>
  <si>
    <t>A measurement of the neutralizing binding antidrug IgG1 antibody in a biological specimen.</t>
  </si>
  <si>
    <t>Neutralizing Binding Antidrug IgG1 Antibody Measurement</t>
  </si>
  <si>
    <t>ADNIGG2</t>
  </si>
  <si>
    <t>Neutralizing Binding Antidrug IgG2 AB</t>
  </si>
  <si>
    <t>Neutralizing Binding Antidrug IgG2 AB; Neutralizing Binding Antidrug IgG2 Antibody</t>
  </si>
  <si>
    <t>A measurement of the neutralizing binding antidrug IgG2 antibody in a biological specimen.</t>
  </si>
  <si>
    <t>Neutralizing Binding Antidrug IgG2 Antibody Measurement</t>
  </si>
  <si>
    <t>ADNIGG3</t>
  </si>
  <si>
    <t>Neutralizing Binding Antidrug IgG3 AB</t>
  </si>
  <si>
    <t>Neutralizing Binding Antidrug IgG3 AB; Neutralizing Binding Antidrug IgG3 Antibody</t>
  </si>
  <si>
    <t>A measurement of the neutralizing binding antidrug IgG3 antibody in a biological specimen.</t>
  </si>
  <si>
    <t>Neutralizing Binding Antidrug IgG3 Antibody Measurement</t>
  </si>
  <si>
    <t>ADNIGG4</t>
  </si>
  <si>
    <t>Neutralizing Binding Antidrug IgG4 AB</t>
  </si>
  <si>
    <t>Neutralizing Binding Antidrug IgG4 AB; Neutralizing Binding Antidrug IgG4 Antibody</t>
  </si>
  <si>
    <t>A measurement of the neutralizing binding antidrug IgG4 antibody in a biological specimen.</t>
  </si>
  <si>
    <t>Neutralizing Binding Antidrug IgG4 Antibody Measurement</t>
  </si>
  <si>
    <t>ADNIGGM</t>
  </si>
  <si>
    <t>Neutralizing Binding Antidrug IgG/IgM AB</t>
  </si>
  <si>
    <t>A measurement of the neutralizing binding antidrug IgG and/or IgM antibody in a biological specimen.</t>
  </si>
  <si>
    <t>Neutralizing Binding Antidrug IgG/IgM Antibody Measurement</t>
  </si>
  <si>
    <t>ADNIGM</t>
  </si>
  <si>
    <t>Neutralizing Binding Antidrug IgM AB</t>
  </si>
  <si>
    <t>Neutralizing Binding Antidrug IgM AB; Neutralizing Binding Antidrug IgM Antibody</t>
  </si>
  <si>
    <t>A measurement of the neutralizing binding antidrug IgM antibody in a biological specimen.</t>
  </si>
  <si>
    <t>Neutralizing Binding Antidrug IgM Antibody Measurement</t>
  </si>
  <si>
    <t>ADNXIGA</t>
  </si>
  <si>
    <t>Neut Cross-Reactive Binding ADA IgA</t>
  </si>
  <si>
    <t>Neut Cross-Reactive Binding ADA IgA; Neutralizing Cross-Reactive Binding Antidrug IgA Antibody</t>
  </si>
  <si>
    <t>A measurement of the neutralizing cross-reactive binding antidrug IgA antibody in a biological specimen.</t>
  </si>
  <si>
    <t>Neutralizing Cross-Reactive Binding Antidrug Antibody IgA Measurement</t>
  </si>
  <si>
    <t>ADNXIGE</t>
  </si>
  <si>
    <t>Neut Cross-Reactive Binding ADA IgE</t>
  </si>
  <si>
    <t>Neut Cross-Reactive Binding ADA IgE; Neutralizing Cross-Reactive Binding Antidrug IgE Antibody</t>
  </si>
  <si>
    <t>A measurement of the neutralizing cross-reactive binding antidrug IgE antibody in a biological specimen.</t>
  </si>
  <si>
    <t>Neutralizing Cross-Reactive Binding Antidrug Antibody IgE Measurement</t>
  </si>
  <si>
    <t>ADNXIGG</t>
  </si>
  <si>
    <t>Neut Cross-Reactive Binding ADA IgG</t>
  </si>
  <si>
    <t>Neut Cross-Reactive Binding ADA IgG; Neutralizing Cross-Reactive Binding Antidrug IgG Antibody</t>
  </si>
  <si>
    <t>A measurement of the neutralizing cross-reactive binding antidrug IgG antibody in a biological specimen.</t>
  </si>
  <si>
    <t>Neutralizing Cross-Reactive Binding Antidrug Antibody IgG Measurement</t>
  </si>
  <si>
    <t>ADNXIGG1</t>
  </si>
  <si>
    <t>Neut Cross-Reactive Binding ADA IgG1</t>
  </si>
  <si>
    <t>Neut Cross-Reactive Binding ADA IgG1; Neutralizing Cross-Reactive Binding Antidrug IgG1 Antibody</t>
  </si>
  <si>
    <t>A measurement of the neutralizing cross-reactive binding antidrug IgG1 antibody in a biological specimen.</t>
  </si>
  <si>
    <t>Neutralizing Cross-Reactive Binding Antidrug Antibody IgG1 Measurement</t>
  </si>
  <si>
    <t>ADNXIGG2</t>
  </si>
  <si>
    <t>Neut Cross-Reactive Binding ADA IgG2</t>
  </si>
  <si>
    <t>Neut Cross-Reactive Binding ADA IgG2; Neutralizing Cross-Reactive Binding Antidrug IgG2 Antibody</t>
  </si>
  <si>
    <t>A measurement of the neutralizing cross-reactive binding antidrug IgG2 antibody in a biological specimen.</t>
  </si>
  <si>
    <t>Neutralizing Cross-Reactive Binding Antidrug Antibody IgG2 Measurement</t>
  </si>
  <si>
    <t>ADNXIGG3</t>
  </si>
  <si>
    <t>Neut Cross-Reactive Binding ADA IgG3</t>
  </si>
  <si>
    <t>Neut Cross-Reactive Binding ADA IgG3; Neutralizing Cross-Reactive Binding Antidrug IgG3 Antibody</t>
  </si>
  <si>
    <t>A measurement of the neutralizing cross-reactive binding antidrug IgG3 antibody in a biological specimen.</t>
  </si>
  <si>
    <t>Neutralizing Cross-Reactive Binding Antidrug Antibody IgG3 Measurement</t>
  </si>
  <si>
    <t>ADNXIGG4</t>
  </si>
  <si>
    <t>Neut Cross-Reactive Binding ADA IgG4</t>
  </si>
  <si>
    <t>Neut Cross-Reactive Binding ADA IgG4; Neutralizing Cross-Reactive Binding Antidrug IgG4 Antibody</t>
  </si>
  <si>
    <t>A measurement of the neutralizing cross-reactive binding antidrug IgG4 antibody in a biological specimen.</t>
  </si>
  <si>
    <t>Neutralizing Cross-Reactive Binding Antidrug Antibody IgG4 Measurement</t>
  </si>
  <si>
    <t>ADNXIGGM</t>
  </si>
  <si>
    <t>Neut Cross-Reactive Binding ADA IgG/IgM</t>
  </si>
  <si>
    <t>Neut Cross-Reactive Binding ADA IgG/IgM; Neutralizing Cross-Reactive Binding Antidrug IgG/IgM Antibody</t>
  </si>
  <si>
    <t>A measurement of the neutralizing cross-reactive binding antidrug IgG and/or IgM antibody in a biological specimen.</t>
  </si>
  <si>
    <t>Neutralizing Cross-Reactive Binding Antidrug Antibody IgG/IgM Measurement</t>
  </si>
  <si>
    <t>ADNXIGM</t>
  </si>
  <si>
    <t>Neut Cross-Reactive Binding ADA IgM</t>
  </si>
  <si>
    <t>Neut Cross-Reactive Binding ADA IgM; Neutralizing Cross-Reactive Binding Antidrug IgM Antibody</t>
  </si>
  <si>
    <t>A measurement of the neutralizing cross-reactive binding antidrug IgM antibody in a biological specimen.</t>
  </si>
  <si>
    <t>Neutralizing Cross-Reactive Binding Antidrug Antibody IgM Measurement</t>
  </si>
  <si>
    <t>ADP</t>
  </si>
  <si>
    <t>Adenosine Diphosphate</t>
  </si>
  <si>
    <t>A measurement of the adenosine diphosphate in a biological specimen.</t>
  </si>
  <si>
    <t>Adenosine Diphosphate Measurement</t>
  </si>
  <si>
    <t>ADPNCTN</t>
  </si>
  <si>
    <t>Adiponectin</t>
  </si>
  <si>
    <t>A measurement of the total adiponectin hormone in a biological specimen.</t>
  </si>
  <si>
    <t>Adiponectin Measurement</t>
  </si>
  <si>
    <t>ADPNHMW</t>
  </si>
  <si>
    <t>Adiponectin, High Molecular Weight</t>
  </si>
  <si>
    <t>A measurement of the high molecular weight adiponectin hormone in a biological specimen.</t>
  </si>
  <si>
    <t>High Molecular Weight Adiponectin Measurement</t>
  </si>
  <si>
    <t>ADRNRAGE</t>
  </si>
  <si>
    <t>Adrenarche Age</t>
  </si>
  <si>
    <t>The age at onset of adrenal androgen-mediated secondary sexual characteristics.</t>
  </si>
  <si>
    <t>ADUCSEV</t>
  </si>
  <si>
    <t>Aortic Ductal Coarctation Severity</t>
  </si>
  <si>
    <t>Aortic Ductal Coarctation Severity; Aortic Juxta-ductal Coarctation Severity</t>
  </si>
  <si>
    <t>The assessment of the severity of ductal aortic coarctation.</t>
  </si>
  <si>
    <t>Aortic Juxta-ductal Coarctation Severity</t>
  </si>
  <si>
    <t>ADVNDNA</t>
  </si>
  <si>
    <t>Adenovirus DNA</t>
  </si>
  <si>
    <t>A measurement of the DNA from any member of the family Adenoviridae in a biological specimen.</t>
  </si>
  <si>
    <t>Adenovirus DNA Measurement</t>
  </si>
  <si>
    <t>ADVNUAC</t>
  </si>
  <si>
    <t>Adenovirus Nucleic Acid</t>
  </si>
  <si>
    <t>A measurement of the nucleic acid from any member of the family Adenoviridae in a biological specimen.</t>
  </si>
  <si>
    <t>Adenovirus Nucleic Acid Measurement</t>
  </si>
  <si>
    <t>AEBCT</t>
  </si>
  <si>
    <t>Aerobic Colony Count</t>
  </si>
  <si>
    <t>A measurement of the number of aerobic colonies in a sample.</t>
  </si>
  <si>
    <t>AEDCHIND</t>
  </si>
  <si>
    <t>AE Improve/Resolve with Dechallenge Ind</t>
  </si>
  <si>
    <t>AE Improve/Resolve with Dechallenge Ind; AE Improve/Resolve with Dechallenge Indicator</t>
  </si>
  <si>
    <t>An indication as to whether an adverse event improves or disappears after stopping a study treatment.</t>
  </si>
  <si>
    <t>Positive Dechallenge Reaction Indicator</t>
  </si>
  <si>
    <t>AERBACT</t>
  </si>
  <si>
    <t>Aerobic Bacteria</t>
  </si>
  <si>
    <t>A measurement of the aerobic bacteria in a biological specimen.</t>
  </si>
  <si>
    <t>Aerobic Bacteria Measurement</t>
  </si>
  <si>
    <t>AERCHIND</t>
  </si>
  <si>
    <t>AE Reappear/Worsen with Rechallenge Ind</t>
  </si>
  <si>
    <t>AE Reappear/Worsen with Rechallenge Ind; AE Reappear/Worsen with Rechallenge Indicator</t>
  </si>
  <si>
    <t>An indication as to whether an adverse event reappears or worsens after restarting a study treatment.</t>
  </si>
  <si>
    <t>Positive Rechallenge Indicator</t>
  </si>
  <si>
    <t>AERODNA</t>
  </si>
  <si>
    <t>Aeromonas DNA</t>
  </si>
  <si>
    <t>A measurement of the DNA from any member of the genus Aeromonas in a biological specimen.</t>
  </si>
  <si>
    <t>Aeromonas DNA Measurement</t>
  </si>
  <si>
    <t>AEROMONA</t>
  </si>
  <si>
    <t>Aeromonas</t>
  </si>
  <si>
    <t>A measurement of the organisms that are not assigned to the species level but are assigned to the Aeromonas genus level in a biological specimen.</t>
  </si>
  <si>
    <t>Aeromonas Measurement</t>
  </si>
  <si>
    <t>AFACTXAA</t>
  </si>
  <si>
    <t>Anti-Factor Xa Activity</t>
  </si>
  <si>
    <t>A measurement of the ability of antithrombin to inactivate activated Factor X in a biological specimen. This test is used to monitor low molecular weight or unfractionated heparin levels in a biological specimen.</t>
  </si>
  <si>
    <t>Anti-Factor Xa Activity Measurement</t>
  </si>
  <si>
    <t>AFB</t>
  </si>
  <si>
    <t>Acid-Fast Bacilli</t>
  </si>
  <si>
    <t>A measurement of any rod-shaped bacteria that resist decolorizing by acid after accepting an aqueous stain solution, due to the mycolic acids in their cell walls.</t>
  </si>
  <si>
    <t>Acid-Fast Bacilli Measurement</t>
  </si>
  <si>
    <t>AFLTOXB1</t>
  </si>
  <si>
    <t>Aflatoxin B1</t>
  </si>
  <si>
    <t>A measurement of the aflatoxin B1 in a specimen.</t>
  </si>
  <si>
    <t>Aflatoxin B1 Measurement</t>
  </si>
  <si>
    <t>AFP</t>
  </si>
  <si>
    <t>Alpha Fetoprotein</t>
  </si>
  <si>
    <t>Alpha Fetoprotein; Alpha-1-Fetoprotein</t>
  </si>
  <si>
    <t>A measurement of the alpha fetoprotein in a biological specimen.</t>
  </si>
  <si>
    <t>Alpha-fetoprotein Measurement</t>
  </si>
  <si>
    <t>AFPADJBW</t>
  </si>
  <si>
    <t>Alpha Fetoprotein Adj for Body Weight</t>
  </si>
  <si>
    <t>A measurement of alpha fetoprotein, which has been adjusted for body weight, in a biological specimen.</t>
  </si>
  <si>
    <t>Alpha Fetoprotein Adjusted for Body Weight Measurement</t>
  </si>
  <si>
    <t>AFPL1</t>
  </si>
  <si>
    <t>Alpha Fetoprotein L1</t>
  </si>
  <si>
    <t>A measurement of the alpha fetoprotein L1 in a biological specimen.</t>
  </si>
  <si>
    <t>Alpha Fetoprotein L1 Measurement</t>
  </si>
  <si>
    <t>AFPL2</t>
  </si>
  <si>
    <t>Alpha Fetoprotein L2</t>
  </si>
  <si>
    <t>A measurement of the alpha fetoprotein L2 in a biological specimen.</t>
  </si>
  <si>
    <t>Alpha Fetoprotein L2 Measurement</t>
  </si>
  <si>
    <t>AFPL3</t>
  </si>
  <si>
    <t>Alpha Fetoprotein L3</t>
  </si>
  <si>
    <t>A measurement of the alpha fetoprotein L3 in a biological specimen.</t>
  </si>
  <si>
    <t>Alpha Fetoprotein L3 Measurement</t>
  </si>
  <si>
    <t>AFPL3AFP</t>
  </si>
  <si>
    <t>A Fetoprotein L3/A Fetoprotein</t>
  </si>
  <si>
    <t>A relative measurement (ratio or percentage) of alpha fetoprotein L3 to total alpha fetoprotein in a biological specimen.</t>
  </si>
  <si>
    <t>Alpha Fetoprotein L3 to Total Alpha Fetoprotein Ratio Measurement</t>
  </si>
  <si>
    <t>AFU</t>
  </si>
  <si>
    <t>Aspergillus fumigatus</t>
  </si>
  <si>
    <t>A measurement of the Aspergillus fumigatus in a biological specimen.</t>
  </si>
  <si>
    <t>Aspergillus fumigatus Measurement</t>
  </si>
  <si>
    <t>AG1_5</t>
  </si>
  <si>
    <t>1,5-Anhydroglucitol</t>
  </si>
  <si>
    <t>A measurement of the 1,5-anhydroglucitol in a biological specimen.</t>
  </si>
  <si>
    <t>1,5-Anhydroglucitol Measurement</t>
  </si>
  <si>
    <t>AGEEPSD1</t>
  </si>
  <si>
    <t>Age At First Episode</t>
  </si>
  <si>
    <t>The age at which the first episode occurred.</t>
  </si>
  <si>
    <t>Age at First Episode</t>
  </si>
  <si>
    <t>AGEFTUSE</t>
  </si>
  <si>
    <t>Age at Full-Time Use</t>
  </si>
  <si>
    <t>The age at which the full-time use of a pre-specified object first occurred.</t>
  </si>
  <si>
    <t>AGEHOSP1</t>
  </si>
  <si>
    <t>Age At First Hospitalization</t>
  </si>
  <si>
    <t>The age at which the first hospitalization event occurred.</t>
  </si>
  <si>
    <t>Age at First Hospitalization</t>
  </si>
  <si>
    <t>AGESTSMK</t>
  </si>
  <si>
    <t>Age Started Smoking</t>
  </si>
  <si>
    <t>The age at which the individual began smoking.</t>
  </si>
  <si>
    <t>Age When First Smoked a Cigarette Question</t>
  </si>
  <si>
    <t>AGESYMST</t>
  </si>
  <si>
    <t>Age Symptoms Started</t>
  </si>
  <si>
    <t>The age at which illness-specific symptoms first began.</t>
  </si>
  <si>
    <t>Age Symptom Started</t>
  </si>
  <si>
    <t>AGETRT1</t>
  </si>
  <si>
    <t>Age At First Treatment</t>
  </si>
  <si>
    <t>The age at which the first treatment for the condition occurred.</t>
  </si>
  <si>
    <t>Age at First Treatment</t>
  </si>
  <si>
    <t>AHBDH</t>
  </si>
  <si>
    <t>Alpha Hydroxybutyrate Dehydrogenase</t>
  </si>
  <si>
    <t>A measurement of the alpha-hydroxybutyrate dehydrogenase in a biological specimen.</t>
  </si>
  <si>
    <t>Alpha Hydroxybutyrate Dehydrogenase Measurement</t>
  </si>
  <si>
    <t>AHTRZLM</t>
  </si>
  <si>
    <t>Alpha-Hydroxytriazolam</t>
  </si>
  <si>
    <t>A measurement of the alpha-hydroxytriazolam a biological specimen.</t>
  </si>
  <si>
    <t>Alpha-Hydroxytriazolam Measurement</t>
  </si>
  <si>
    <t>AIRBNCND</t>
  </si>
  <si>
    <t>Air to Bone Sound Conduction Comparison</t>
  </si>
  <si>
    <t>A relative assessment of sound transmission through air conduction versus bone conduction.</t>
  </si>
  <si>
    <t>AIRFLRT</t>
  </si>
  <si>
    <t>Airflow Rate</t>
  </si>
  <si>
    <t>The speed of the movement of air.</t>
  </si>
  <si>
    <t>AIRPRSSR</t>
  </si>
  <si>
    <t>Air Pressure</t>
  </si>
  <si>
    <t>The force exerted by air upon a surface.</t>
  </si>
  <si>
    <t>AIRTRAP</t>
  </si>
  <si>
    <t>Air Trapping</t>
  </si>
  <si>
    <t>A measurement of the gas retention in a specified intrapulmonary space at the end of exhalation.</t>
  </si>
  <si>
    <t>Air Trapping Measurement</t>
  </si>
  <si>
    <t>AKIRSC</t>
  </si>
  <si>
    <t>Acute Kidney Injury Risk Score</t>
  </si>
  <si>
    <t>Acute Kidney Injury Risk Score; AKI Risk Score</t>
  </si>
  <si>
    <t>A scoring system that evaluates acute kidney injury risk through the assessment of urine test parameter(s), and which may take into account additional factors.</t>
  </si>
  <si>
    <t>AKPC</t>
  </si>
  <si>
    <t>Abn Kappa+ Plasma Cells</t>
  </si>
  <si>
    <t>Abn Kappa+ PC; Abn Kappa+ Plasma Cells; Abnormal Kappa+ Plasma Cells</t>
  </si>
  <si>
    <t>A measurement of the abnormal kappa+ plasma cells in a biological specimen.</t>
  </si>
  <si>
    <t>Abnormal Kappa Positive Plasma Cell Count</t>
  </si>
  <si>
    <t>AKPCALPC</t>
  </si>
  <si>
    <t>Abn Kappa+ PC/Abn Lambda+ PC</t>
  </si>
  <si>
    <t>Abn Kappa+ PC/Abn Lambda+ PC; Abnormal Kappa+ Plasma Cells/Abnormal Lambda+ Plasma Cells</t>
  </si>
  <si>
    <t>A relative measurement (ratio) of the abnormal kappa+ plasma cells to abnormal lambda+ plasma cells in a biological specimen.</t>
  </si>
  <si>
    <t>Abnormal Kappa Positive Plasma Cell to Abnormal Lambda Positive Plasma Cell Ratio Measurement</t>
  </si>
  <si>
    <t>ALA</t>
  </si>
  <si>
    <t>Alanine</t>
  </si>
  <si>
    <t>A measurement of the alanine in a biological specimen.</t>
  </si>
  <si>
    <t>Alanine Measurement</t>
  </si>
  <si>
    <t>ALA1ALB</t>
  </si>
  <si>
    <t>Apolipoprotein A1/Apolipoprotein B</t>
  </si>
  <si>
    <t>A relative measurement (ratio or percentage) of the Apolipoprotein A1 to Apolipoprotein B in a biological specimen.</t>
  </si>
  <si>
    <t>Apolipoprotein A1 to Apolipoprotein B Ratio Measurement</t>
  </si>
  <si>
    <t>ALAALB</t>
  </si>
  <si>
    <t>Apolipoprotein A/Apolipoprotein B</t>
  </si>
  <si>
    <t>A relative measurement (ratio) of the total apolipoprotein A to apolipoprotein B in a biological specimen.</t>
  </si>
  <si>
    <t>Apolipoprotein A to Apolipoprotein B Ratio Measurement</t>
  </si>
  <si>
    <t>ALAB</t>
  </si>
  <si>
    <t>Alloantibody</t>
  </si>
  <si>
    <t>A measurement of the binding alloantibody in a biological specimen.</t>
  </si>
  <si>
    <t>Alloantibody Measurement</t>
  </si>
  <si>
    <t>ALB</t>
  </si>
  <si>
    <t>Albumin</t>
  </si>
  <si>
    <t>Albumin; Microalbumin</t>
  </si>
  <si>
    <t>A measurement of the albumin protein in a biological specimen.</t>
  </si>
  <si>
    <t>Albumin Measurement</t>
  </si>
  <si>
    <t>ALBC</t>
  </si>
  <si>
    <t>Albumin Clearance</t>
  </si>
  <si>
    <t>A measurement of the albumin clearance in a biological specimen.</t>
  </si>
  <si>
    <t>ALBCREAT</t>
  </si>
  <si>
    <t>Albumin/Creatinine</t>
  </si>
  <si>
    <t>Albumin/Creatinine; Microalbumin/Creatinine Ratio</t>
  </si>
  <si>
    <t>A relative measurement (ratio) of the albumin to the creatinine in a biological specimen.</t>
  </si>
  <si>
    <t>Albumin To Creatinine Protein Ratio Measurement</t>
  </si>
  <si>
    <t>ALBEXR</t>
  </si>
  <si>
    <t>Albumin Excretion Rate</t>
  </si>
  <si>
    <t>A measurement of the amount of albumin excreted in a biological specimen over a defined period of time (e.g. one hour).</t>
  </si>
  <si>
    <t>ALBGALB</t>
  </si>
  <si>
    <t>Glycated Albumin/Albumin</t>
  </si>
  <si>
    <t>A relative measurement (ratio or percentage) of the glycated albumin to total albumin in a biological specimen.</t>
  </si>
  <si>
    <t>Glycated Albumin to Albumin Ratio Measurement</t>
  </si>
  <si>
    <t>ALBGLOB</t>
  </si>
  <si>
    <t>Albumin/Globulin</t>
  </si>
  <si>
    <t>The ratio of albumin to globulin in a biological specimen.</t>
  </si>
  <si>
    <t>Albumin to Globulin Ratio Measurement</t>
  </si>
  <si>
    <t>ALBGLYCA</t>
  </si>
  <si>
    <t>Glycated Albumin</t>
  </si>
  <si>
    <t>A measurement of the glycated albumin present in a biological specimen.</t>
  </si>
  <si>
    <t>Glycated Albumin Measurement</t>
  </si>
  <si>
    <t>ALBIDX</t>
  </si>
  <si>
    <t>Albumin Index</t>
  </si>
  <si>
    <t>A relative measurement (ratio) of the albumin in cerebrospinal fluid to albumin in serum or plasma in a biological specimen.</t>
  </si>
  <si>
    <t>ALBPROT</t>
  </si>
  <si>
    <t>Albumin/Total Protein</t>
  </si>
  <si>
    <t>A relative measurement (ratio or percentage) of the albumin to total protein in a biological specimen.</t>
  </si>
  <si>
    <t>Albumin to Total Protein Ratio Measurement</t>
  </si>
  <si>
    <t>ALCDRKN</t>
  </si>
  <si>
    <t>Number of Alcoholic Drinks</t>
  </si>
  <si>
    <t>The total number of alcoholic drinks.</t>
  </si>
  <si>
    <t>Number of Alcoholic Drinks Measurement</t>
  </si>
  <si>
    <t>ALDEPX</t>
  </si>
  <si>
    <t>Aldrin Epoxidase</t>
  </si>
  <si>
    <t>A measurement of the aldrin epoxidase in a biological specimen.</t>
  </si>
  <si>
    <t>Aldrin Epoxidase Measurement</t>
  </si>
  <si>
    <t>ALDOLASE</t>
  </si>
  <si>
    <t>Aldolase</t>
  </si>
  <si>
    <t>A measurement of the aldolase enzyme in a biological specimen.</t>
  </si>
  <si>
    <t>Aldolase Measurement</t>
  </si>
  <si>
    <t>ALDSTEXR</t>
  </si>
  <si>
    <t>Aldosterone Excretion Rate</t>
  </si>
  <si>
    <t>A measurement of the amount of aldosterone being excreted in a biological specimen over a defined amount of time (e.g. one hour).</t>
  </si>
  <si>
    <t>ALDSTRN</t>
  </si>
  <si>
    <t>Aldosterone</t>
  </si>
  <si>
    <t>A measurement of the aldosterone hormone in a biological specimen.</t>
  </si>
  <si>
    <t>Aldosterone Measurement</t>
  </si>
  <si>
    <t>ALFNTNL</t>
  </si>
  <si>
    <t>Alfentanil</t>
  </si>
  <si>
    <t>A measurement of the alfentanil in a biological specimen.</t>
  </si>
  <si>
    <t>Alfentanil Measurement</t>
  </si>
  <si>
    <t>ALIGGAB</t>
  </si>
  <si>
    <t>IgG Alloantibody</t>
  </si>
  <si>
    <t>A measurement of the binding IgG alloantibody in a biological specimen.</t>
  </si>
  <si>
    <t>IgG Alloantibody Measurement</t>
  </si>
  <si>
    <t>ALLOILE</t>
  </si>
  <si>
    <t>Alloisoleucine</t>
  </si>
  <si>
    <t>A measurement of the alloisoleucine in a biological specimen.</t>
  </si>
  <si>
    <t>Alloisoleucine Measurement</t>
  </si>
  <si>
    <t>ALOX5</t>
  </si>
  <si>
    <t>Arachidonate 5-Lipoxygenase</t>
  </si>
  <si>
    <t>5-Lipoxygenase; 5-LO; 5-LOX; ALOX5; Arachidonate 5-Lipoxygenase</t>
  </si>
  <si>
    <t>A measurement of the arachidonate 5-lipoxygenase in a biological specimen.</t>
  </si>
  <si>
    <t>Arachidonate 5-Lipoxygenase Measurement</t>
  </si>
  <si>
    <t>ALP</t>
  </si>
  <si>
    <t>Alkaline Phosphatase</t>
  </si>
  <si>
    <t>A measurement of the alkaline phosphatase in a biological specimen.</t>
  </si>
  <si>
    <t>Alkaline Phosphatase Measurement</t>
  </si>
  <si>
    <t>ALPBALP</t>
  </si>
  <si>
    <t>Alk Phos, Bone/Total Alk Phos</t>
  </si>
  <si>
    <t>Alk Phos, Bone/Total Alk Phos; Alkaline Phosphatase, Bone/Total Alkaline Phosphatase</t>
  </si>
  <si>
    <t>A relative measurement (ratio or percentage) of the bone specific alkaline phosphatase isoform to total alkaline phosphatase in a biological specimen.</t>
  </si>
  <si>
    <t>Bone Alkaline Phosphatase to Total Alkaline Phosphatase Ratio Measurement</t>
  </si>
  <si>
    <t>ALPBS</t>
  </si>
  <si>
    <t>Bone Specific Alkaline Phosphatase</t>
  </si>
  <si>
    <t>A measurement of the bone specific alkaline phosphatase isoform in a biological specimen.</t>
  </si>
  <si>
    <t>Bone Specific Alkaline Phosphatase Measurement</t>
  </si>
  <si>
    <t>ALPC</t>
  </si>
  <si>
    <t>Abn Lambda+ Plasma Cells</t>
  </si>
  <si>
    <t>Abn Lambda+ PC; Abn Lambda+ Plasma Cells; Abnormal Lambda+ Plasma Cells</t>
  </si>
  <si>
    <t>A measurement of the abnormal lambda+ plasma cells in a biological specimen.</t>
  </si>
  <si>
    <t>Abnormal Lambda Positive Plasma Cell Count</t>
  </si>
  <si>
    <t>ALPCREAT</t>
  </si>
  <si>
    <t>Alkaline Phosphatase/Creatinine</t>
  </si>
  <si>
    <t>A relative measurement (ratio or percentage) of the alkaline phosphatase to creatinine in a biological specimen.</t>
  </si>
  <si>
    <t>Alkaline Phosphatase to Creatinine Ratio Measurement</t>
  </si>
  <si>
    <t>ALPEXR</t>
  </si>
  <si>
    <t>Alkaline Phosphatase Excretion Rate</t>
  </si>
  <si>
    <t>A measurement of the amount of alkaline phosphatase being excreted in a biological specimen over a defined amount of time (e.g. one hour).</t>
  </si>
  <si>
    <t>ALPIALP</t>
  </si>
  <si>
    <t>Alk Phos, Intestinal/Total Alk Phos</t>
  </si>
  <si>
    <t>Alk Phos, Intestinal/Total Alk Phos; Alkaline Phosphatase, Intestinal/Total Alkaline Phosphatase</t>
  </si>
  <si>
    <t>A relative measurement (ratio or percentage) of the intestinal specific alkaline phosphatase isoform to total alkaline phosphatase in a biological specimen.</t>
  </si>
  <si>
    <t>Intestinal Alkaline Phosphatase to Total Alkaline Phosphatase Ratio Measurement</t>
  </si>
  <si>
    <t>ALPIS</t>
  </si>
  <si>
    <t>Intestinal Specific Alkaline Phosphatase</t>
  </si>
  <si>
    <t>A measurement of the intestinal specific alkaline phosphatase isoform in a biological specimen.</t>
  </si>
  <si>
    <t>Intestinal Specific Alkaline Phosphatase Measurement</t>
  </si>
  <si>
    <t>ALPISOE</t>
  </si>
  <si>
    <t>Alkaline Phosphatase Isoenzyme</t>
  </si>
  <si>
    <t>A measurement of the alkaline phosphatase isoenzyme in a biological specimen.</t>
  </si>
  <si>
    <t>Alkaline Phosphatase Isoenzyme Measurement</t>
  </si>
  <si>
    <t>ALPLALP</t>
  </si>
  <si>
    <t>Alk Phos, Liver/Total Alk Phos</t>
  </si>
  <si>
    <t>Alk Phos, Liver/Total Alk Phos; Alkaline Phosphatase, Liver/Total Alkaline Phosphatase</t>
  </si>
  <si>
    <t>A relative measurement (ratio or percentage) of the liver specific alkaline phosphatase isoform to total alkaline phosphatase in a biological specimen.</t>
  </si>
  <si>
    <t>Liver Alkaline Phosphatase to Total Alkaline Phosphatase Ratio Measurement</t>
  </si>
  <si>
    <t>ALPLBALP</t>
  </si>
  <si>
    <t>Alk Phos, Liver + Bone/Total Alk Phos</t>
  </si>
  <si>
    <t>A relative measurement (ratio or percentage) of the liver and bone specific alkaline phosphatase isoforms to total alkaline phosphatase in a biological specimen.</t>
  </si>
  <si>
    <t>Liver and Bone Specific Alkaline Phosphatase Isoform to Alkaline Phosphatase Ratio Measurement</t>
  </si>
  <si>
    <t>ALPLS</t>
  </si>
  <si>
    <t>Liver Specific Alkaline Phosphatase</t>
  </si>
  <si>
    <t>A measurement of the liver specific alkaline phosphatase isoform in a biological specimen.</t>
  </si>
  <si>
    <t>Liver Specific Alkaline Phosphatase Measurement</t>
  </si>
  <si>
    <t>ALPPALP</t>
  </si>
  <si>
    <t>Alk Phos, Placental/Total Alk Phos</t>
  </si>
  <si>
    <t>Alk Phos, Placental/Total Alk Phos; Alkaline Phosphatase, Placental/Total Alkaline Phosphatase</t>
  </si>
  <si>
    <t>A relative measurement (ratio or percentage) of the placental specific alkaline phosphatase isoform to total alkaline phosphatase in a biological specimen.</t>
  </si>
  <si>
    <t>Placental Alkaline Phosphatase to Total Alkaline Phosphatase Measurement</t>
  </si>
  <si>
    <t>ALPPS</t>
  </si>
  <si>
    <t>Placental Specific Alkaline Phosphatase</t>
  </si>
  <si>
    <t>A measurement of the placental specific alkaline phosphatase isoform in a biological specimen.</t>
  </si>
  <si>
    <t>Placental Specific Alkaline Phosphatase Measurement</t>
  </si>
  <si>
    <t>ALPRZLM</t>
  </si>
  <si>
    <t>Alprazolam</t>
  </si>
  <si>
    <t>A measurement of the alprazolam present in a biological specimen.</t>
  </si>
  <si>
    <t>Alprazolam Measurement</t>
  </si>
  <si>
    <t>ALS</t>
  </si>
  <si>
    <t>Acid Labile Subunit</t>
  </si>
  <si>
    <t>Acid Labile Subunit; ALS; IGFALS; Insulin Like Growth Factor Binding Protein Acid Labile Subunit</t>
  </si>
  <si>
    <t>A measurement of the acid labile subunit in a biological specimen.</t>
  </si>
  <si>
    <t>Acid Labile Subunit Measurement</t>
  </si>
  <si>
    <t>ALT</t>
  </si>
  <si>
    <t>Alanine Aminotransferase</t>
  </si>
  <si>
    <t>Alanine Aminotransferase; SGPT</t>
  </si>
  <si>
    <t>A measurement of the alanine aminotransferase in a biological specimen.</t>
  </si>
  <si>
    <t>Alanine Aminotransferase Measurement</t>
  </si>
  <si>
    <t>ALTAST</t>
  </si>
  <si>
    <t>ALT/AST</t>
  </si>
  <si>
    <t>A relative measurement (ratio or percentage) of the alanine aminotransferase (ALT) to aspartate aminotransferase (AST) present in a sample.</t>
  </si>
  <si>
    <t>Alanine Aminotransferase to Aspartate Aminotransferase Ratio Measurement</t>
  </si>
  <si>
    <t>ALTCPHRL</t>
  </si>
  <si>
    <t>Alpha Tocopherol</t>
  </si>
  <si>
    <t>A measurement of the alpha tocopherol in a biological specimen.</t>
  </si>
  <si>
    <t>Alpha Tocopherol Measurement</t>
  </si>
  <si>
    <t>ALUMINUM</t>
  </si>
  <si>
    <t>Aluminum</t>
  </si>
  <si>
    <t>Al; Aluminum</t>
  </si>
  <si>
    <t>A measurement of aluminum in a biological specimen.</t>
  </si>
  <si>
    <t>Aluminum Measurement</t>
  </si>
  <si>
    <t>ALVVOL</t>
  </si>
  <si>
    <t>Alveolar Volume</t>
  </si>
  <si>
    <t>Alveolar Volume; VA</t>
  </si>
  <si>
    <t>The quantity of gas that enters the alveoli during inspiration.</t>
  </si>
  <si>
    <t>ALW</t>
  </si>
  <si>
    <t>Acinetobacter lwoffii</t>
  </si>
  <si>
    <t>A measurement of the Acinetobacter lwoffii in a biological specimen.</t>
  </si>
  <si>
    <t>Acinetobacter Iwoffii Measurement</t>
  </si>
  <si>
    <t>AM2201</t>
  </si>
  <si>
    <t>AM-2201</t>
  </si>
  <si>
    <t>AM-2201; AM2201</t>
  </si>
  <si>
    <t>A measurement of the synthetic cannabinoid AM-2201 in a biological specimen.</t>
  </si>
  <si>
    <t>AM-2201 Measurement</t>
  </si>
  <si>
    <t>AM694N5H</t>
  </si>
  <si>
    <t>AM694 N-5-hydroxypentyl</t>
  </si>
  <si>
    <t>A measurement of the synthetic cannabinoid metabolite AM694 N-5-hydroxypentyl in a biological specimen.</t>
  </si>
  <si>
    <t>AM694 N-5-hydroxypentyl Measurement</t>
  </si>
  <si>
    <t>AMACR</t>
  </si>
  <si>
    <t>Alpha-Methylacyl Coenzyme A Racemase</t>
  </si>
  <si>
    <t>A measurement of the alpha-methylacyl coenzyme A racemase in a biological specimen.</t>
  </si>
  <si>
    <t>Alpha-Methylacyl Coenzyme A Racemase Measurement</t>
  </si>
  <si>
    <t>AMBRBTL</t>
  </si>
  <si>
    <t>Amobarbital</t>
  </si>
  <si>
    <t>A measurement of the amobarbital present in a biological specimen.</t>
  </si>
  <si>
    <t>Amobarbital Measurement</t>
  </si>
  <si>
    <t>AMCRMRNA</t>
  </si>
  <si>
    <t>AMACR mRNA</t>
  </si>
  <si>
    <t>A measurement of the alpha-methylacyl coenzyme A racemase mRNA in a biological specimen.</t>
  </si>
  <si>
    <t>Alpha-Methylacyl Coenzyme A Racemase mRNA Measurement</t>
  </si>
  <si>
    <t>AMENSIND</t>
  </si>
  <si>
    <t>Actively Menstruating Indicator</t>
  </si>
  <si>
    <t>An indication as to whether the subject is menstruating at the time the question is asked.</t>
  </si>
  <si>
    <t>AMH</t>
  </si>
  <si>
    <t>Anti-Mullerian Hormone</t>
  </si>
  <si>
    <t>A measurement of the anti-Mullerian hormone in a biological specimen.</t>
  </si>
  <si>
    <t>Anti-Mullerian Hormone Measurement</t>
  </si>
  <si>
    <t>EG</t>
  </si>
  <si>
    <t>AMIEGCHG</t>
  </si>
  <si>
    <t>Acute Myocardial Ischemia ECG Change</t>
  </si>
  <si>
    <t>An electrocardiographic finding assessment of new or presumed new significant ST-segment-T wave (ST-T) changes or new left bundle branch block consistent with acute myocardial ischemia. (Thygesen K, Alpert JS, Jaffe AS, Simoons ML, et al.; Joint ESC/ACCF/</t>
  </si>
  <si>
    <t>Acute Myocardial Ischemia by ECG Assessment</t>
  </si>
  <si>
    <t>AMITRPTL</t>
  </si>
  <si>
    <t>Amitriptyline</t>
  </si>
  <si>
    <t>A measurement of the amitriptyline in a biological specimen.</t>
  </si>
  <si>
    <t>Amitriptyline Measurement</t>
  </si>
  <si>
    <t>AMMONIA</t>
  </si>
  <si>
    <t>Ammonia</t>
  </si>
  <si>
    <t>Ammonia; NH3</t>
  </si>
  <si>
    <t>A measurement of the ammonia in a specimen.</t>
  </si>
  <si>
    <t>Ammonia Measurement</t>
  </si>
  <si>
    <t>AMNM</t>
  </si>
  <si>
    <t>Ammonium</t>
  </si>
  <si>
    <t>Ammonium; Ammonium Ion; NH4+</t>
  </si>
  <si>
    <t>A measurement of the ammonium ion (NH4+) in a biological specimen.</t>
  </si>
  <si>
    <t>Ammonium Measurement</t>
  </si>
  <si>
    <t>AMNMCRT</t>
  </si>
  <si>
    <t>Ammonium/Creatinine</t>
  </si>
  <si>
    <t>A relative measurement (ratio) of ammonium to creatinine in a biological specimen.</t>
  </si>
  <si>
    <t>Ammonium to Creatinine Ratio Measurement</t>
  </si>
  <si>
    <t>AMNOACID</t>
  </si>
  <si>
    <t>Amino Acids</t>
  </si>
  <si>
    <t>AA; Amino Acids</t>
  </si>
  <si>
    <t>A measurement of the total amino acids in a biological specimen.</t>
  </si>
  <si>
    <t>Amino Acid Measurement</t>
  </si>
  <si>
    <t>AMNPHTH1</t>
  </si>
  <si>
    <t>1-Aminonaphthalene</t>
  </si>
  <si>
    <t>1-Aminonaphthalene; 1-Naphthylamine</t>
  </si>
  <si>
    <t>A measurement of the 1-aminonaphthalene in a specimen.</t>
  </si>
  <si>
    <t>1-Aminonaphthalene Measurement</t>
  </si>
  <si>
    <t>AMNPHTH2</t>
  </si>
  <si>
    <t>2-Aminonaphthalene</t>
  </si>
  <si>
    <t>2-Aminonaphthalene; 2-Naphthylamine</t>
  </si>
  <si>
    <t>A measurement of the 2-aminonaphthalene in a specimen.</t>
  </si>
  <si>
    <t>2-Aminonaphthalene Measurement</t>
  </si>
  <si>
    <t>AMORPHSD</t>
  </si>
  <si>
    <t>Amorphous Sediment</t>
  </si>
  <si>
    <t>Amorphous Debris; Amorphous Sediment</t>
  </si>
  <si>
    <t>A measurement of the amorphous sediment present in a biological specimen.</t>
  </si>
  <si>
    <t>Amorphous Sediment Measurement</t>
  </si>
  <si>
    <t>AMPEA</t>
  </si>
  <si>
    <t>Alpha-Methylphenethylamine</t>
  </si>
  <si>
    <t>Alpha-Methylphenethylamine; Amphetamine</t>
  </si>
  <si>
    <t>A measurement of the alpha-methylphenethylamine in a biological specimen.</t>
  </si>
  <si>
    <t>Amphetamine Measurement</t>
  </si>
  <si>
    <t>AMPHET</t>
  </si>
  <si>
    <t>Amphetamine</t>
  </si>
  <si>
    <t>Amphetamine; Amphetamines</t>
  </si>
  <si>
    <t>A measurement of any amphetamine class drug present in a biological specimen.</t>
  </si>
  <si>
    <t>Amphetamine Drug Class Measurement</t>
  </si>
  <si>
    <t>AMPHETD</t>
  </si>
  <si>
    <t>Dextroamphetamine</t>
  </si>
  <si>
    <t>d-amphetamine; Dextroamphetamine</t>
  </si>
  <si>
    <t>A measurement of the dextroamphetamine in a biological specimen.</t>
  </si>
  <si>
    <t>Dextroamphetamine Measurement</t>
  </si>
  <si>
    <t>AMYLASE</t>
  </si>
  <si>
    <t>Amylase</t>
  </si>
  <si>
    <t>A measurement of the total enzyme amylase in a biological specimen.</t>
  </si>
  <si>
    <t>Amylase Measurement</t>
  </si>
  <si>
    <t>AMYLASEM</t>
  </si>
  <si>
    <t>Macroamylase</t>
  </si>
  <si>
    <t>A measurement of macroamylase in a biological specimen.</t>
  </si>
  <si>
    <t>Macroamylase Measurement</t>
  </si>
  <si>
    <t>AMYLASEP</t>
  </si>
  <si>
    <t>Amylase, Pancreatic</t>
  </si>
  <si>
    <t>Amylase, Pancreatic; Pancreatic Amylase Isoenzyme</t>
  </si>
  <si>
    <t>A measurement of the pancreatic enzyme amylase in a biological specimen.</t>
  </si>
  <si>
    <t>Pancreatic Amylase Measurement</t>
  </si>
  <si>
    <t>AMYLASES</t>
  </si>
  <si>
    <t>Amylase, Salivary</t>
  </si>
  <si>
    <t>Amylase, Salivary; Salivary Amylase Isoenzyme</t>
  </si>
  <si>
    <t>A measurement of the salivary enzyme amylase in a biological specimen.</t>
  </si>
  <si>
    <t>Salivary Amylase Measurement</t>
  </si>
  <si>
    <t>AMYLB38</t>
  </si>
  <si>
    <t>Amyloid Beta 1-38</t>
  </si>
  <si>
    <t>Amyloid Beta 1-38; Amyloid Beta 38; Amyloid Beta 38 Protein</t>
  </si>
  <si>
    <t>A measurement of amyloid beta protein which is composed of peptides 1 to 38 in a biological specimen.</t>
  </si>
  <si>
    <t>Amyloid Beta 1-38 Measurement</t>
  </si>
  <si>
    <t>AMYLB40</t>
  </si>
  <si>
    <t>Amyloid Beta 1-40</t>
  </si>
  <si>
    <t>Amyloid Beta 1-40; Amyloid Beta 40; Amyloid Beta 40 Protein</t>
  </si>
  <si>
    <t>A measurement of amyloid beta protein which is composed of peptides 1 to 40 in a biological specimen.</t>
  </si>
  <si>
    <t>Amyloid Beta 1-40 Measurement</t>
  </si>
  <si>
    <t>AMYLB41</t>
  </si>
  <si>
    <t>Amyloid Beta 1-41</t>
  </si>
  <si>
    <t>Amyloid Beta 1-41; Amyloid Beta 41; Amyloid Beta 41 Protein</t>
  </si>
  <si>
    <t>A measurement of amyloid beta protein which is composed of peptides 1 to 41 in a biological specimen.</t>
  </si>
  <si>
    <t>Amyloid Beta 1-41 Measurement</t>
  </si>
  <si>
    <t>AMYLB42</t>
  </si>
  <si>
    <t>Amyloid Beta 1-42</t>
  </si>
  <si>
    <t>Amyloid Beta 1-42; Amyloid Beta 42; Amyloid Beta 42 Protein</t>
  </si>
  <si>
    <t>A measurement of amyloid beta protein which is composed of peptides 1 to 42 in a biological specimen.</t>
  </si>
  <si>
    <t>Beta Amyloid 42 Measurement</t>
  </si>
  <si>
    <t>AMYLOIDA</t>
  </si>
  <si>
    <t>Amyloid A</t>
  </si>
  <si>
    <t>A measurement of the total amyloid A in a biological specimen.</t>
  </si>
  <si>
    <t>Amyloid A Measurement</t>
  </si>
  <si>
    <t>AMYLOIDB</t>
  </si>
  <si>
    <t>Amyloid, Beta</t>
  </si>
  <si>
    <t>Amyloid, Beta; Beta Amyloid</t>
  </si>
  <si>
    <t>A measurement of the total amyloid beta in a biological specimen.</t>
  </si>
  <si>
    <t>Beta Amyloid Measurement</t>
  </si>
  <si>
    <t>AMYLOIDP</t>
  </si>
  <si>
    <t>Amyloid P</t>
  </si>
  <si>
    <t>Amyloid P; Amyloid P Component; SAP; Serum Amyloid P Component</t>
  </si>
  <si>
    <t>A measurement of the total amyloid P in a biological specimen.</t>
  </si>
  <si>
    <t>Amyloid P Measurement</t>
  </si>
  <si>
    <t>ANAB</t>
  </si>
  <si>
    <t>Anti-Neutrophil Antibody</t>
  </si>
  <si>
    <t>Anti-Neutrophil Antibody; Anti-Neutrophil Autoantibody</t>
  </si>
  <si>
    <t>A measurement of the total anti-neutrophil antibody in a biological specimen.</t>
  </si>
  <si>
    <t>Anti-Neutrophil Antibody Measurement</t>
  </si>
  <si>
    <t>ANABASN</t>
  </si>
  <si>
    <t>Anabasine</t>
  </si>
  <si>
    <t>A measurement of the anabasine in a specimen.</t>
  </si>
  <si>
    <t>Anabasine Measurement</t>
  </si>
  <si>
    <t>ANABSN</t>
  </si>
  <si>
    <t>ANAG</t>
  </si>
  <si>
    <t>Alpha-N-acetylglucosaminidase</t>
  </si>
  <si>
    <t>A measurement of the alpha-N-acetylglucosaminidase in a biological specimen.</t>
  </si>
  <si>
    <t>Alpha-N-acetylglucosaminidase Measurement</t>
  </si>
  <si>
    <t>ANAPDNA</t>
  </si>
  <si>
    <t>Anaplasma DNA</t>
  </si>
  <si>
    <t>A measurement of the DNA from any member of the genus Anaplasma in a biological specimen.</t>
  </si>
  <si>
    <t>Anaplasma DNA Measurement</t>
  </si>
  <si>
    <t>ANAPLASM</t>
  </si>
  <si>
    <t>Anaplasma</t>
  </si>
  <si>
    <t>A measurement of the organisms that are not assigned to the species level but are assigned to the Anaplasma genus level in a biological specimen.</t>
  </si>
  <si>
    <t>Anaplasma Measurement</t>
  </si>
  <si>
    <t>ANARBACT</t>
  </si>
  <si>
    <t>Anaerobic Bacteria</t>
  </si>
  <si>
    <t>A measurement of the anaerobic bacteria in a biological specimen.</t>
  </si>
  <si>
    <t>Anaerobic Bacteria Measurement</t>
  </si>
  <si>
    <t>ANATBN</t>
  </si>
  <si>
    <t>Anatabine</t>
  </si>
  <si>
    <t>A measurement of the anatabine in a specimen.</t>
  </si>
  <si>
    <t>Anatabine Measurement</t>
  </si>
  <si>
    <t>ANCAB</t>
  </si>
  <si>
    <t>Anti-Neutrophil Cytoplasmic Antibody</t>
  </si>
  <si>
    <t>Anti-Neutrophil Cytoplasmic Antibody; Anti-Neutrophil Cytoplasmic Autoantibody</t>
  </si>
  <si>
    <t>A measurement of the anti-neutrophil cytoplasmic antibody in a biological specimen.</t>
  </si>
  <si>
    <t>Anti-Neutrophil Cytoplasmic Antibody Measurement</t>
  </si>
  <si>
    <t>ANCIGAB</t>
  </si>
  <si>
    <t>Anti-Neutrophil Cytoplasmic IgG Antibody</t>
  </si>
  <si>
    <t>Anti-Neutrophil Cytoplasmic IgG Antibody; Anti-Neutrophil Cytoplasmic IgG Autoantibody</t>
  </si>
  <si>
    <t>A measurement of the anti-neutrophil cytoplasmic IgG antibody in a biological specimen.</t>
  </si>
  <si>
    <t>Anti-Neutrophil Cytoplasmic IgG Antibody Measurement</t>
  </si>
  <si>
    <t>ANDSTNDL</t>
  </si>
  <si>
    <t>Androstenediol</t>
  </si>
  <si>
    <t>A measurement of the androstenediol metabolite in a biological specimen.</t>
  </si>
  <si>
    <t>Androstenediol Metabolite Measurement</t>
  </si>
  <si>
    <t>ANDSTNDN</t>
  </si>
  <si>
    <t>Androstenedione</t>
  </si>
  <si>
    <t>4-Androstenedione; Androstenedione</t>
  </si>
  <si>
    <t>A measurement of the androstenedione hormone in a biological specimen.</t>
  </si>
  <si>
    <t>Androstenedione Measurement</t>
  </si>
  <si>
    <t>ANDSTRN</t>
  </si>
  <si>
    <t>Androsterone</t>
  </si>
  <si>
    <t>A measurement of the androsterone in a biological specimen.</t>
  </si>
  <si>
    <t>Androsterone Measurement</t>
  </si>
  <si>
    <t>ANEURIND</t>
  </si>
  <si>
    <t>Aneurysm Indicator</t>
  </si>
  <si>
    <t>An indication as to whether there is the presence of one or more aneurysms.</t>
  </si>
  <si>
    <t>ANGLBIND</t>
  </si>
  <si>
    <t>Antiglobulin Test, Indirect</t>
  </si>
  <si>
    <t>Antiglobulin Test, Indirect; Indirect Coombs Test</t>
  </si>
  <si>
    <t>A test that uses Coombs' reagent to detect the presence of anti-erythrocyte antibodies in a biological specimen.</t>
  </si>
  <si>
    <t>Indirect Antiglobulin Test</t>
  </si>
  <si>
    <t>ANGLOBDR</t>
  </si>
  <si>
    <t>Antiglobulin Test, Direct</t>
  </si>
  <si>
    <t>Antiglobulin Test Polyspecific, Direct; Antiglobulin Test, Direct; Direct Coombs Test</t>
  </si>
  <si>
    <t>A measurement of the antibody or complement-coated erythrocytes in a biological specimen in vivo.</t>
  </si>
  <si>
    <t>Direct Antiglobulin Test</t>
  </si>
  <si>
    <t>ANGPT1</t>
  </si>
  <si>
    <t>Angiopoietin 1</t>
  </si>
  <si>
    <t>A measurement of angiopoietin 1 in a biological specimen.</t>
  </si>
  <si>
    <t>Angiopoietin 1 Measurement</t>
  </si>
  <si>
    <t>ANGPT2</t>
  </si>
  <si>
    <t>Angiopoietin 2</t>
  </si>
  <si>
    <t>ANG2; Angiopoietin 2</t>
  </si>
  <si>
    <t>A measurement of angiopoietin 2 in a biological specimen.</t>
  </si>
  <si>
    <t>Angiopoietin 2 Measurement</t>
  </si>
  <si>
    <t>ANGPTL4</t>
  </si>
  <si>
    <t>Angiopoietin-Related Protein 4</t>
  </si>
  <si>
    <t>Angiopoietin-Like 4; Angiopoietin-Related Protein 4; ARP4; FIAF; Hepatic Angiopoietin-Related Protein; HFARP; PGAR</t>
  </si>
  <si>
    <t>A measurement of the angiopoietin-related protein 4 in a biological specimen.</t>
  </si>
  <si>
    <t>Angiopoietin-Related Protein 4 Measurement</t>
  </si>
  <si>
    <t>ANGTNS1</t>
  </si>
  <si>
    <t>Angiotensin I</t>
  </si>
  <si>
    <t>A measurement of the angiotensin I hormone in a biological specimen.</t>
  </si>
  <si>
    <t>Angiotensin I Measurement</t>
  </si>
  <si>
    <t>ANGTNS2</t>
  </si>
  <si>
    <t>Angiotensin II</t>
  </si>
  <si>
    <t>A measurement of the angiotensin II hormone in a biological specimen.</t>
  </si>
  <si>
    <t>Angiotensin II Measurement</t>
  </si>
  <si>
    <t>ANGTNSGN</t>
  </si>
  <si>
    <t>Angiotensinogen</t>
  </si>
  <si>
    <t>Angiotensin Precursor; Angiotensinogen</t>
  </si>
  <si>
    <t>A measurement of the angiotensinogen hormone in a biological specimen.</t>
  </si>
  <si>
    <t>Angiotensinogen Measurement</t>
  </si>
  <si>
    <t>ANI</t>
  </si>
  <si>
    <t>Aspergillus niger</t>
  </si>
  <si>
    <t>A measurement of the Aspergillus niger in a biological specimen.</t>
  </si>
  <si>
    <t>Aspergillus niger Measurement</t>
  </si>
  <si>
    <t>ANIONG</t>
  </si>
  <si>
    <t>Anion Gap</t>
  </si>
  <si>
    <t>A computed estimate of the unmeasured anions (those other than the chloride and bicarbonate anions) in a biological specimen.</t>
  </si>
  <si>
    <t>Anion Gap Measurement</t>
  </si>
  <si>
    <t>ANIONG3</t>
  </si>
  <si>
    <t>Anion Gap 3</t>
  </si>
  <si>
    <t>A computed estimate of the unmeasured anions (computed as sodium minus the chloride and bicarbonate) in a biological specimen.</t>
  </si>
  <si>
    <t>Anion Gap 3 Measurement</t>
  </si>
  <si>
    <t>ANIONG4</t>
  </si>
  <si>
    <t>Anion Gap 4</t>
  </si>
  <si>
    <t>A computed estimate of the unmeasured anions (computed as the difference between the sum of serum sodium + serum potassium and the sum of the serum bicarbonate+ chloride) in a biological specimen.</t>
  </si>
  <si>
    <t>Anion Gap 4 Measurement</t>
  </si>
  <si>
    <t>ANISO</t>
  </si>
  <si>
    <t>Anisocytes</t>
  </si>
  <si>
    <t>Anisocytes; Anisocytosis</t>
  </si>
  <si>
    <t>A measurement of the variability in the size of the red blood cells in a whole blood specimen.</t>
  </si>
  <si>
    <t>Anisocyte Measurement</t>
  </si>
  <si>
    <t>ANISOCHR</t>
  </si>
  <si>
    <t>Anisochromia</t>
  </si>
  <si>
    <t>A measurement of the color variation of erythrocytes in a biological specimen.</t>
  </si>
  <si>
    <t>Anisochromia Measurement</t>
  </si>
  <si>
    <t>ANLRDN</t>
  </si>
  <si>
    <t>Anileridine</t>
  </si>
  <si>
    <t>A measurement of the anileridine in a biological specimen.</t>
  </si>
  <si>
    <t>Anileridine Measurement</t>
  </si>
  <si>
    <t>ANNAVEL</t>
  </si>
  <si>
    <t>Annular a' Velocity</t>
  </si>
  <si>
    <t>The peak velocity of the annular motion during late ventricular diastole (the active filling of the ventricle).</t>
  </si>
  <si>
    <t>ANNEVEL</t>
  </si>
  <si>
    <t>Annular e' Velocity</t>
  </si>
  <si>
    <t>The peak velocity of the annular motion during early ventricular diastole (the passive filling of the ventricle).</t>
  </si>
  <si>
    <t>ANNSVEL</t>
  </si>
  <si>
    <t>Annular S' Velocity</t>
  </si>
  <si>
    <t>The peak velocity of the annular motion during ventricular systole.</t>
  </si>
  <si>
    <t>ANP</t>
  </si>
  <si>
    <t>Atrial Natriuretic Peptide</t>
  </si>
  <si>
    <t>Atrial Natriuretic Peptide; Atriopeptin</t>
  </si>
  <si>
    <t>A measurement of the atrial natriuretic peptide in a biological specimen.</t>
  </si>
  <si>
    <t>Atrial Natriuretic Peptide Measurement</t>
  </si>
  <si>
    <t>ANPPROMR</t>
  </si>
  <si>
    <t>Mid-Reg Pro-Atrial Natriuretic Peptide</t>
  </si>
  <si>
    <t>Mid-Reg Pro-Atrial Natriuretic Peptide; Mid-Regional Pro-Atrial Natriuretic Peptide; MR-proANP; MRproANP</t>
  </si>
  <si>
    <t>A measurement of the mid-regional pro-atrial natriuretic peptide in a biological specimen.</t>
  </si>
  <si>
    <t>Mid-Regional Pro-Atrial Natriuretic Peptide Measurement</t>
  </si>
  <si>
    <t>ANPPRONT</t>
  </si>
  <si>
    <t>N-Terminal ProA-type Natriuretic Peptide</t>
  </si>
  <si>
    <t>N-terminal pro-Atrial Natriuretic Peptide; N-Terminal ProA-type Natriuretic Peptide; NT proANP II</t>
  </si>
  <si>
    <t>A measurement of the N-terminal proA-type natriuretic peptide in a biological specimen.</t>
  </si>
  <si>
    <t>N-Terminal ProA-type Natriuretic Peptide Measurement</t>
  </si>
  <si>
    <t>ANTHRMA</t>
  </si>
  <si>
    <t>Antithrombin Activity</t>
  </si>
  <si>
    <t>Antithrombin Activity; Antithrombin III Activity</t>
  </si>
  <si>
    <t>A measurement of the antithrombin activity in a biological specimen.</t>
  </si>
  <si>
    <t>Antithrombin Activity Measurement</t>
  </si>
  <si>
    <t>ANTHRMAG</t>
  </si>
  <si>
    <t>Antithrombin Antigen</t>
  </si>
  <si>
    <t>Antithrombin; Antithrombin Antigen; Antithrombin III; Antithrombin III Antigen</t>
  </si>
  <si>
    <t>A measurement of the antithrombin antigen in a biological specimen.</t>
  </si>
  <si>
    <t>Antithrombin Antigen Measurement</t>
  </si>
  <si>
    <t>ANTIDPRS</t>
  </si>
  <si>
    <t>Antidepressants</t>
  </si>
  <si>
    <t>A measurement of any antidepressant class drug present in a biological specimen.</t>
  </si>
  <si>
    <t>Antidepressant Measurement</t>
  </si>
  <si>
    <t>DU</t>
  </si>
  <si>
    <t>ANTPLANE</t>
  </si>
  <si>
    <t>Anatomical Plane</t>
  </si>
  <si>
    <t>The position and orientation of the image slice relative to the patient-based coordinate system. (NCI)</t>
  </si>
  <si>
    <t>Image Plane</t>
  </si>
  <si>
    <t>APAPCYS</t>
  </si>
  <si>
    <t>Acetaminophen-Cysteine Adduct</t>
  </si>
  <si>
    <t>Acetaminophen Protein Adduct; Acetaminophen-Cysteine Adduct; APAP-CYS; APAP-Protein</t>
  </si>
  <si>
    <t>A measurement of the acetaminophen-cysteine adducts in a biological specimen.</t>
  </si>
  <si>
    <t>Acetaminophen-Cysteine Adduct Measurement</t>
  </si>
  <si>
    <t>APLASCPD</t>
  </si>
  <si>
    <t>APTT-LA Screen to Confirm Pct Difference</t>
  </si>
  <si>
    <t>APTT-LA Screen to Confirm Percent Difference; PTT-LA Screen to Confirm Pct Difference</t>
  </si>
  <si>
    <t>A measurement to confirm the presence of Lupus anticoagulants, calculated as [(Screen aPTT - Confirm aPTT)/Screen aPTT]x100.</t>
  </si>
  <si>
    <t>APTT-LA Screen to Confirm Percent Difference</t>
  </si>
  <si>
    <t>APLSMA2</t>
  </si>
  <si>
    <t>Alpha-2 Antiplasmin</t>
  </si>
  <si>
    <t>Alpha-2 Antiplasmin; Alpha-2 Plasmin Inhibitor</t>
  </si>
  <si>
    <t>A measurement of the alpha-2 antiplasmin in a biological specimen.</t>
  </si>
  <si>
    <t>Alpha-2 Antiplasmin Measurement</t>
  </si>
  <si>
    <t>APLSMA2A</t>
  </si>
  <si>
    <t>Alpha-2 Antiplasmin Activity</t>
  </si>
  <si>
    <t>A measurement of the alpha-2 antiplasmin activity in a biological specimen.</t>
  </si>
  <si>
    <t>Alpha-2 Antiplasmin Activity Measurement</t>
  </si>
  <si>
    <t>APOA</t>
  </si>
  <si>
    <t>Apolipoprotein A</t>
  </si>
  <si>
    <t>A measurement of the total apolipoprotein A in a biological specimen.</t>
  </si>
  <si>
    <t>Apolipoprotein A Measurement</t>
  </si>
  <si>
    <t>APOA1</t>
  </si>
  <si>
    <t>Apolipoprotein A1</t>
  </si>
  <si>
    <t>A measurement of the apolipoprotein A1 in a biological specimen.</t>
  </si>
  <si>
    <t>Apolipoprotein A1 Measurement</t>
  </si>
  <si>
    <t>APOA2</t>
  </si>
  <si>
    <t>Apolipoprotein AII</t>
  </si>
  <si>
    <t>A measurement of the apolipoprotein AII in a biological specimen.</t>
  </si>
  <si>
    <t>Apolipoprotein AII Measurement</t>
  </si>
  <si>
    <t>APOA4</t>
  </si>
  <si>
    <t>Apolipoprotein A4</t>
  </si>
  <si>
    <t>A measurement of the apolipoprotein A4 in a biological specimen.</t>
  </si>
  <si>
    <t>Apolipoprotein A4 Measurement</t>
  </si>
  <si>
    <t>APOA5</t>
  </si>
  <si>
    <t>Apolipoprotein A5</t>
  </si>
  <si>
    <t>A measurement of the apolipoprotein A5 in a biological specimen.</t>
  </si>
  <si>
    <t>Apolipoprotein A5 Measurement</t>
  </si>
  <si>
    <t>APOB</t>
  </si>
  <si>
    <t>Apolipoprotein B</t>
  </si>
  <si>
    <t>A measurement of the total apolipoprotein B in a biological specimen.</t>
  </si>
  <si>
    <t>Apolipoprotein B Measurement</t>
  </si>
  <si>
    <t>APOB100</t>
  </si>
  <si>
    <t>Apolipoprotein B100</t>
  </si>
  <si>
    <t>A measurement of the apolipoprotein B100 in a biological specimen.</t>
  </si>
  <si>
    <t>Apolipoprotein B100 Measurement</t>
  </si>
  <si>
    <t>APOB48</t>
  </si>
  <si>
    <t>Apolipoprotein B48</t>
  </si>
  <si>
    <t>A measurement of the apolipoprotein B48 in a biological specimen.</t>
  </si>
  <si>
    <t>Apolipoprotein B48 Measurement</t>
  </si>
  <si>
    <t>APOBAPA1</t>
  </si>
  <si>
    <t>Apolipoprotein B/Apolipoprotein A1</t>
  </si>
  <si>
    <t>A relative measurement (ratio or percentage) of the Apolipoprotein B to Apolipoprotein A1 in a biological specimen.</t>
  </si>
  <si>
    <t>Apolipoprotein B to Apolipoprotein A1 Ratio Measurement</t>
  </si>
  <si>
    <t>APOC1</t>
  </si>
  <si>
    <t>Apolipoprotein CI</t>
  </si>
  <si>
    <t>A measurement of the apolipoprotein CI in a biological specimen.</t>
  </si>
  <si>
    <t>Apolipoprotein CI Measurement</t>
  </si>
  <si>
    <t>APOC2</t>
  </si>
  <si>
    <t>Apolipoprotein C2</t>
  </si>
  <si>
    <t>Apolipoprotein C2; Apolipoprotein CII</t>
  </si>
  <si>
    <t>A measurement of the apolipoprotein C2 in a biological specimen.</t>
  </si>
  <si>
    <t>Apolipoprotein C2 Measurement</t>
  </si>
  <si>
    <t>APOC3</t>
  </si>
  <si>
    <t>Apolipoprotein CIII</t>
  </si>
  <si>
    <t>A measurement of the apolipoprotein CIII in a biological specimen.</t>
  </si>
  <si>
    <t>Apolipoprotein CIII Measurement</t>
  </si>
  <si>
    <t>APOD</t>
  </si>
  <si>
    <t>Apolipoprotein D</t>
  </si>
  <si>
    <t>A measurement of the apolipoprotein D in a biological specimen.</t>
  </si>
  <si>
    <t>Apolipoprotein D Measurement</t>
  </si>
  <si>
    <t>APOE</t>
  </si>
  <si>
    <t>Apolipoprotein E</t>
  </si>
  <si>
    <t>A measurement of the apolipoprotein E in a biological specimen.</t>
  </si>
  <si>
    <t>Apolipoprotein E Measurement</t>
  </si>
  <si>
    <t>APOE4</t>
  </si>
  <si>
    <t>Apolipoprotein E4</t>
  </si>
  <si>
    <t>A measurement of the apolipoprotein E4 in a biological specimen.</t>
  </si>
  <si>
    <t>Apolipoprotein E4 Measurement</t>
  </si>
  <si>
    <t>APOH</t>
  </si>
  <si>
    <t>Apolipoprotein H</t>
  </si>
  <si>
    <t>A measurement of the apolipoprotein H in a biological specimen.</t>
  </si>
  <si>
    <t>Apolipoprotein H Measurement</t>
  </si>
  <si>
    <t>APOJ</t>
  </si>
  <si>
    <t>Apolipoprotein J</t>
  </si>
  <si>
    <t>Apolipoprotein J; Clusterin</t>
  </si>
  <si>
    <t>A measurement of the apolipoprotein J in a biological specimen.</t>
  </si>
  <si>
    <t>Apolipoprotein J Measurement</t>
  </si>
  <si>
    <t>APOJCRT</t>
  </si>
  <si>
    <t>Apolipoprotein J/Creatinine</t>
  </si>
  <si>
    <t>Apolipoprotein J/Creatinine; Clusterin/Creatinine</t>
  </si>
  <si>
    <t>A relative measurement (ratio or percentage) of the apolipoprotein J to creatinine in a biological specimen.</t>
  </si>
  <si>
    <t>Apolipoprotein J to Creatinine Ratio Measurement</t>
  </si>
  <si>
    <t>APOSCSEV</t>
  </si>
  <si>
    <t>Aortic Postductal Coarctation Severity</t>
  </si>
  <si>
    <t>The assessment of the severity of postductal aortic coarctation.</t>
  </si>
  <si>
    <t>APPA</t>
  </si>
  <si>
    <t>Amyloid Alpha Precursor Protein</t>
  </si>
  <si>
    <t>A measurement of the amyloid alpha precursor protein present in a biological specimen.</t>
  </si>
  <si>
    <t>Amyloid Alpha Precursor Protein Measurement</t>
  </si>
  <si>
    <t>APPB</t>
  </si>
  <si>
    <t>Amyloid Beta Precursor Protein</t>
  </si>
  <si>
    <t>Amyloid Beta Precursor; Amyloid Beta Precursor Protein; Amyloid Precursor Beta; Amyloid Precursor Protein</t>
  </si>
  <si>
    <t>A measurement of the amyloid beta precursor protein present in a biological specimen.</t>
  </si>
  <si>
    <t>Amyloid Beta Precursor Protein Measurement</t>
  </si>
  <si>
    <t>APPEAR</t>
  </si>
  <si>
    <t>Specimen Appearance</t>
  </si>
  <si>
    <t>The outward or visible aspect of a specimen.</t>
  </si>
  <si>
    <t>Specimen Appearance Assessment</t>
  </si>
  <si>
    <t>Appearance</t>
  </si>
  <si>
    <t>Aper</t>
  </si>
  <si>
    <t>The outward or visible aspect of an entity.</t>
  </si>
  <si>
    <t>APPT</t>
  </si>
  <si>
    <t>Total Amyloid Precursor Protein</t>
  </si>
  <si>
    <t>A measurement of the total amyloid precursor protein present in a biological specimen.</t>
  </si>
  <si>
    <t>Total Amyloid Precursor Protein Measurement</t>
  </si>
  <si>
    <t>APRBRBTL</t>
  </si>
  <si>
    <t>Aprobarbital</t>
  </si>
  <si>
    <t>A measurement of the aprobarbital in a biological specimen.</t>
  </si>
  <si>
    <t>Aprobarbital Measurement</t>
  </si>
  <si>
    <t>APRECSEV</t>
  </si>
  <si>
    <t>Aortic Preductal Coarctation Severity</t>
  </si>
  <si>
    <t>The assessment of the severity of preductal aortic coarctation.</t>
  </si>
  <si>
    <t>APRI</t>
  </si>
  <si>
    <t>AST to Platelet Ratio Index</t>
  </si>
  <si>
    <t>APRI Score; AST to Platelet Ratio Index</t>
  </si>
  <si>
    <t>A calculation that indicates the likely presence of liver cirrhosis and fibrosis, measured as the relative measurement of aspartate aminotransferase (AST) to AST upper limit of normal, divided by the platelet count, and multiplied by 100.</t>
  </si>
  <si>
    <t>Aspartate Aminotransferase to Platelet Ratio Index</t>
  </si>
  <si>
    <t>APRIL</t>
  </si>
  <si>
    <t>A Proliferation-Inducing Ligand</t>
  </si>
  <si>
    <t>A Proliferation-Inducing Ligand; Soluble CD256; TNFSF13; Tumor Necrosis Factor Ligand Superfamily Member 13</t>
  </si>
  <si>
    <t>A measurement of the a proliferation-inducing ligand in a biological specimen.</t>
  </si>
  <si>
    <t>A Proliferation-Inducing Ligand Measurement</t>
  </si>
  <si>
    <t>APROTCRS</t>
  </si>
  <si>
    <t>Activated Protein C Resistance</t>
  </si>
  <si>
    <t>Activated Protein C Resistance; Factor V Leiden Screen</t>
  </si>
  <si>
    <t>A measurement of the resistance in the anticoagulation response to activated protein C in a biological specimen.</t>
  </si>
  <si>
    <t>Activated Protein C Resistance Measurement</t>
  </si>
  <si>
    <t>APSE</t>
  </si>
  <si>
    <t>Annular Plane Systolic Excursion</t>
  </si>
  <si>
    <t>The longitudinal displacement of a cardiac valve annulus toward the apex of the heart.</t>
  </si>
  <si>
    <t>APSSCORE</t>
  </si>
  <si>
    <t>Amyloid Probability Score</t>
  </si>
  <si>
    <t>Amyloid Probability Score; APS; Plasma Amyloid Probability Score</t>
  </si>
  <si>
    <t>A probability score representing the estimated likelihood that the patient is amyloid positive on PET imaging.</t>
  </si>
  <si>
    <t>APTT</t>
  </si>
  <si>
    <t>Activated Partial Thromboplastin Time</t>
  </si>
  <si>
    <t>A measurement of the length of time that it takes for clotting to occur when activating reagents are added to a biological specimen. The test is partial due to the absence of tissue factor (Factor III) from the reaction mixture.</t>
  </si>
  <si>
    <t>APTTLAAC</t>
  </si>
  <si>
    <t>APTT-LA Actual/Control</t>
  </si>
  <si>
    <t>APTT-LA Actual/Control; Lupus Anticoagulant Sensitive APTT Actual/Control</t>
  </si>
  <si>
    <t>A relative measurement (ratio or percentage) of the Lupus anticoagulant sensitive APTT in a subject's specimen when compared to a control specimen.</t>
  </si>
  <si>
    <t>APTT-LA Actual to Control Ratio Measurement</t>
  </si>
  <si>
    <t>APTTLAS</t>
  </si>
  <si>
    <t>Lupus Anticoagulant Sensitive APTT</t>
  </si>
  <si>
    <t>APTT-LA; APTTLA; Lupus Anticoagulant Sensitive APTT</t>
  </si>
  <si>
    <t>A measurement of the length of time that it takes for clotting to occur when a lupus sensitive reagent is added to a plasma specimen.</t>
  </si>
  <si>
    <t>Lupus Anticoagulant Sensitive APTT Measurement</t>
  </si>
  <si>
    <t>APTTSTND</t>
  </si>
  <si>
    <t>Activated PTT/Standard</t>
  </si>
  <si>
    <t>Activated Partial Thromboplastin Time/Standard Thromboplastin Time; Activated PTT/Standard; Activated PTT/Standard PTT</t>
  </si>
  <si>
    <t>A relative measurement (ratio or percentage) of the subject's activated partial thromboplastin time to a standard or control partial thromboplastin time.</t>
  </si>
  <si>
    <t>Activated PTT/Standard Ratio Measurement</t>
  </si>
  <si>
    <t>AQMTRXSZ</t>
  </si>
  <si>
    <t>Image Acquisition Matrix Size</t>
  </si>
  <si>
    <t>A measurement of the number of data fields, pixels or data points assigned to each linear dimension in a digital image. (NCI)</t>
  </si>
  <si>
    <t>ARA</t>
  </si>
  <si>
    <t>Arachidonic Acid</t>
  </si>
  <si>
    <t>A measurement of the arachidonic acid present in a biological specimen.</t>
  </si>
  <si>
    <t>Arachidonic Acid Measurement</t>
  </si>
  <si>
    <t>ARAB</t>
  </si>
  <si>
    <t>Allergen-induced Antibody</t>
  </si>
  <si>
    <t>A measurement of the binding allergen-induced antibody in a biological specimen.</t>
  </si>
  <si>
    <t>Allergen-induced Antibody Measurement</t>
  </si>
  <si>
    <t>AREA</t>
  </si>
  <si>
    <t>Area</t>
  </si>
  <si>
    <t>The extent of a 2-dimensional surface enclosed within a boundary. (NCI)</t>
  </si>
  <si>
    <t>AREAEVD</t>
  </si>
  <si>
    <t>Area, End Ventricular Diastole</t>
  </si>
  <si>
    <t>The 2-dimensional surface enclosed within a boundary of a cardiovascular structure and measured at end ventricular diastole.</t>
  </si>
  <si>
    <t>Area at End Ventricular Diastole</t>
  </si>
  <si>
    <t>AREAEVS</t>
  </si>
  <si>
    <t>Area, End Ventricular Systole</t>
  </si>
  <si>
    <t>The 2-dimensional surface enclosed within a boundary of a cardiovascular structure and measured at end ventricular systole.</t>
  </si>
  <si>
    <t>Area at End Ventricular Systole</t>
  </si>
  <si>
    <t>AREG</t>
  </si>
  <si>
    <t>Amphiregulin</t>
  </si>
  <si>
    <t>Amphiregulin; Schwannoma-Derived Growth Factor; SDGF</t>
  </si>
  <si>
    <t>A measurement of the amphiregulin in a biological specimen.</t>
  </si>
  <si>
    <t>Amphiregulin Measurement</t>
  </si>
  <si>
    <t>ARG</t>
  </si>
  <si>
    <t>Arginine</t>
  </si>
  <si>
    <t>A measurement of the arginine in a biological specimen.</t>
  </si>
  <si>
    <t>Arginine Measurement</t>
  </si>
  <si>
    <t>ARGJWLVD</t>
  </si>
  <si>
    <t>Aortic Regur Jet Width LVOT Diam Rt</t>
  </si>
  <si>
    <t>Aortic Regur Jet Width LVOT Diam Rt; Aortic Regurgitant Jet Width to Left Ventricular Outflow Tract Diameter Ratio</t>
  </si>
  <si>
    <t>A relative measurement (ratio) of the aortic regurgitant jet width to left ventricular outflow tract (LVOT) diameter.</t>
  </si>
  <si>
    <t>Aortic Regurgitant Jet Width to Left Ventricular Outflow Tract Diameter Ratio</t>
  </si>
  <si>
    <t>ARGSAC</t>
  </si>
  <si>
    <t>Argininosuccinic Acid</t>
  </si>
  <si>
    <t>Argininosuccinate; Argininosuccinic Acid</t>
  </si>
  <si>
    <t>A measurement of the argininosuccinic acid in a biological specimen.</t>
  </si>
  <si>
    <t>Argininosuccinic Acid Measurement</t>
  </si>
  <si>
    <t>ARIGAAB</t>
  </si>
  <si>
    <t>Allergen-induced IgA Antibody</t>
  </si>
  <si>
    <t>A measurement of the binding allergen-induced IgA antibody in a biological specimen.</t>
  </si>
  <si>
    <t>Allergen-induced IgA Antibody Measurement</t>
  </si>
  <si>
    <t>ARIGEAB</t>
  </si>
  <si>
    <t>Allergen-induced IgE Antibody</t>
  </si>
  <si>
    <t>A measurement of the binding allergen-induced IgE antibody in a biological specimen.</t>
  </si>
  <si>
    <t>Allergen-induced IgE Antibody Measurement</t>
  </si>
  <si>
    <t>ARIGG4AB</t>
  </si>
  <si>
    <t>Allergen-induced IgG4 Antibody</t>
  </si>
  <si>
    <t>A measurement of the binding allergen-induced IgG4 antibody in a biological specimen.</t>
  </si>
  <si>
    <t>Allergen-induced IgG4 Antibody Measurement</t>
  </si>
  <si>
    <t>ARIGGAB</t>
  </si>
  <si>
    <t>Allergen-induced IgG Antibody</t>
  </si>
  <si>
    <t>A measurement of the binding allergen-induced IgG antibody in a biological specimen.</t>
  </si>
  <si>
    <t>Allergen-induced IgG Antibody Measurement</t>
  </si>
  <si>
    <t>ARIGMAB</t>
  </si>
  <si>
    <t>Allergen-induced IgM Antibody</t>
  </si>
  <si>
    <t>A measurement of the binding allergen-induced IgM antibody in a biological specimen.</t>
  </si>
  <si>
    <t>Allergen-induced IgM Antibody Measurement</t>
  </si>
  <si>
    <t>ARMSPAN</t>
  </si>
  <si>
    <t>Arm Span</t>
  </si>
  <si>
    <t>Arm Span; Armspan; Reach; Wingspan</t>
  </si>
  <si>
    <t>A measurement of the length from the tip of the middle finger on one hand to the tip of the middle finger on the other hand with the individual standing against the wall with both arms abducted to 90 degrees, the elbows and wrists extended, and the palms</t>
  </si>
  <si>
    <t>ARPIPZL</t>
  </si>
  <si>
    <t>Aripiprazole</t>
  </si>
  <si>
    <t>A measurement of the aripiprazole in a biological specimen.</t>
  </si>
  <si>
    <t>Aripiprazole Measurement</t>
  </si>
  <si>
    <t>ARR</t>
  </si>
  <si>
    <t>Aldosterone/Renin Activity</t>
  </si>
  <si>
    <t>A relative measurement (ratio) of the aldosterone to renin activity in a biological specimen.</t>
  </si>
  <si>
    <t>Aldosterone to Renin Activity Ratio Measurement</t>
  </si>
  <si>
    <t>ARSENIC</t>
  </si>
  <si>
    <t>Arsenic</t>
  </si>
  <si>
    <t>Arsenic; As</t>
  </si>
  <si>
    <t>A measurement of the arsenic in a specimen.</t>
  </si>
  <si>
    <t>Arsenic Measurement</t>
  </si>
  <si>
    <t>ASENAPN</t>
  </si>
  <si>
    <t>Asenapine</t>
  </si>
  <si>
    <t>A measurement of the asenapine in a biological specimen.</t>
  </si>
  <si>
    <t>Asenapine Measurement</t>
  </si>
  <si>
    <t>ASMACT</t>
  </si>
  <si>
    <t>Alpha-Smooth Muscle Actin</t>
  </si>
  <si>
    <t>Alpha-Actin 2; Alpha-SMA; Alpha-Smooth Muscle Actin</t>
  </si>
  <si>
    <t>A measurement of the alpha-smooth muscle actin in a biological specimen.</t>
  </si>
  <si>
    <t>Alpha-Smooth Muscle Actin Measurement</t>
  </si>
  <si>
    <t>ASN</t>
  </si>
  <si>
    <t>Asparagine</t>
  </si>
  <si>
    <t>A measurement of the asparagine in a biological specimen.</t>
  </si>
  <si>
    <t>Asparagine Measurement</t>
  </si>
  <si>
    <t>ASP</t>
  </si>
  <si>
    <t>Aspartic Acid</t>
  </si>
  <si>
    <t>Aspartate; Aspartic Acid</t>
  </si>
  <si>
    <t>A measurement of the aspartic acid in a biological specimen.</t>
  </si>
  <si>
    <t>Aspartic Acid Measurement</t>
  </si>
  <si>
    <t>ASPAG</t>
  </si>
  <si>
    <t>Aspergillus Antigen</t>
  </si>
  <si>
    <t>A measurement of the antigen from any member of the genus Aspergillus in a biological specimen.</t>
  </si>
  <si>
    <t>Aspergillus Antigen Measurement</t>
  </si>
  <si>
    <t>ASPDNA</t>
  </si>
  <si>
    <t>Aspergillus DNA</t>
  </si>
  <si>
    <t>A measurement of the DNA from any member of the genus Aspergillus in a biological specimen.</t>
  </si>
  <si>
    <t>Aspergillus DNA Measurement</t>
  </si>
  <si>
    <t>ASPERGIL</t>
  </si>
  <si>
    <t>Aspergillus</t>
  </si>
  <si>
    <t>A measurement of the organisms that are not assigned to the species level but are assigned to the Aspergillus genus level in a biological specimen.</t>
  </si>
  <si>
    <t>Aspergillus Measurement</t>
  </si>
  <si>
    <t>ASRINDEX</t>
  </si>
  <si>
    <t>Allergen Skin Response Index</t>
  </si>
  <si>
    <t>A relative measurement (ratio or percentage) of the allergen wheal size to the positive control wheal size in an allergen skin test.</t>
  </si>
  <si>
    <t>SR</t>
  </si>
  <si>
    <t>ASRINT</t>
  </si>
  <si>
    <t>Allergen Skin Response Intensity</t>
  </si>
  <si>
    <t>A semi-quantitative assessment of the intensity of the wheal and flare reaction.</t>
  </si>
  <si>
    <t>ASSDNA</t>
  </si>
  <si>
    <t>Anti-Single Stranded DNA IgG</t>
  </si>
  <si>
    <t>A measurement of the anti-single stranded DNA IgG antibody in a biological specimen.</t>
  </si>
  <si>
    <t>Anti-Single Stranded DNA IgG Measurement</t>
  </si>
  <si>
    <t>AST</t>
  </si>
  <si>
    <t>Aspartate Aminotransferase</t>
  </si>
  <si>
    <t>Aspartate Aminotransferase; SGOT</t>
  </si>
  <si>
    <t>A measurement of the aspartate aminotransferase in a biological specimen.</t>
  </si>
  <si>
    <t>Aspartate Aminotransferase Measurement</t>
  </si>
  <si>
    <t>ASTAG</t>
  </si>
  <si>
    <t>Aspartate Aminotransferase Antigen</t>
  </si>
  <si>
    <t>Aspartate Aminotransferase Antigen; SGOT Antigen</t>
  </si>
  <si>
    <t>A measurement of the aspartate aminotransferase antigen in a biological specimen.</t>
  </si>
  <si>
    <t>Aspartate Aminotransferase Antigen Measurement</t>
  </si>
  <si>
    <t>ASTALT</t>
  </si>
  <si>
    <t>AST/ALT</t>
  </si>
  <si>
    <t>A relative measurement (ratio or percentage) of the aspartate aminotransferase (AST) to alanine aminotransferase (ALT) present in a sample.</t>
  </si>
  <si>
    <t>Aspartate Aminotransferase to Alanine Aminotransferase Ratio Measurement</t>
  </si>
  <si>
    <t>OE</t>
  </si>
  <si>
    <t>ASTAXIS</t>
  </si>
  <si>
    <t>Astigmatism Axis</t>
  </si>
  <si>
    <t>A measurement of the location, in degrees, of the flatter principal meridian on a 180-degree scale, where 90 degrees designates the vertical meridian and 180 degrees designates the horizontal meridian.</t>
  </si>
  <si>
    <t>ASTC</t>
  </si>
  <si>
    <t>Aspartate Aminotransferase Isoenzyme C</t>
  </si>
  <si>
    <t>Aspartate Aminotransferase Isoenzyme C; Aspartate Aminotransferase Isoenzyme Cytoplasmic; C-AST; cAspAT; Cytoplasmic Isoenzyme of Aspartate Aminotransferase; SGOT Isoenzyme C</t>
  </si>
  <si>
    <t>A measurement of the aspartate aminotransferase isoenzyme C in a biological specimen.</t>
  </si>
  <si>
    <t>Aspartate Aminotransferase Isoenzyme C Measurement</t>
  </si>
  <si>
    <t>ASTCK</t>
  </si>
  <si>
    <t>AST/Creatine Kinase</t>
  </si>
  <si>
    <t>Aspartate Aminotransferase/CPK; Aspartate Aminotransferase/Creatine Kinase; AST/Creatine Kinase</t>
  </si>
  <si>
    <t>A relative measurement (ratio) of the aspartate aminotransferase to creatine kinase in a biological specimen.</t>
  </si>
  <si>
    <t>Aspartate Aminotransferase to Creatine Kinase Ratio Measurement</t>
  </si>
  <si>
    <t>ASTCREAT</t>
  </si>
  <si>
    <t>Aspartate Aminotransferase/Creatinine</t>
  </si>
  <si>
    <t>A relative measurement (ratio or percentage) of the aspartate aminotransferase to creatinine in a biological specimen.</t>
  </si>
  <si>
    <t>Aspartate Aminotransferase to Creatinine Ratio Measurement</t>
  </si>
  <si>
    <t>ASTDLG3A</t>
  </si>
  <si>
    <t>3-Alpha-Androstanediol Glucuronide</t>
  </si>
  <si>
    <t>A measurement of the 3-alpha-androstanediol glucuronide in a biological specimen.</t>
  </si>
  <si>
    <t>3-Alpha-Androstanediol Glucuronide Measurement</t>
  </si>
  <si>
    <t>ASTM</t>
  </si>
  <si>
    <t>Aspartate Aminotransferase Isoenzyme M</t>
  </si>
  <si>
    <t>Aspartate Aminotransferase Isoenzyme M; Aspartate Aminotransferase Isoenzyme Mitochondrial; M-AST; mAspAT; Mitochondrial Isoenzyme of Aspartate Aminotransferase; SGOT Isoenzyme M</t>
  </si>
  <si>
    <t>A measurement of the aspartate aminotransferase isoenzyme M in a biological specimen.</t>
  </si>
  <si>
    <t>Aspartate Aminotransferase Isoenzyme M Measurement</t>
  </si>
  <si>
    <t>ASYNP</t>
  </si>
  <si>
    <t>Alpha Synuclein Protein</t>
  </si>
  <si>
    <t>A measurement of the alpha synuclein protein in a biological specimen.</t>
  </si>
  <si>
    <t>Alpha Synuclein Protein Measurement</t>
  </si>
  <si>
    <t>ATAB</t>
  </si>
  <si>
    <t>Autoantibody</t>
  </si>
  <si>
    <t>A measurement of the binding autoantibody in a biological specimen.</t>
  </si>
  <si>
    <t>Autoantibody Measurement</t>
  </si>
  <si>
    <t>ATHMBAAC</t>
  </si>
  <si>
    <t>Antithrombin Activity Actual/Control</t>
  </si>
  <si>
    <t>Antithrombin Activity Actual/Antithrombin Activity Control; Antithrombin Activity Actual/Control; Antithrombin Activity Actual/Normal</t>
  </si>
  <si>
    <t>A relative measurement (ratio or percentage) of the biological activity of antithrombin in a subject's specimen when compared to the same activity in a control specimen.</t>
  </si>
  <si>
    <t>Antithrombin Activity Actual to Control Ratio Measurement</t>
  </si>
  <si>
    <t>ATHMBAC</t>
  </si>
  <si>
    <t>Antithrombin Actual/Control</t>
  </si>
  <si>
    <t>Antithrombin Actual/Control; Antithrombin Actual/Normal</t>
  </si>
  <si>
    <t>A relative measurement (ratio or percentage) of the Antithrombin in a subject's specimen when compared to a control specimen.</t>
  </si>
  <si>
    <t>Antithrombin Actual to Control Ratio Measurement</t>
  </si>
  <si>
    <t>ATHPIDX</t>
  </si>
  <si>
    <t>Atherogenic Index of Plasma</t>
  </si>
  <si>
    <t>AIP; Atherogenic Index; Atherogenic Index of Plasma</t>
  </si>
  <si>
    <t>A measurement of the base 10 logarithm of the ratio of molar concentration of plasma triglyceride to high density lipoprotein cholesterol in a biological specimen.</t>
  </si>
  <si>
    <t>ATIGAAB</t>
  </si>
  <si>
    <t>IgA Autoantibody</t>
  </si>
  <si>
    <t>A measurement of the binding IgA autoantibody in a biological specimen.</t>
  </si>
  <si>
    <t>IgA Autoantibody Measurement</t>
  </si>
  <si>
    <t>ATIGG1AB</t>
  </si>
  <si>
    <t>IgG1 Autoantibody</t>
  </si>
  <si>
    <t>A measurement of the binding IgG1 autoantibody in a biological specimen.</t>
  </si>
  <si>
    <t>IgG1 Autoantibody Measurement</t>
  </si>
  <si>
    <t>ATIGG2AB</t>
  </si>
  <si>
    <t>IgG2 Autoantibody</t>
  </si>
  <si>
    <t>A measurement of the binding IgG2 autoantibody in a biological specimen.</t>
  </si>
  <si>
    <t>IgG2 Autoantibody Measurement</t>
  </si>
  <si>
    <t>ATIGG3AB</t>
  </si>
  <si>
    <t>IgG3 Autoantibody</t>
  </si>
  <si>
    <t>A measurement of the binding IgG3 autoantibody in a biological specimen.</t>
  </si>
  <si>
    <t>IgG3 Autoantibody Measurement</t>
  </si>
  <si>
    <t>ATIGGAB</t>
  </si>
  <si>
    <t>IgG Autoantibody</t>
  </si>
  <si>
    <t>A measurement of the binding IgG autoantibody in a biological specimen.</t>
  </si>
  <si>
    <t>IgG Autoantibody Measurement</t>
  </si>
  <si>
    <t>ATIGMAB</t>
  </si>
  <si>
    <t>IgM Autoantibody</t>
  </si>
  <si>
    <t>A measurement of the binding IgM autoantibody in a biological specimen.</t>
  </si>
  <si>
    <t>IgM Autoantibody Measurement</t>
  </si>
  <si>
    <t>ATLKPRTN</t>
  </si>
  <si>
    <t>Antileukoproteinase</t>
  </si>
  <si>
    <t>ALK1; Antileukoproteinase; BLPI; Proteinase Inhibitor WAP4; Secretory Leukocyte Peptidase Inhibitor; Secretory Leukocyte Protease Inhibitor</t>
  </si>
  <si>
    <t>A measurement of the antileukoproteinase in a biological specimen.</t>
  </si>
  <si>
    <t>Antileukoproteinase Measurement</t>
  </si>
  <si>
    <t>ATNRFX</t>
  </si>
  <si>
    <t>Asymmetric Tonic Neck Reflex</t>
  </si>
  <si>
    <t>Asymmetric Tonic Neck Reflex; ATNR</t>
  </si>
  <si>
    <t>An involuntary, primal response in the neonate in which the arm extends to follow the infant's gaze, while the opposing arm and leg flex inward.</t>
  </si>
  <si>
    <t>Tonic Neck Reflex</t>
  </si>
  <si>
    <t>ATP</t>
  </si>
  <si>
    <t>Adenosine Triphosphate</t>
  </si>
  <si>
    <t>A measurement of the adenosine triphosphate in a biological specimen.</t>
  </si>
  <si>
    <t>Adenosine Triphosphate Measurement</t>
  </si>
  <si>
    <t>ATPVITE</t>
  </si>
  <si>
    <t>Alpha Tocopherol/Vitamin E</t>
  </si>
  <si>
    <t>A relative measurement (ratio or percentage) of alpha-tocopherol to the total vitamin E in a biological specimen.</t>
  </si>
  <si>
    <t>Alpha Tocopherol to Vitamin E Ratio Measurement</t>
  </si>
  <si>
    <t>ATROPHY</t>
  </si>
  <si>
    <t>Atrophy</t>
  </si>
  <si>
    <t>An evaluation of atrophy (decrease in size, deterioration, and/or wasting) in a biological specimen or location.</t>
  </si>
  <si>
    <t>Atrophy Assessment</t>
  </si>
  <si>
    <t>ATTCRCT</t>
  </si>
  <si>
    <t>Attenuation Correction Type</t>
  </si>
  <si>
    <t>The adjustment for the effect of tissue thicknesses through which gamma's travel from an activity concentration origin to the scanner's detectors. The count rates of a detector are adjusted to values as if there were no attenuation along the gamma's path.</t>
  </si>
  <si>
    <t>Attenuation Correction</t>
  </si>
  <si>
    <t>AUERRODS</t>
  </si>
  <si>
    <t>Auer Rods</t>
  </si>
  <si>
    <t>A measurement of the Auer rods (elongated needle structures that are found in the cytoplasm of leukemic blasts and are formed by clumps of azurophilic granular material) in a biological specimen.</t>
  </si>
  <si>
    <t>Auer Rod Measurement</t>
  </si>
  <si>
    <t>AVCOND</t>
  </si>
  <si>
    <t>Atrioventricular Conduction</t>
  </si>
  <si>
    <t>An electrocardiographic assessment of cardiac atrioventricular conduction.</t>
  </si>
  <si>
    <t>Atrioventricular Conduction ECG Assessment</t>
  </si>
  <si>
    <t>HE</t>
  </si>
  <si>
    <t>AVRGF</t>
  </si>
  <si>
    <t>Aortic Valve Regurgitant Fraction</t>
  </si>
  <si>
    <t>A measurement of the volume of retrograde blood flow across the orifice of the aortic valve expressed as a percentage of the anterograde flow volume.</t>
  </si>
  <si>
    <t>AVRGJW</t>
  </si>
  <si>
    <t>Aortic Valve Regurgitant Jet Width</t>
  </si>
  <si>
    <t>The measured width of the regurgitant jet of blood into the left ventricular outflow tract.</t>
  </si>
  <si>
    <t>AVRGVOL</t>
  </si>
  <si>
    <t>Aortic Valve Regurgitant Volume</t>
  </si>
  <si>
    <t>A measurement of the volume of retrograde blood flow across the orifice of the aortic valve.</t>
  </si>
  <si>
    <t>AVVCA</t>
  </si>
  <si>
    <t>Aortic Valve Vena Contracta Area</t>
  </si>
  <si>
    <t>The area of the vena contracta of the aortic valve.</t>
  </si>
  <si>
    <t>AVVCW</t>
  </si>
  <si>
    <t>Aortic Valve Vena Contracta Width</t>
  </si>
  <si>
    <t>The width of the vena contracta of the aortic valve.</t>
  </si>
  <si>
    <t>AWVOL</t>
  </si>
  <si>
    <t>Airway Volume</t>
  </si>
  <si>
    <t>The total volume of gas in a specified airway or set of airways at a specified point in time in the respiratory cycle.</t>
  </si>
  <si>
    <t>AWVOLPP</t>
  </si>
  <si>
    <t>Percent Predicted Airway Volume</t>
  </si>
  <si>
    <t>The total volume of gas in a specified airway or set of airways at a specified point in time in the respiratory cycle, expressed as a proportion of the predicted normal value.</t>
  </si>
  <si>
    <t>AWWVOL</t>
  </si>
  <si>
    <t>Airway Wall Volume</t>
  </si>
  <si>
    <t>The volume of the entirety of the airway tissue in a specified intrapulmonary region.</t>
  </si>
  <si>
    <t>AXISVOLT</t>
  </si>
  <si>
    <t>Axis and Voltage</t>
  </si>
  <si>
    <t>An electrocardiographic assessment of mean cardiac electrical vector and the ECG voltage.</t>
  </si>
  <si>
    <t>Axis and Voltage ECG Assessment</t>
  </si>
  <si>
    <t>AXL</t>
  </si>
  <si>
    <t>AXL Receptor Tyrosine Kinase</t>
  </si>
  <si>
    <t>ARK; AXL Receptor Tyrosine Kinase; JTK11; Tyro7; UFO</t>
  </si>
  <si>
    <t>A measurement of the AXL receptor tyrosine kinase in a biological specimen.</t>
  </si>
  <si>
    <t>AXL Receptor Tyrosine Kinase Measurement</t>
  </si>
  <si>
    <t>AXY</t>
  </si>
  <si>
    <t>Achromobacter xylosoxidans</t>
  </si>
  <si>
    <t>A measurement of the Achromobacter xylosoxidans in a biological specimen.</t>
  </si>
  <si>
    <t>Achromobacter xylosoxidans Measurement</t>
  </si>
  <si>
    <t>AZURGRAN</t>
  </si>
  <si>
    <t>Azurophilic Granules</t>
  </si>
  <si>
    <t>Azurophilic Granulation; Azurophilic Granules</t>
  </si>
  <si>
    <t>An observation of azurophilic granules in a biological specimen.</t>
  </si>
  <si>
    <t>Azurophilic Granule Measurement</t>
  </si>
  <si>
    <t>B19V</t>
  </si>
  <si>
    <t>Human Parvovirus B19</t>
  </si>
  <si>
    <t>A measurement of the Human Parvovirus B19 in a biological specimen.</t>
  </si>
  <si>
    <t>Human Parvovirus B19 Measurement</t>
  </si>
  <si>
    <t>B19VDNA</t>
  </si>
  <si>
    <t>Human Parvovirus B19 DNA</t>
  </si>
  <si>
    <t>A measurement of the Human Parvovirus B19 DNA in a biological specimen.</t>
  </si>
  <si>
    <t>Human Parvovirus B19 DNA Measurement</t>
  </si>
  <si>
    <t>B1BGLP</t>
  </si>
  <si>
    <t>Beta-1B Glycoprotein</t>
  </si>
  <si>
    <t>Beta-1B Glycoprotein; Hemopexin; HPX</t>
  </si>
  <si>
    <t>A measurement of the beta-1B glycoprotein in a biological specimen.</t>
  </si>
  <si>
    <t>Beta-1B Glycoprotein Measurement</t>
  </si>
  <si>
    <t>B2MCREAT</t>
  </si>
  <si>
    <t>Beta-2 Microglobulin/Creatinine</t>
  </si>
  <si>
    <t>A relative measurement (ratio) of the beta-2 microglobulin to creatinine in a biological specimen.</t>
  </si>
  <si>
    <t>Beta-2 Microglobulin to Creatinine Ratio Measurement</t>
  </si>
  <si>
    <t>B2MICG</t>
  </si>
  <si>
    <t>Beta-2 Microglobulin</t>
  </si>
  <si>
    <t>A measurement of the beta-2 microglobulin in a biological specimen.</t>
  </si>
  <si>
    <t>Beta-2 Microglobulin Measurement</t>
  </si>
  <si>
    <t>BABEDNA</t>
  </si>
  <si>
    <t>Babesia DNA</t>
  </si>
  <si>
    <t>A measurement of the DNA from any member of the genus Babesia in a biological specimen.</t>
  </si>
  <si>
    <t>Babesia DNA Measurement</t>
  </si>
  <si>
    <t>BABS</t>
  </si>
  <si>
    <t>BLym Ab-Secreting</t>
  </si>
  <si>
    <t>B-Lymphocytes Antibody-Secreting; BLym Ab-Secreting; BLym AbSc</t>
  </si>
  <si>
    <t>A measurement of the antibody-secreting B-lymphocytes in a biological specimen.</t>
  </si>
  <si>
    <t>Antibody-secreting B-Lymphocytes Count</t>
  </si>
  <si>
    <t>BABSB</t>
  </si>
  <si>
    <t>BLym Ab-Secreting/BLym</t>
  </si>
  <si>
    <t>B-Lymphocytes Antibody-Secreting/B-Lymphocytes; BLym Ab-Secreting/Blym; BLym AbSc/BLym</t>
  </si>
  <si>
    <t>A relative measurement (ratio or percentage) of the antibody-secreting B-lymphocytes to total B-lymphocytes in a biological specimen.</t>
  </si>
  <si>
    <t>Antibody-secreting B-Lymphocyte to B-Lymphocyte Ratio Measurement</t>
  </si>
  <si>
    <t>BABSLE</t>
  </si>
  <si>
    <t>BLym Ab-Secreting/Leuk</t>
  </si>
  <si>
    <t>B-Lymphocytes Antibody-Secreting/Leukocytes; BLym Ab-Secreting/Leuk; BLym AbSc/Leuk</t>
  </si>
  <si>
    <t>A relative measurement (ratio or percentage) of the antibody-secreting B-lymphocytes to leukocytes in a biological specimen.</t>
  </si>
  <si>
    <t>Antibody-secreting B-Lymphocyte to Leukocyte Ratio Measurement</t>
  </si>
  <si>
    <t>BABSP</t>
  </si>
  <si>
    <t>BLym Ab-Secreting Sub/BLym AbSc</t>
  </si>
  <si>
    <t>B-Lymphocytes Antibody-Secreting Sub-Population/B-Lymphocytes Antibody-Secreting; BLym Ab-Secreting Sub/BLym AbSc; BLym AbSc Sub/BLym AbSc</t>
  </si>
  <si>
    <t>A relative measurement (ratio or percentage) of a sub-population of antibody-secreting B-lymphocytes to antibody-secreting B-lymphocytes in a biological specimen.</t>
  </si>
  <si>
    <t>Antibody-secreting B-Lymphocyte Subpopulation to Antibody-secreting B-Lymphocyte Ratio Measurement</t>
  </si>
  <si>
    <t>BACBLACT</t>
  </si>
  <si>
    <t>Bacterial Beta-lactamase</t>
  </si>
  <si>
    <t>A measurement of the bacterial enzyme beta-lactamase in a biological specimen.</t>
  </si>
  <si>
    <t>Bacterial Beta-lactamase Measurement</t>
  </si>
  <si>
    <t>BACILLE</t>
  </si>
  <si>
    <t>Bacilli/Leukocytes</t>
  </si>
  <si>
    <t>A relative measurement (ratio or percentage) of the bacilli to leukocytes in a biological specimen.</t>
  </si>
  <si>
    <t>Bacillus to Leukocyte Ratio Measurement</t>
  </si>
  <si>
    <t>BACILLI</t>
  </si>
  <si>
    <t>Bacilli</t>
  </si>
  <si>
    <t>Bacilli; Rod-shaped Bacteria</t>
  </si>
  <si>
    <t>A measurement of the rod-shaped bacilli in a biological specimen.</t>
  </si>
  <si>
    <t>Bacillus Measurement</t>
  </si>
  <si>
    <t>BACILLOT</t>
  </si>
  <si>
    <t>Bacillota</t>
  </si>
  <si>
    <t>A measurement of the organisms that are not assigned to the species level but are assigned to the Bacillota phylum level in a biological specimen.</t>
  </si>
  <si>
    <t>Bacillota Measurement</t>
  </si>
  <si>
    <t>BACLPSAG</t>
  </si>
  <si>
    <t>Bacterial Lipopolysaccharide Antigen</t>
  </si>
  <si>
    <t>A measurement of the lipopolysaccharide antigen from bacteria in a biological specimen.</t>
  </si>
  <si>
    <t>Bacterial Lipopolysaccharide Antigen Measurement</t>
  </si>
  <si>
    <t>BACT</t>
  </si>
  <si>
    <t>Bacteria</t>
  </si>
  <si>
    <t>A measurement of the bacteria in a biological specimen.</t>
  </si>
  <si>
    <t>Bacterial Count</t>
  </si>
  <si>
    <t>BACTEROI</t>
  </si>
  <si>
    <t>Bacteroidia</t>
  </si>
  <si>
    <t>A measurement of the organisms that are not assigned to the species level but are assigned to the Bacteroidia phylum level in a biological specimen.</t>
  </si>
  <si>
    <t>Bacteroidia Measurement</t>
  </si>
  <si>
    <t>BAFF</t>
  </si>
  <si>
    <t>B-Cell Activating Factor</t>
  </si>
  <si>
    <t>A measurement of the B-cell activating factor in a biological specimen.</t>
  </si>
  <si>
    <t>B-Cell Activating Factor Measurement</t>
  </si>
  <si>
    <t>BALA</t>
  </si>
  <si>
    <t>Beta Alanine</t>
  </si>
  <si>
    <t>A measurement of the beta alanine in a biological specimen.</t>
  </si>
  <si>
    <t>Beta Alanine Measurement</t>
  </si>
  <si>
    <t>BAM</t>
  </si>
  <si>
    <t>Burkholderia ambifaria</t>
  </si>
  <si>
    <t>A measurement of the Burkholderia ambifaria in a biological specimen.</t>
  </si>
  <si>
    <t>Burkholderia ambifaria Measurement</t>
  </si>
  <si>
    <t>BAMBTAC</t>
  </si>
  <si>
    <t>Beta-Aminobutyric Acid</t>
  </si>
  <si>
    <t>BABA; Beta-aminobutyrate; Beta-Aminobutyric Acid</t>
  </si>
  <si>
    <t>A measurement of the beta-aminobutyric acid in a biological specimen.</t>
  </si>
  <si>
    <t>Beta-Aminobutyric Acid Measurement</t>
  </si>
  <si>
    <t>BAN</t>
  </si>
  <si>
    <t>Burkholderia anthina</t>
  </si>
  <si>
    <t>A measurement of the Burkholderia anthina in a biological specimen.</t>
  </si>
  <si>
    <t>Burkholderia anthina Measurement</t>
  </si>
  <si>
    <t>BARB</t>
  </si>
  <si>
    <t>Barbiturates</t>
  </si>
  <si>
    <t>A measurement of any barbiturate class drug present in a biological specimen.</t>
  </si>
  <si>
    <t>Barbiturate Drug Class Measurement</t>
  </si>
  <si>
    <t>BASEDEF</t>
  </si>
  <si>
    <t>Base Deficit</t>
  </si>
  <si>
    <t>A measurement of the amount of alkali required to return a biological specimen to a normal pH under standard conditions.</t>
  </si>
  <si>
    <t>BASEEXCS</t>
  </si>
  <si>
    <t>Base Excess</t>
  </si>
  <si>
    <t>Actual Base Excess; Base Excess</t>
  </si>
  <si>
    <t>A calculated measurement of the amount of acid required to return blood to a normal pH under standard conditions.</t>
  </si>
  <si>
    <t>Base Excess Measurement</t>
  </si>
  <si>
    <t>BASO</t>
  </si>
  <si>
    <t>Basophils</t>
  </si>
  <si>
    <t>A measurement of the basophils in a biological specimen.</t>
  </si>
  <si>
    <t>Absolute Basophil Count</t>
  </si>
  <si>
    <t>BASOB</t>
  </si>
  <si>
    <t>Basophils Band Form</t>
  </si>
  <si>
    <t>A measurement of the banded basophils in a biological specimen.</t>
  </si>
  <si>
    <t>Basophil Band Form Count</t>
  </si>
  <si>
    <t>BASOBLE</t>
  </si>
  <si>
    <t>Basophils Band Form/Leukocytes</t>
  </si>
  <si>
    <t>A relative measurement (ratio or percentage) of the banded basophils to leukocytes in a biological specimen.</t>
  </si>
  <si>
    <t>Basophil Band Form to Leukocytes Ratio Measurement</t>
  </si>
  <si>
    <t>BASOCE</t>
  </si>
  <si>
    <t>Basophils/Total Cells</t>
  </si>
  <si>
    <t>A relative measurement (ratio or percentage) of the basophils to total cells in a biological specimen (for example a bone marrow specimen).</t>
  </si>
  <si>
    <t>Basophil to Total Cell Ratio Measurement</t>
  </si>
  <si>
    <t>BASOIM</t>
  </si>
  <si>
    <t>Immature Basophils</t>
  </si>
  <si>
    <t>A measurement of the immature basophils in a biological specimen.</t>
  </si>
  <si>
    <t>Immature Basophil Count</t>
  </si>
  <si>
    <t>BASOIMLE</t>
  </si>
  <si>
    <t>Immature Basophils/Leukocytes</t>
  </si>
  <si>
    <t>A relative measurement (ratio or percentage) of immature basophils to total leukocytes in a biological specimen.</t>
  </si>
  <si>
    <t>Immature Basophil to Leukocyte Ratio Measurement</t>
  </si>
  <si>
    <t>BASOLE</t>
  </si>
  <si>
    <t>Basophils/Leukocytes</t>
  </si>
  <si>
    <t>A relative measurement (ratio or percentage) of the basophils to leukocytes in a biological specimen.</t>
  </si>
  <si>
    <t>Basophil to Leukocyte Ratio</t>
  </si>
  <si>
    <t>BASOMM</t>
  </si>
  <si>
    <t>Basophilic Metamyelocytes</t>
  </si>
  <si>
    <t>A measurement of the basophilic metamyelocytes in a biological specimen.</t>
  </si>
  <si>
    <t>Basophilic Metamyelocyte Count</t>
  </si>
  <si>
    <t>BASOMYL</t>
  </si>
  <si>
    <t>Basophilic Myelocytes</t>
  </si>
  <si>
    <t>A measurement of the basophilic myelocytes in a biological specimen.</t>
  </si>
  <si>
    <t>Basophilic Myelocyte Count</t>
  </si>
  <si>
    <t>BASOMYLY</t>
  </si>
  <si>
    <t>Basophilic Myelocytes/Lymphocytes</t>
  </si>
  <si>
    <t>A relative measurement (ratio or percentage) of the basophilic myelocytes to lymphocytes in a biological specimen (for example a bone marrow specimen).</t>
  </si>
  <si>
    <t>Basophilic Myelocytes to Lymphocytes Ratio Measurement</t>
  </si>
  <si>
    <t>BASOSG</t>
  </si>
  <si>
    <t>Basophils, Segmented</t>
  </si>
  <si>
    <t>A measurement of the segmented basophils in a biological specimen.</t>
  </si>
  <si>
    <t>Segmented Basophil Count</t>
  </si>
  <si>
    <t>BATCAPC</t>
  </si>
  <si>
    <t>Battery Capacity</t>
  </si>
  <si>
    <t>The total electric energy stored in a battery.</t>
  </si>
  <si>
    <t>BATNOMV</t>
  </si>
  <si>
    <t>Battery Nominal Voltage</t>
  </si>
  <si>
    <t>The average voltage that a battery can output when fully charged.</t>
  </si>
  <si>
    <t>BATSBATS</t>
  </si>
  <si>
    <t>BLym Aty Sub/BLym Aty Sub</t>
  </si>
  <si>
    <t>ATBLym Sub/ATBLym Sub; Atypical B-Lymphocytes Sub-Population/Atypical B-Lymphocytes Sub-Population; BLym Aty Sub/BLym Aty Sub</t>
  </si>
  <si>
    <t>A relative measurement (ratio or percentage) of a sub-population of atypical B-lymphocytes to a sub-population of atypical B-lymphocytes in a biological specimen.</t>
  </si>
  <si>
    <t>Atypical B-Lymphocyte Subpopulation to Atypical B-Lymphocyte Subpopulation Ratio Measurement</t>
  </si>
  <si>
    <t>BCE</t>
  </si>
  <si>
    <t>Burkholderia cenocepacia</t>
  </si>
  <si>
    <t>A measurement of the Burkholderia cenocepacia in a biological specimen.</t>
  </si>
  <si>
    <t>Burkholderia cenocepacia Measurement</t>
  </si>
  <si>
    <t>BCEFNCTN</t>
  </si>
  <si>
    <t>Beta-cell Function</t>
  </si>
  <si>
    <t>A measurement of the beta cell function (insulin production and secretion) in a biological specimen.</t>
  </si>
  <si>
    <t>Beta-Cell Function Measurement</t>
  </si>
  <si>
    <t>BCEPACIA</t>
  </si>
  <si>
    <t>Burkholderia cepacia</t>
  </si>
  <si>
    <t>B. cepacia; Burkholderia cepacia; Pseudomonas cepacia</t>
  </si>
  <si>
    <t>A measurement of the Burkholderia cepacia in a biological specimen.</t>
  </si>
  <si>
    <t>Burkholderia cepacia Measurement</t>
  </si>
  <si>
    <t>BCM</t>
  </si>
  <si>
    <t>Body Cell Mass</t>
  </si>
  <si>
    <t>An estimated measurement of the total mass of metabolically active cells in the body.</t>
  </si>
  <si>
    <t>BCMAS</t>
  </si>
  <si>
    <t>Soluble B Cell Maturation Antigen</t>
  </si>
  <si>
    <t>Soluble B Cell Maturation Antigen; Soluble BCM; Soluble BCMA; Soluble CD269; Soluble TNF Receptor Superfamily Member 17; Soluble TNFRSF13A</t>
  </si>
  <si>
    <t>A measurement of the soluble B cell maturation antigen in a biological specimen.</t>
  </si>
  <si>
    <t>Soluble B Cell Maturation Antigen Measurement</t>
  </si>
  <si>
    <t>BCMETHOD</t>
  </si>
  <si>
    <t>Birth Control Method</t>
  </si>
  <si>
    <t>The method by which conception or impregnation is prevented.</t>
  </si>
  <si>
    <t>BCMSBCMS</t>
  </si>
  <si>
    <t>BLym Classic MemSub/BLym Classic MemSub</t>
  </si>
  <si>
    <t>B-Lymphocytes Classical Memory Sub-Population/B-Lymphocytes Classical Memory Sub-Population; BLym Class Mem Sub/BLym Class Mem Sub; BLym Classic MemSub/BLym Classic MemSub; BLym Classical Mem Sub/BLym Classical Mem Sub</t>
  </si>
  <si>
    <t>A relative measurement (ratio or percentage) of a sub-population of classical memory B-lymphocytes to a sub population of classical memory B-lymphocytes in a biological specimen.</t>
  </si>
  <si>
    <t>Classical Memory B-Lymphocyte Subpopulation to Classical Memory B-Lymphocyte Subpopulation Ratio Measurement</t>
  </si>
  <si>
    <t>BCTSILDS</t>
  </si>
  <si>
    <t>Bacterial Sialidase</t>
  </si>
  <si>
    <t>A measurement of the bacterial sialidase enzyme in a biological specimen.</t>
  </si>
  <si>
    <t>Bacterial Sialidase Measurement</t>
  </si>
  <si>
    <t>BD2</t>
  </si>
  <si>
    <t>Beta-defensin 2</t>
  </si>
  <si>
    <t>A measurement of the beta-defensin 2 in a biological specimen.</t>
  </si>
  <si>
    <t>Beta-defensin 2 Measurement</t>
  </si>
  <si>
    <t>BDN</t>
  </si>
  <si>
    <t>BLym Dbl Neg</t>
  </si>
  <si>
    <t>B-Lymphocytes Double Negative; BLym Dbl Neg; BLym DN; BLym Double Neg</t>
  </si>
  <si>
    <t>A measurement of the double-negative B-lymphocytes (B-lymphocyte that are both CD27-IgD-) in a biological specimen.</t>
  </si>
  <si>
    <t>Double-Negative B-Lymphocyte Count</t>
  </si>
  <si>
    <t>BDNBLY</t>
  </si>
  <si>
    <t>BLym Dbl Neg/BLym</t>
  </si>
  <si>
    <t>B-Lymphocytes Double Negative/B-Lymphocytes; BLym Dbl Neg/BLym; BLym DN/BLym</t>
  </si>
  <si>
    <t>A relative measurement (ratio or percentage) of double negative B-lymphocytes to B-lymphocytes in a biological specimen.</t>
  </si>
  <si>
    <t>Double-Negative B-Lymphocyte to B-Lymphocyte Ratio Measurement</t>
  </si>
  <si>
    <t>BDNF</t>
  </si>
  <si>
    <t>Brain-Derived Neurotrophic Factor</t>
  </si>
  <si>
    <t>A measurement of the brain-derived neurotrophic factor in a biological specimen.</t>
  </si>
  <si>
    <t>Brain-Derived Neurotrophic Factor Measurement</t>
  </si>
  <si>
    <t>BDNS</t>
  </si>
  <si>
    <t>BLym Dbl Neg Sub</t>
  </si>
  <si>
    <t>B-Lymphocytes Double Negative Sub-Population; BLym Dbl Neg Sub; BLym DN Sub; BLym Double Neg Sub</t>
  </si>
  <si>
    <t>A measurement of a sub-population of double-negative B-lymphocytes (B-lymphocytes that are both CD27-IgD-) in a biological specimen.</t>
  </si>
  <si>
    <t>Double-Negative B-Lymphocyte Subpopulation Count</t>
  </si>
  <si>
    <t>BDNSBLY</t>
  </si>
  <si>
    <t>BLym Dbl Neg Sub/BLym</t>
  </si>
  <si>
    <t>B-Lymphocytes Double Negative Sub-Population/B-Lymphocytes; BLym Dbl Neg Sub/BLym; BLym DN Sub/BLym</t>
  </si>
  <si>
    <t>A relative measurement (ratio or percentage) of a sub-population of double negative B-lymphocytes to B-lymphocytes in a biological specimen.</t>
  </si>
  <si>
    <t>Double-Negative B-Lymphocyte Subpopulation to B-Lymphocyte Ratio Measurement</t>
  </si>
  <si>
    <t>BDNSP</t>
  </si>
  <si>
    <t>BLym Dbl Neg Sub/BLym Dbl Neg</t>
  </si>
  <si>
    <t>B-Lymphocytes Double Negative Sub-Population/B-Lymphocytes Double Negative; BLym Dbl Neg Sub/BLym Dbl Neg; BLym DN Sub/BLym DN</t>
  </si>
  <si>
    <t>A relative measurement (ratio or percentage) of a sub-population of double negative B-lymphocytes to double negative B-lymphocytes in a biological specimen.</t>
  </si>
  <si>
    <t>Double-Negative B-Lymphocyte Subpopulation to Double-Negative B-Lymphocyte Ratio Measurement</t>
  </si>
  <si>
    <t>BDO</t>
  </si>
  <si>
    <t>Burkholderia dolosa</t>
  </si>
  <si>
    <t>A measurement of the Burkholderia dolosa in a biological specimen.</t>
  </si>
  <si>
    <t>Burkholderia dolosa Measurement</t>
  </si>
  <si>
    <t>BENZENE</t>
  </si>
  <si>
    <t>Benzene</t>
  </si>
  <si>
    <t>A measurement of the benzene in a specimen.</t>
  </si>
  <si>
    <t>Benzene Measurement</t>
  </si>
  <si>
    <t>BERYLIUM</t>
  </si>
  <si>
    <t>Beryllium</t>
  </si>
  <si>
    <t>BE; Beryllium</t>
  </si>
  <si>
    <t>A measurement of the beryllium in a specimen.</t>
  </si>
  <si>
    <t>Beryllium Measurement</t>
  </si>
  <si>
    <t>BETACRTN</t>
  </si>
  <si>
    <t>Beta Carotene</t>
  </si>
  <si>
    <t>b-Carotene; Beta Carotene; Beta Carotin</t>
  </si>
  <si>
    <t>A measurement of the beta carotene in a biological specimen.</t>
  </si>
  <si>
    <t>Beta Carotene Measurement</t>
  </si>
  <si>
    <t>BETAINES</t>
  </si>
  <si>
    <t>Betaines</t>
  </si>
  <si>
    <t>A measurement of the betaine class compounds in a biological specimen.</t>
  </si>
  <si>
    <t>Betaines Measurement</t>
  </si>
  <si>
    <t>BFTNN</t>
  </si>
  <si>
    <t>Bufotenine</t>
  </si>
  <si>
    <t>A measurement of the bufotenine in a biological specimen.</t>
  </si>
  <si>
    <t>Bufotenine Measurement</t>
  </si>
  <si>
    <t>BGTCPHRL</t>
  </si>
  <si>
    <t>Beta+Gamma Tocopherol</t>
  </si>
  <si>
    <t>Beta and Gamma Tocopherol; Beta+Gamma Tocopherol</t>
  </si>
  <si>
    <t>A measurement of the beta and gamma tocopherol in a biological specimen.</t>
  </si>
  <si>
    <t>Beta and Gamma Tocopherol Measurement</t>
  </si>
  <si>
    <t>BHBACTAC</t>
  </si>
  <si>
    <t>Beta-Hydroxybutyrate/Acetoacetate</t>
  </si>
  <si>
    <t>A relative measurement (ratio) of the beta-hydroxybutyrate to acetoacetate in a biological specimen.</t>
  </si>
  <si>
    <t>Beta-Hydroxybutyrate to Acetoacetate Ratio Measurement</t>
  </si>
  <si>
    <t>BHBEXR</t>
  </si>
  <si>
    <t>Beta-Hydroxybutyrate Excretion Rate</t>
  </si>
  <si>
    <t>3-Hydroxybutyrate Excretion Rate; B-Hydroxybutyrate Excretion Rate; Beta-Hydroxybutyrate Excretion Rate; BHB Excretion Rate</t>
  </si>
  <si>
    <t>A measurement of the amount of beta-Hydroxybutyrate being excreted in a biological specimen over a defined period of time (e.g. one hour).</t>
  </si>
  <si>
    <t>Beta-Hydroxybutyrate Excretion Rate Measurement</t>
  </si>
  <si>
    <t>BHODNA</t>
  </si>
  <si>
    <t>Blastocystis hominis DNA</t>
  </si>
  <si>
    <t>A measurement of the Blastocystis hominis DNA in a biological specimen.</t>
  </si>
  <si>
    <t>Blastocystis hominis DNA Measurement</t>
  </si>
  <si>
    <t>BHYXBTR</t>
  </si>
  <si>
    <t>Beta-Hydroxybutyrate</t>
  </si>
  <si>
    <t>3-Hydroxybutyrate; B-Hydroxybutyrate; Beta-Hydroxybutyrate; Beta-Hydroxybutyric Acid; BHB</t>
  </si>
  <si>
    <t>A measurement of the total Beta-hydroxybutyrate in a biological specimen.</t>
  </si>
  <si>
    <t>Beta-Hydroxybutyrate Measurement</t>
  </si>
  <si>
    <t>BICARB</t>
  </si>
  <si>
    <t>Bicarbonate</t>
  </si>
  <si>
    <t>Bicarbonate; HCO3</t>
  </si>
  <si>
    <t>A measurement of the bicarbonate in a biological specimen.</t>
  </si>
  <si>
    <t>Bicarbonate Measurement</t>
  </si>
  <si>
    <t>BIGG</t>
  </si>
  <si>
    <t>BLym IgG+</t>
  </si>
  <si>
    <t>B-Lymphocytes IgG+; BLym IgG+</t>
  </si>
  <si>
    <t>A measurement of the IgG+ B-lymphocytes in a biological specimen.</t>
  </si>
  <si>
    <t>IgG-positive B-Lymphocyte Count</t>
  </si>
  <si>
    <t>BIGGBLY</t>
  </si>
  <si>
    <t>BLym IgG+/BLym</t>
  </si>
  <si>
    <t>B-Lymphocytes IgG+/B-Lymphocytes; BLym IgG+/BLym</t>
  </si>
  <si>
    <t>A relative measurement (ratio or percentage) of the IgG+ B-lymphocytes to total B-lymphocytes in a biological specimen.</t>
  </si>
  <si>
    <t>IgG-positive B-Lymphocyte to B-Lymphocyte Ratio Measurement</t>
  </si>
  <si>
    <t>BIGM</t>
  </si>
  <si>
    <t>BLym IgM+</t>
  </si>
  <si>
    <t>B-Lymphocytes IgM+; BLym IgM+</t>
  </si>
  <si>
    <t>A measurement of the IgM+ B-lymphocytes in a biological specimen.</t>
  </si>
  <si>
    <t>IgM-positive B-Lymphocyte Count</t>
  </si>
  <si>
    <t>BIGMBLY</t>
  </si>
  <si>
    <t>BLym IgM+/BLym</t>
  </si>
  <si>
    <t>B-Lymphocytes IgM+/B-Lymphocytes; BLym IgM+/BLym</t>
  </si>
  <si>
    <t>A relative measurement (ratio or percentage) of the IgM+ B-lymphocytes to total B-lymphocytes in a biological specimen.</t>
  </si>
  <si>
    <t>IgM-positive B-Lymphocyte to B-Lymphocyte Ratio Measurement</t>
  </si>
  <si>
    <t>BILDELTA</t>
  </si>
  <si>
    <t>Delta Bilirubin</t>
  </si>
  <si>
    <t>Albumin-Bound Bilirubin; Biliprotein; Delta Bilirubin; Delta Fraction</t>
  </si>
  <si>
    <t>A measurement of the albumin-bound bilirubin in a biological specimen.</t>
  </si>
  <si>
    <t>Delta Bilirubin Measurement</t>
  </si>
  <si>
    <t>BILDIR</t>
  </si>
  <si>
    <t>Direct Bilirubin</t>
  </si>
  <si>
    <t>Conjugated Bilirubin + Albumin-Bound Bilirubin; Conjugated Bilirubin + Delta Bilirubin; Direct Bilirubin</t>
  </si>
  <si>
    <t>A measurement of the glucuronidated bilirubin and albumin-bound bilirubin in a biological specimen.</t>
  </si>
  <si>
    <t>Direct Bilirubin Measurement</t>
  </si>
  <si>
    <t>BILDIRBI</t>
  </si>
  <si>
    <t>Direct Bilirubin/Bilirubin</t>
  </si>
  <si>
    <t>A relative measurement (ratio or percentage) of the direct bilirubin to total bilirubin in a biological specimen.</t>
  </si>
  <si>
    <t>Direct Bilirubin to Bilirubin Ratio Measurement</t>
  </si>
  <si>
    <t>BILEAC</t>
  </si>
  <si>
    <t>Bile Acid</t>
  </si>
  <si>
    <t>Bile Acid; Bile Acids; Bile Salt; Bile Salts</t>
  </si>
  <si>
    <t>A measurement of the total bile acids in a biological specimen.</t>
  </si>
  <si>
    <t>Bile Acid Measurement</t>
  </si>
  <si>
    <t>BILGLC</t>
  </si>
  <si>
    <t>Glucuronidated Bilirubin</t>
  </si>
  <si>
    <t>Conjugated Bilirubin; Glucuronidated Bilirubin</t>
  </si>
  <si>
    <t>A measurement of the glucuronidated bilirubin (water soluble) in a biological specimen.</t>
  </si>
  <si>
    <t>Glucuronidated Bilirubin Measurement</t>
  </si>
  <si>
    <t>BILI</t>
  </si>
  <si>
    <t>Bilirubin</t>
  </si>
  <si>
    <t>Bilirubin; Total Bilirubin</t>
  </si>
  <si>
    <t>A measurement of the total bilirubin in a biological specimen.</t>
  </si>
  <si>
    <t>Total Bilirubin Measurement</t>
  </si>
  <si>
    <t>BILIND</t>
  </si>
  <si>
    <t>Indirect Bilirubin</t>
  </si>
  <si>
    <t>Indirect Bilirubin; Non-Glucuronidated Bilirubin; Unconjugated Bilirubin</t>
  </si>
  <si>
    <t>A measurement of the unconjugated or non-water-soluble bilirubin in a biological specimen.</t>
  </si>
  <si>
    <t>Indirect Bilirubin Measurement</t>
  </si>
  <si>
    <t>BIO1DRN</t>
  </si>
  <si>
    <t>Num 1st Degree Relatives, Biological</t>
  </si>
  <si>
    <t>Num 1st Degree Relatives, Biological; Number of First Degree Relatives, Biological</t>
  </si>
  <si>
    <t>The number of first degree relatives that are biologically related to the subject.</t>
  </si>
  <si>
    <t>Number of First Degree Biological Relatives</t>
  </si>
  <si>
    <t>BIOBRON</t>
  </si>
  <si>
    <t>Number of Brothers, Biological</t>
  </si>
  <si>
    <t>The number of brothers that are biologically related to the subject. (NCI)</t>
  </si>
  <si>
    <t>Number of Biological Brothers</t>
  </si>
  <si>
    <t>BIOPSIND</t>
  </si>
  <si>
    <t>Biopsy Specimen Taken Indicator</t>
  </si>
  <si>
    <t>An indication as to whether a biopsy specimen was collected.</t>
  </si>
  <si>
    <t>BIOPSNUM</t>
  </si>
  <si>
    <t>Number of Biopsy Specimens Taken</t>
  </si>
  <si>
    <t>The total number of biopsy specimens collected.</t>
  </si>
  <si>
    <t>BIOSISN</t>
  </si>
  <si>
    <t>Number of Sisters, Biological</t>
  </si>
  <si>
    <t>The number of sisters that are biologically related to the subject. (NCI)</t>
  </si>
  <si>
    <t>Number of Biological Sisters</t>
  </si>
  <si>
    <t>BITECE</t>
  </si>
  <si>
    <t>Bite Cells</t>
  </si>
  <si>
    <t>A measurement of the bite cells (erythrocytes with the appearance of a bite having been removed, due to oxidative hemolysis) in a biological specimen.</t>
  </si>
  <si>
    <t>Bite Cell Count</t>
  </si>
  <si>
    <t>BJPROT</t>
  </si>
  <si>
    <t>Bence-Jones Protein</t>
  </si>
  <si>
    <t>A measurement of the total Bence-Jones protein in a biological specimen.</t>
  </si>
  <si>
    <t>Bence-Jones Protein Measurement</t>
  </si>
  <si>
    <t>BLAPCTL</t>
  </si>
  <si>
    <t>Body Length-for-Age Percentile</t>
  </si>
  <si>
    <t>An assessed relationship of an individual's body length and age to that of a reference population, expressed as a percentile.</t>
  </si>
  <si>
    <t>BLAST</t>
  </si>
  <si>
    <t>Blasts</t>
  </si>
  <si>
    <t>A measurement of the blast cells in a biological specimen.</t>
  </si>
  <si>
    <t>Blast Count</t>
  </si>
  <si>
    <t>BLASTCE</t>
  </si>
  <si>
    <t>Blasts/Total Cells</t>
  </si>
  <si>
    <t>A relative measurement (ratio or percentage) of the blasts to total cells in a biological specimen.</t>
  </si>
  <si>
    <t>Blasts to Total Cells Ratio Measurement</t>
  </si>
  <si>
    <t>BLASTERY</t>
  </si>
  <si>
    <t>Basophilic Erythroblast</t>
  </si>
  <si>
    <t>A measurement of the basophilic erythroblasts in a biological specimen taken from a non-human organism.</t>
  </si>
  <si>
    <t>Basophilic Erythroblast Count</t>
  </si>
  <si>
    <t>BLASTIMM</t>
  </si>
  <si>
    <t>Immunoblasts</t>
  </si>
  <si>
    <t>Immunoblastic Lymphocytes; Immunoblasts</t>
  </si>
  <si>
    <t>A measurement of the immunoblasts in a biological specimen.</t>
  </si>
  <si>
    <t>Immunoblast Count</t>
  </si>
  <si>
    <t>BLASTLE</t>
  </si>
  <si>
    <t>Blasts/Leukocytes</t>
  </si>
  <si>
    <t>A relative measurement (ratio or percentage) of the blasts to leukocytes in a biological specimen.</t>
  </si>
  <si>
    <t>Blast to Leukocyte Ratio</t>
  </si>
  <si>
    <t>BLASTLM</t>
  </si>
  <si>
    <t>Leukemic Blasts</t>
  </si>
  <si>
    <t>A measurement of the leukemic blasts (lymphoblasts and/or myeloblasts that remain in an immature state even when outside the bone marrow) in a biological specimen.</t>
  </si>
  <si>
    <t>Leukemic Blast Count</t>
  </si>
  <si>
    <t>BLASTRUB</t>
  </si>
  <si>
    <t>Rubriblast</t>
  </si>
  <si>
    <t>Proerythroblast; Pronormoblast; Rubriblast</t>
  </si>
  <si>
    <t>A measurement of the rubriblasts in a biological specimen.</t>
  </si>
  <si>
    <t>Proerythroblast Measurement</t>
  </si>
  <si>
    <t>BLCLMBLY</t>
  </si>
  <si>
    <t>BLym Classic Mem/BLym</t>
  </si>
  <si>
    <t>B-Lymphocytes Classical Memory/B-Lymphocytes; BLym Classic Mem/BLym</t>
  </si>
  <si>
    <t>A relative measurement (ratio or percentage) of classical memory B-lymphocytes to total B-lymphocytes in a biological specimen.</t>
  </si>
  <si>
    <t>Classical Memory B-Lymphocyte to B-Lymphocyte Ratio Measurement</t>
  </si>
  <si>
    <t>BLCLMSP</t>
  </si>
  <si>
    <t>BLym Classic Mem Sub/BLym Classic Mem</t>
  </si>
  <si>
    <t>B-Lymphocytes Classical Memory Sub-Population/B-Lymphocytes Classical Memory; BLym Classic Mem Sub/BLym Classic Mem; BLym Classical Mem Sub/BLym Classical Mem</t>
  </si>
  <si>
    <t>A relative measurement (ratio or percentage) of a sub-population of classical memory B-lymphocytes to all classical memory B-lymphocytes in a biological specimen.</t>
  </si>
  <si>
    <t>Classical Memory B-Lymphocyte Subpopulation to Classical Memory B-Lymphocyte Ratio Measurement</t>
  </si>
  <si>
    <t>BLDFLRT</t>
  </si>
  <si>
    <t>Blood Flow Rate</t>
  </si>
  <si>
    <t>The volume of blood per unit time passing through a specified location, such as a point in a blood vessel or an entire organ.</t>
  </si>
  <si>
    <t>BLDSPNUM</t>
  </si>
  <si>
    <t>Number of Continuous Days of Bleed/Spot</t>
  </si>
  <si>
    <t>The number of days one has experienced continuous menstrual bleeding and/or spotting.</t>
  </si>
  <si>
    <t>Number of Continuous Days of Menstrual Bleeding and/or Spotting</t>
  </si>
  <si>
    <t>BLEEDIND</t>
  </si>
  <si>
    <t>Abnormal Bleeding Indicator</t>
  </si>
  <si>
    <t>An indication as to whether there is the presence of abnormal bleeding.</t>
  </si>
  <si>
    <t>BLEEDT</t>
  </si>
  <si>
    <t>Bleeding Time</t>
  </si>
  <si>
    <t>Bleeding Time; Clotting Time Homeostasis</t>
  </si>
  <si>
    <t>A measurement of the time from the start to cessation of an induced bleed.</t>
  </si>
  <si>
    <t>BLISTCE</t>
  </si>
  <si>
    <t>Blister Cell</t>
  </si>
  <si>
    <t>A measurement of the blister cells in a biological specimen.</t>
  </si>
  <si>
    <t>Blister Cell Count</t>
  </si>
  <si>
    <t>BLISTIND</t>
  </si>
  <si>
    <t>Blistering Indicator</t>
  </si>
  <si>
    <t>An indication as to whether blistering occurred.</t>
  </si>
  <si>
    <t>BLMSBLMS</t>
  </si>
  <si>
    <t>BLym Mem Sub/BLym Mem Sub</t>
  </si>
  <si>
    <t>B-Lymphocytes Memory Sub-Population/B-Lymphocytes Memory Sub-Population; BLym Mem Sub/BLym Mem Sub</t>
  </si>
  <si>
    <t>A relative measurement (ratio or percentage) of a sub-population of memory B-lymphocyte cells to a sub-population of memory B-lymphocyte cells in a biological specimen.</t>
  </si>
  <si>
    <t>Memory B-Lymphocyte Subpopulation to Memory B-Lymphocyte Subpopulation Ratio Measurement</t>
  </si>
  <si>
    <t>BLNBAC</t>
  </si>
  <si>
    <t>Beta-lactamase Negative Bacteria</t>
  </si>
  <si>
    <t>A measurement of the beta-lactamase negative bacteria in a biological specimen.</t>
  </si>
  <si>
    <t>Beta-lactamase Negative Bacteria Measurement</t>
  </si>
  <si>
    <t>BLNMABL</t>
  </si>
  <si>
    <t>BLym Naive Mat/BLym</t>
  </si>
  <si>
    <t>B-Lymphocytes Naive Mature/B-Lymphocytes; BLym Naive Mat/BLym</t>
  </si>
  <si>
    <t>A relative measurement (ratio or percentage) of naive mature B-lymphocytes to B-lymphocytes in a biological specimen.</t>
  </si>
  <si>
    <t>Naive Mature B-Lymphocytes to Total B-Lymphocytes Ratio Measurement</t>
  </si>
  <si>
    <t>BLNMASP</t>
  </si>
  <si>
    <t>BLym Naive Mat Sub/BLymNM</t>
  </si>
  <si>
    <t>B-Lymphocytes Naive Mature Sub-Population/B-Lymphocytes Naive Mature; BLym Naive Mat Sub/BLym Naive Mat; BLym Naive Mat Sub/BLymNM</t>
  </si>
  <si>
    <t>A relative measurement (ratio or percentage) a sub-population of naive mature B-lymphocytes to total naive mature B-lymphocytes in a biological specimen.</t>
  </si>
  <si>
    <t>Naive Mature B-Lymphocyte Subpopulation to Total Naive Mature B-Lymphocyte Ratio Measurement</t>
  </si>
  <si>
    <t>BLPBAC</t>
  </si>
  <si>
    <t>Beta-lactamase Positive Bacteria</t>
  </si>
  <si>
    <t>A measurement of the beta-lactamase positive bacteria in a biological specimen.</t>
  </si>
  <si>
    <t>Beta-lactamase Positive Bacteria Measurement</t>
  </si>
  <si>
    <t>BLSLY</t>
  </si>
  <si>
    <t>BLym Sub/Lym</t>
  </si>
  <si>
    <t>B-Lymphocytes Sub-Population/Lymphocytes; BLym Sub/Lym</t>
  </si>
  <si>
    <t>A relative measurement (ratio or percentage) of a sub-population of B-lymphocytes to lymphocytes in a biological specimen.</t>
  </si>
  <si>
    <t>B-Lymphocyte Subpopulation to Lymphocyte Ratio Measurement</t>
  </si>
  <si>
    <t>BLSTIMLY</t>
  </si>
  <si>
    <t>Immunoblasts/Lymphocytes</t>
  </si>
  <si>
    <t>Immunoblasts/Lymphocytes; Lymphocytes, Immunoblastic/Lymphocytes</t>
  </si>
  <si>
    <t>A relative measurement (ratio or percentage) of immunoblasts to all lymphocytes present in a sample.</t>
  </si>
  <si>
    <t>Immunoblasts to Lymphocytes Ratio Measurement</t>
  </si>
  <si>
    <t>BLSTLMLY</t>
  </si>
  <si>
    <t>Leukemic Blasts/Lymphocytes</t>
  </si>
  <si>
    <t>A relative measurement (ratio or percentage) of the leukemic blasts (immature lymphoblasts and/or myeloblasts) to mature lymphocytes in a biological specimen.</t>
  </si>
  <si>
    <t>Leukemic Blast to Lymphocyte Ratio Measurement</t>
  </si>
  <si>
    <t>BLSTLY</t>
  </si>
  <si>
    <t>Lymphoblasts</t>
  </si>
  <si>
    <t>Lymphoblasts; Lymphoid Blasts</t>
  </si>
  <si>
    <t>A measurement of the lymphoblasts (immature cells that differentiate to form lymphocytes) in a biological specimen.</t>
  </si>
  <si>
    <t>Lymphoblast Count</t>
  </si>
  <si>
    <t>BLSTLYLE</t>
  </si>
  <si>
    <t>Lymphoblasts/Leukocytes</t>
  </si>
  <si>
    <t>A relative measurement (ratio or percentage) of the lymphoblasts to leukocytes in a biological specimen.</t>
  </si>
  <si>
    <t>Lymphoblast to Leukocyte Ratio Measurement</t>
  </si>
  <si>
    <t>BLSTLYLY</t>
  </si>
  <si>
    <t>Lymphoblasts/Lymphocytes</t>
  </si>
  <si>
    <t>A relative measurement (ratio or percentage) of the lymphoblasts to lymphocytes in a biological specimen.</t>
  </si>
  <si>
    <t>Lymphoblast to Lymphocyte Ratio Measurement</t>
  </si>
  <si>
    <t>BLSTMBCE</t>
  </si>
  <si>
    <t>Myeloblasts/Total Cells</t>
  </si>
  <si>
    <t>A relative measurement (ratio or percentage) of the myeloblasts to total cells in a biological specimen (for example a bone marrow specimen).</t>
  </si>
  <si>
    <t>Myeloblast to Total Cell Ratio Measurement</t>
  </si>
  <si>
    <t>BLSTMGK</t>
  </si>
  <si>
    <t>Megakaryoblasts</t>
  </si>
  <si>
    <t>A measurement of the megakaryoblasts in a biological specimen.</t>
  </si>
  <si>
    <t>Megakaryoblast Cell Count</t>
  </si>
  <si>
    <t>BLSTMKCE</t>
  </si>
  <si>
    <t>Megakaryoblasts/Total Cells</t>
  </si>
  <si>
    <t>A relative measurement (ratio or percentage) of the megakaryoblasts to total cells in a biological specimen (for example a bone marrow specimen).</t>
  </si>
  <si>
    <t>Megakaryoblast to Total Cell Ratio Measurement</t>
  </si>
  <si>
    <t>BLSTMKLE</t>
  </si>
  <si>
    <t>Megakaryoblasts/Leukocytes</t>
  </si>
  <si>
    <t>A relative measurement (ratio or percentage) of megakaryoblasts to total leukocytes in a biological specimen.</t>
  </si>
  <si>
    <t>Megakaryoblasts to Leukocytes Ratio Measurement</t>
  </si>
  <si>
    <t>BLSTNM</t>
  </si>
  <si>
    <t>Normoblasts</t>
  </si>
  <si>
    <t>A measurement of the normoblasts in a biological specimen.</t>
  </si>
  <si>
    <t>Normoblast Count</t>
  </si>
  <si>
    <t>BLSTNMCE</t>
  </si>
  <si>
    <t>Normoblasts/Total Cells</t>
  </si>
  <si>
    <t>A relative measurement (ratio or percentage) of the normoblasts to total cells in a biological specimen (for example a bone marrow specimen).</t>
  </si>
  <si>
    <t>Normoblast to Total Cell Ratio Measurement</t>
  </si>
  <si>
    <t>BLSTRBCE</t>
  </si>
  <si>
    <t>Rubriblast/Total Cells</t>
  </si>
  <si>
    <t>Proerythroblast/Total Cells; Pronormoblasts/Total Cells; Rubriblast/Total Cells</t>
  </si>
  <si>
    <t>A relative measurement (ratio or percentage) of the rubriblasts to total cells in a biological specimen (for example a bone marrow specimen).</t>
  </si>
  <si>
    <t>Pronormoblast to Total Cell Ratio Measurement</t>
  </si>
  <si>
    <t>BLSTRSID</t>
  </si>
  <si>
    <t>Ringed Sideroblasts</t>
  </si>
  <si>
    <t>A measurement of the ringed sideroblasts (abnormal nucleated erythroblasts with a large number of iron deposits in the perinuclear mitochondria, forming a ring around the nucleus) in a biological specimen.</t>
  </si>
  <si>
    <t>Ring Sideroblast Measurement</t>
  </si>
  <si>
    <t>BLSTSID</t>
  </si>
  <si>
    <t>Sideroblast</t>
  </si>
  <si>
    <t>A measurement of the sideroblasts (nucleated erythroblasts with iron granules in the cytoplasm) in a biological specimen.</t>
  </si>
  <si>
    <t>Sideroblast Measurement</t>
  </si>
  <si>
    <t>BLYATBLY</t>
  </si>
  <si>
    <t>BLym Aty/BLym</t>
  </si>
  <si>
    <t>ATBLym/BLym; Atypical B-Lymphocytes/B-Lymphocytes; BLym Aty/BLym</t>
  </si>
  <si>
    <t>A relative measurement (ratio or percentage) of atypical B-lymphocytes to total B-lymphocytes in a biological specimen.</t>
  </si>
  <si>
    <t>Atypical B-Lymphocyte to B-Lymphocyte Ratio Measurement</t>
  </si>
  <si>
    <t>BLYATSP</t>
  </si>
  <si>
    <t>BLym Aty Sub/BLym Aty</t>
  </si>
  <si>
    <t>ATBLym Sub/ATBLym; Atypical B-Lymphocytes Sub-Population/Atypical B-Lymphocytes; BLym Aty Sub/BLym Aty</t>
  </si>
  <si>
    <t>A relative measurement (ratio or percentage) of a sub-population of atypical B-lymphocytes to total atypical B-lymphocytes in a biological specimen.</t>
  </si>
  <si>
    <t>Atypical B-Lymphocyte Subpopulation to Atypical B-Lymphocyte Ratio Measurement</t>
  </si>
  <si>
    <t>BLYB1</t>
  </si>
  <si>
    <t>BLym B1</t>
  </si>
  <si>
    <t>B-Lymphocytes B1; BLym B1</t>
  </si>
  <si>
    <t>A measurement of B-lymphocytes B1 in a biological specimen.</t>
  </si>
  <si>
    <t>B-Lymphocytes B1 Count</t>
  </si>
  <si>
    <t>BLYB1A</t>
  </si>
  <si>
    <t>BLym B1a</t>
  </si>
  <si>
    <t>B-Lymphocytes B1a; BLym B1a</t>
  </si>
  <si>
    <t>A measurement of the B1a B-lymphocytes in a biological specimen.</t>
  </si>
  <si>
    <t>B-Lymphocyte B1a Count</t>
  </si>
  <si>
    <t>BLYB1B</t>
  </si>
  <si>
    <t>BLym B1b</t>
  </si>
  <si>
    <t>B-Lymphocytes B1b; BLym B1b</t>
  </si>
  <si>
    <t>A measurement of the B1b B-lymphocytes in a biological specimen.</t>
  </si>
  <si>
    <t>B-Lymphocyte B1b Count</t>
  </si>
  <si>
    <t>BLYB1S</t>
  </si>
  <si>
    <t>BLym B1 Sub</t>
  </si>
  <si>
    <t>B-Lymphocytes B1 Sub-Population; BLym B1 Sub</t>
  </si>
  <si>
    <t>A measurement of a subpopulation of B-lymphocytes B1 in a biological specimen.</t>
  </si>
  <si>
    <t>B-Lymphocytes B1 Subpopulation Count</t>
  </si>
  <si>
    <t>BLYB1T</t>
  </si>
  <si>
    <t>BLym B1 Trans</t>
  </si>
  <si>
    <t>B-Lymphocytes B1 Transitional; BLym B1 Trans</t>
  </si>
  <si>
    <t>A measurement of the transitional B1 B-lymphocytes in a biological specimen.</t>
  </si>
  <si>
    <t>Transitional B-Lymphocyte B1 Count</t>
  </si>
  <si>
    <t>BLYB2IM</t>
  </si>
  <si>
    <t>BLym B2 Immat</t>
  </si>
  <si>
    <t>B-Lymphocytes B2 Immature; BLym B2 Immat</t>
  </si>
  <si>
    <t>A measurement of the immature B2 B-lymphocytes in a biological specimen.</t>
  </si>
  <si>
    <t>Immature B-Lymphocyte B2 Count</t>
  </si>
  <si>
    <t>BLYB2MA</t>
  </si>
  <si>
    <t>BLym B2 Mat</t>
  </si>
  <si>
    <t>B-Lymphocytes B2 Mature; BLym B2 Mat</t>
  </si>
  <si>
    <t>A measurement of the mature B2 B-lymphocytes in a biological specimen.</t>
  </si>
  <si>
    <t>Mature B-Lymphocyte B2 Count</t>
  </si>
  <si>
    <t>BLYB2T</t>
  </si>
  <si>
    <t>BLym B2 Trans</t>
  </si>
  <si>
    <t>B-Lymphocytes B2 Transitional; BLym B2 Trans</t>
  </si>
  <si>
    <t>A measurement of the transitional B2 B-lymphocytes in a biological specimen.</t>
  </si>
  <si>
    <t>Transitional B-Lymphocyte B2 Count</t>
  </si>
  <si>
    <t>BLYCE</t>
  </si>
  <si>
    <t>B-Lymphocytes</t>
  </si>
  <si>
    <t>B Cells; B-Cell Lymphocytes; B-Cells; B-Lymphocytes</t>
  </si>
  <si>
    <t>A measurement of the B-lymphocytes in a biological specimen.</t>
  </si>
  <si>
    <t>B-Lymphocyte Count</t>
  </si>
  <si>
    <t>BLYCECE</t>
  </si>
  <si>
    <t>B-Lymphocytes/Total Cells</t>
  </si>
  <si>
    <t>A relative measurement (ratio or percentage) of the B-lymphocytes to total cells in a biological specimen.</t>
  </si>
  <si>
    <t>B-Lymphocyte to Total Cells Ratio Measurement</t>
  </si>
  <si>
    <t>BLYCELE</t>
  </si>
  <si>
    <t>B-Lymphocytes/Leukocytes</t>
  </si>
  <si>
    <t>B Cells/Leukocytes; B-Lymphocytes/Leukocytes; BLym/Leuk</t>
  </si>
  <si>
    <t>A relative measurement (ratio or percentage) of B-lymphocytes to leukocytes in a biological specimen.</t>
  </si>
  <si>
    <t>B-Lymphocyte to Leukocyte Ratio Measurement</t>
  </si>
  <si>
    <t>BLym/Leuk</t>
  </si>
  <si>
    <t>BLYCELY</t>
  </si>
  <si>
    <t>B-Lymphocytes/Lymphocytes</t>
  </si>
  <si>
    <t>A relative measurement (ratio or percentage) of the B-lymphocytes to total lymphocytes in a biological specimen.</t>
  </si>
  <si>
    <t>B-Lymphocyte to Lymphocyte Ratio Measurement</t>
  </si>
  <si>
    <t>BLYE</t>
  </si>
  <si>
    <t>BLym Eff</t>
  </si>
  <si>
    <t>B-Lymphocytes Effector; BLym Eff</t>
  </si>
  <si>
    <t>A measurement of the effector B-lymphocytes in a biological specimen.</t>
  </si>
  <si>
    <t>Effector B-Lymphocyte Count</t>
  </si>
  <si>
    <t>BLYE1</t>
  </si>
  <si>
    <t>BLym Eff 1</t>
  </si>
  <si>
    <t>B-Lymphocytes Effector 1; BLym Eff 1</t>
  </si>
  <si>
    <t>A measurement of the effector 1 B-lymphocytes in a biological specimen.</t>
  </si>
  <si>
    <t>Effector 1 B-Lymphocyte Count</t>
  </si>
  <si>
    <t>BLYE1S</t>
  </si>
  <si>
    <t>BLym Eff 1 Sub</t>
  </si>
  <si>
    <t>B-Lymphocytes Effector 1 Sub-Population; BLym Eff 1 Sub</t>
  </si>
  <si>
    <t>A measurement of a sub-population of effector 1 B-lymphocytes in a biological specimen.</t>
  </si>
  <si>
    <t>Effector 1 B-Lymphocyte Subpopulation Count</t>
  </si>
  <si>
    <t>BLYE2</t>
  </si>
  <si>
    <t>BLym Eff 2</t>
  </si>
  <si>
    <t>B-Lymphocytes Effector 2; BLym Eff 2</t>
  </si>
  <si>
    <t>A measurement of the effector 2 B-lymphocytes in a biological specimen.</t>
  </si>
  <si>
    <t>Effector 2 B-Lymphocyte Count</t>
  </si>
  <si>
    <t>BLYE2S</t>
  </si>
  <si>
    <t>BLym Eff 2 Sub</t>
  </si>
  <si>
    <t>B-Lymphocytes Effector 2 Sub-Population; BLym Eff 2 Sub</t>
  </si>
  <si>
    <t>A measurement of a sub-population of effector 2 B-lymphocytes in a biological specimen.</t>
  </si>
  <si>
    <t>Effector 2 B-Lymphocyte Subpopulation Count</t>
  </si>
  <si>
    <t>BLYES</t>
  </si>
  <si>
    <t>BLym Eff Sub</t>
  </si>
  <si>
    <t>B-Lymphocytes Effector Sub-Population; BLym Eff Sub</t>
  </si>
  <si>
    <t>A measurement of a sub-population of effector B-lymphocytes in a biological specimen.</t>
  </si>
  <si>
    <t>Effector B-Lymphocyte Subpopulation Count</t>
  </si>
  <si>
    <t>BLYF</t>
  </si>
  <si>
    <t>BLym Foll</t>
  </si>
  <si>
    <t>B-Lymphocytes Follicular; BLym Foll</t>
  </si>
  <si>
    <t>A measurement of the follicular B-lymphocytes in a biological specimen.</t>
  </si>
  <si>
    <t>Follicular B-Lymphocyte Count</t>
  </si>
  <si>
    <t>BLYFS</t>
  </si>
  <si>
    <t>BLym Foll Sub</t>
  </si>
  <si>
    <t>B-Lymphocytes Follicular Sub-Population; BLym Foll Sub</t>
  </si>
  <si>
    <t>A measurement of a sub-population of follicular B-lymphocytes in a biological specimen.</t>
  </si>
  <si>
    <t>Follicular B-Lymphocyte Subpopulation Count</t>
  </si>
  <si>
    <t>BLYGC</t>
  </si>
  <si>
    <t>BLym Germ Ctr</t>
  </si>
  <si>
    <t>B-Lymphocytes Germinal Center; BLym Germ Ctr</t>
  </si>
  <si>
    <t>A measurement of the germinal center B-lymphocytes in a biological specimen.</t>
  </si>
  <si>
    <t>Germinal Center B-Lymphocyte Count</t>
  </si>
  <si>
    <t>BLYGCS</t>
  </si>
  <si>
    <t>BLym Germ Ctr Sub</t>
  </si>
  <si>
    <t>B-Lymphocytes Germinal Center Sub-Population; BLym Germ Ctr Sub</t>
  </si>
  <si>
    <t>A measurement of a sub-population of germinal center B-lymphocytes in a biological specimen.</t>
  </si>
  <si>
    <t>Germinal Center B-Lymphocyte Subpopulation Count</t>
  </si>
  <si>
    <t>BLYIM</t>
  </si>
  <si>
    <t>BLym Immat</t>
  </si>
  <si>
    <t>B-Lymphocytes Immature; BLym Immat</t>
  </si>
  <si>
    <t>A measurement of the immature B-lymphocytes in a biological specimen.</t>
  </si>
  <si>
    <t>Immature B-Lymphocyte Count</t>
  </si>
  <si>
    <t>BLYM</t>
  </si>
  <si>
    <t>BLym Mem</t>
  </si>
  <si>
    <t>B-Lymphocytes Memory; BLym Mem</t>
  </si>
  <si>
    <t>A measurement of the memory B-lymphocytes in a biological specimen.</t>
  </si>
  <si>
    <t>Memory B-Lymphocyte Count</t>
  </si>
  <si>
    <t>BLYMA</t>
  </si>
  <si>
    <t>BLym Mat</t>
  </si>
  <si>
    <t>B-Lymphocytes Mature; BLym Mat</t>
  </si>
  <si>
    <t>A measurement of the mature B-lymphocytes in a biological specimen.</t>
  </si>
  <si>
    <t>Mature B-Lymphocyte Count</t>
  </si>
  <si>
    <t>BLYMBLY</t>
  </si>
  <si>
    <t>BLym Mem/BLym</t>
  </si>
  <si>
    <t>B-Lymphocytes Memory/B-Lymphocytes; BLym Mem/BLym</t>
  </si>
  <si>
    <t>A relative measurement (ratio or percentage) of memory B-lymphocytes to total B-lymphocytes in a biological specimen.</t>
  </si>
  <si>
    <t>Memory B-Lymphocytes to Total B-Lymphocytes Ratio Measurement</t>
  </si>
  <si>
    <t>BLYMCB1</t>
  </si>
  <si>
    <t>BLym Mem cB1</t>
  </si>
  <si>
    <t>B-Lymphocytes Memory cB1; BLym Mem cB1</t>
  </si>
  <si>
    <t>A measurement of the cB1 memory B-lymphocytes in a biological specimen.</t>
  </si>
  <si>
    <t>Memory B-Lymphocyte cB1 Count</t>
  </si>
  <si>
    <t>BLYMCB2</t>
  </si>
  <si>
    <t>BLym Mem cB2</t>
  </si>
  <si>
    <t>B-Lymphocytes Memory cB2; BLym Mem cB2</t>
  </si>
  <si>
    <t>A measurement of the cB2 memory B-lymphocytes in a biological specimen.</t>
  </si>
  <si>
    <t>Memory B-Lymphocyte cB2 Count</t>
  </si>
  <si>
    <t>BLYMCB3</t>
  </si>
  <si>
    <t>BLym Mem cB3</t>
  </si>
  <si>
    <t>B-Lymphocytes Memory cB3; BLym Mem cB3</t>
  </si>
  <si>
    <t>A measurement of the cB3 memory B-lymphocytes in a biological specimen.</t>
  </si>
  <si>
    <t>Memory B-Lymphocyte cB3 Count</t>
  </si>
  <si>
    <t>BLYMIM</t>
  </si>
  <si>
    <t>BLym Mem Immat</t>
  </si>
  <si>
    <t>B-Lymphocytes Memory Immature; BLym Mem Immat</t>
  </si>
  <si>
    <t>A measurement of the memory immature B-lymphocytes in a biological specimen.</t>
  </si>
  <si>
    <t>Immature Memory B-Lymphocyte Count</t>
  </si>
  <si>
    <t>BLYMMA</t>
  </si>
  <si>
    <t>BLym Mem Mat</t>
  </si>
  <si>
    <t>B-Lymphocytes Memory Mature; BLym Mem Mat</t>
  </si>
  <si>
    <t>A measurement of the memory mature B-lymphocytes in a biological specimen.</t>
  </si>
  <si>
    <t>Mature Memory B-Lymphocyte Count</t>
  </si>
  <si>
    <t>BLYMNSW</t>
  </si>
  <si>
    <t>BLym Mem NSw</t>
  </si>
  <si>
    <t>B-Lymphocytes Memory Non-Class-Switched; B-Lymphocytes Memory Unswitched; BLym Mem NSw</t>
  </si>
  <si>
    <t>A measurement of the non-class-switched memory B-lymphocytes in a biological specimen.</t>
  </si>
  <si>
    <t>Nonclass-switched Memory B-Lymphocyte Count</t>
  </si>
  <si>
    <t>BLYMNSWG</t>
  </si>
  <si>
    <t>BLym Mem NSw IgG+</t>
  </si>
  <si>
    <t>B-Lymphocytes Memory Non-Class-Switched IgG+; B-Lymphocytes Memory Unswitched IgG+; BLym Mem NSw IgG+</t>
  </si>
  <si>
    <t>A measurement of the IgG+ non-class-switched memory B-lymphocytes in a biological specimen.</t>
  </si>
  <si>
    <t>Non-class-switched IgG-positive Memory B-Lymphocyte Count</t>
  </si>
  <si>
    <t>BLYMNSWM</t>
  </si>
  <si>
    <t>BLym Mem NSw IgM+</t>
  </si>
  <si>
    <t>B-Lymphocytes Memory Non-Class-Switched IgM+; B-Lymphocytes Memory Unswitched IgM+; BLym Mem NSw IgM+</t>
  </si>
  <si>
    <t>A measurement of the IgM+ non-class-switched memory B-lymphocytes in a biological specimen.</t>
  </si>
  <si>
    <t>Non-class-switched IgM-positive Memory B-Lymphocyte Count</t>
  </si>
  <si>
    <t>BLYMNSWS</t>
  </si>
  <si>
    <t>BLym Mem NSw Sub</t>
  </si>
  <si>
    <t>B-Lymphocytes Memory Non-Class-Switched Sub-Population; B-Lymphocytes Memory Unswitched Sub-Population; BLym Mem NSw Sub</t>
  </si>
  <si>
    <t>A measurement of a sub-population of non-class-switched memory B-lymphocytes in a biological specimen.</t>
  </si>
  <si>
    <t>Nonclass-switched Memory B-Lymphocyte Subpopulation Count</t>
  </si>
  <si>
    <t>BLYMS</t>
  </si>
  <si>
    <t>BLym Mem Sub</t>
  </si>
  <si>
    <t>B-Lymphocytes Memory Sub-Population; BLym Mem Sub</t>
  </si>
  <si>
    <t>A measurement of a sub-population of memory B-lymphocytes in a biological specimen.</t>
  </si>
  <si>
    <t>Memory B-Lymphocyte Subpopulation Count</t>
  </si>
  <si>
    <t>BLYMSP</t>
  </si>
  <si>
    <t>BLym Mem Sub/BLym Mem</t>
  </si>
  <si>
    <t>B-Lymphocytes Memory Sub-Population/B-Lymphocytes Memory; BLym Mem Sub/BLym Mem</t>
  </si>
  <si>
    <t>A relative measurement (ratio or percentage) of a sub-population of memory B-lymphocytes to total memory B-lymphocytes in a biological specimen.</t>
  </si>
  <si>
    <t>Memory B-Lymphocyte Subpopulation to Memory B-Lymphocyte Ratio Measurement</t>
  </si>
  <si>
    <t>BLYMSW</t>
  </si>
  <si>
    <t>BLym Mem Sw</t>
  </si>
  <si>
    <t>B-Lymphocytes Memory Class-Switched; B-Lymphocytes Memory Switched; BLym Mem Sw</t>
  </si>
  <si>
    <t>A measurement of the class-switched memory B-lymphocytes in a biological specimen.</t>
  </si>
  <si>
    <t>Class-switched Memory B-Lymphocyte Count</t>
  </si>
  <si>
    <t>BLYMSWS</t>
  </si>
  <si>
    <t>BLym Mem Sw Sub</t>
  </si>
  <si>
    <t>B-Lymphocytes Memory Class-Switched Sub-Population; BLym Mem Sw Sub</t>
  </si>
  <si>
    <t>A measurement of a sub-population of class-switched memory B-lymphocytes in a biological specimen.</t>
  </si>
  <si>
    <t>Class-switched Memory B-Lymphocyte Subpopulation Count</t>
  </si>
  <si>
    <t>BLYMXM</t>
  </si>
  <si>
    <t>B-lymphocyte Crossmatch</t>
  </si>
  <si>
    <t>A measurement to determine human leukocyte antigens (HLA) histocompatibility between the recipient and the donor by examining the presence or absence of the recipient's anti-HLA antibody reactivity towards HLA antigens expressed on the donor B-lymphocytes</t>
  </si>
  <si>
    <t>B-lymphocyte Crossmatch Measurement</t>
  </si>
  <si>
    <t>BLYMZ</t>
  </si>
  <si>
    <t>BLym Marg Zn</t>
  </si>
  <si>
    <t>B-Lymphocytes Marginal Zone; BLym Marg Zn</t>
  </si>
  <si>
    <t>A measurement of the marginal zone B-lymphocytes in a biological specimen.</t>
  </si>
  <si>
    <t>Marginal Zone B-Lymphocyte Count</t>
  </si>
  <si>
    <t>BLYN</t>
  </si>
  <si>
    <t>BLym Naive</t>
  </si>
  <si>
    <t>B-Lymphocytes, Naive; BLym Naive; Naive B Cells; Naive B-Lymphocytes</t>
  </si>
  <si>
    <t>A measurement of the naive B-lymphocytes in a biological specimen.</t>
  </si>
  <si>
    <t>Naive B-Lymphocyte Measurement</t>
  </si>
  <si>
    <t>BLYNBLY</t>
  </si>
  <si>
    <t>BLym Naive/BLym</t>
  </si>
  <si>
    <t>B Cell, Naive/B Cell; B-Lymphocyte, Naive/B-Lymphocyte; BLym Naive/BLym; Naive B-Lymphocytes/B-Lymphocytes</t>
  </si>
  <si>
    <t>A relative measurement (ratio or percentage) of naive B-lymphocytes to B-lymphocytes in a biological specimen.</t>
  </si>
  <si>
    <t>Naive B-Lymphocytes to Total B-Lymphocytes Ratio Measurement</t>
  </si>
  <si>
    <t>BLYNG</t>
  </si>
  <si>
    <t>BLym Naive IgG+</t>
  </si>
  <si>
    <t>B-Lymphocytes Naive IgG+; BLym Naive IgG+</t>
  </si>
  <si>
    <t>A measurement of the IgG+ naive B-lymphocytes in a biological specimen.</t>
  </si>
  <si>
    <t>IgG-positive Naive B-Lymphocyte Count</t>
  </si>
  <si>
    <t>BLYNGBN</t>
  </si>
  <si>
    <t>BLym Naive IgG+/BLymN</t>
  </si>
  <si>
    <t>B-Lymphocytes Naive IgG+/B-Lymphocytes Naive; BLym Naive IgG+/BLym Naive; BLym Naive IgG+/BLymN</t>
  </si>
  <si>
    <t>A relative measurement (ratio or percentage) of the IgG+ naive B-lymphocytes to total naive B-lymphocytes in a biological specimen.</t>
  </si>
  <si>
    <t>IgG-positive Naive B-Lymphocyte to Naive B-Lymphocyte Ratio Measurement</t>
  </si>
  <si>
    <t>BLYNLE</t>
  </si>
  <si>
    <t>BLym Naive/Leuk</t>
  </si>
  <si>
    <t>B-Lymphocytes Naive/Leukocytes; BLym Naive/Leuk</t>
  </si>
  <si>
    <t>A relative measurement (ratio or percentage) of naive B-lymphocytes to total leukocytes in a biological specimen.</t>
  </si>
  <si>
    <t>Naive B-Lymphocyte to Leukocyte Ratio Measurement</t>
  </si>
  <si>
    <t>BLYNM</t>
  </si>
  <si>
    <t>BLym Naive IgM+</t>
  </si>
  <si>
    <t>B-Lymphocytes Naive IgM+; BLym Naive IgM+</t>
  </si>
  <si>
    <t>A measurement of the IgM+ naive B-lymphocytes in a biological specimen.</t>
  </si>
  <si>
    <t>IgM-positive Naive B-Lymphocyte Count</t>
  </si>
  <si>
    <t>BLYNMA</t>
  </si>
  <si>
    <t>BLym Naive Mat</t>
  </si>
  <si>
    <t>B-Lymphocytes Naive Mature; BLym Naive Mat</t>
  </si>
  <si>
    <t>A measurement of the naive mature B-lymphocytes in a biological specimen.</t>
  </si>
  <si>
    <t>Naive Mature B-Lymphocyte Count</t>
  </si>
  <si>
    <t>BLYNMAS</t>
  </si>
  <si>
    <t>BLym Naive Mat Sub</t>
  </si>
  <si>
    <t>B-Lymphocytes Naive Mature Sub-Population; BLym Naive Mat Sub</t>
  </si>
  <si>
    <t>A measurement of a sub-population of naive mature B-lymphocytes in a biological specimen.</t>
  </si>
  <si>
    <t>Naive Mature B-Lymphocyte Subpopulation Count</t>
  </si>
  <si>
    <t>BLYNMBN</t>
  </si>
  <si>
    <t>BLym Naive IgM+/BLymN</t>
  </si>
  <si>
    <t>B-Lymphocytes Naive IgM+/B-Lymphocytes Naive; BLym Naive IgM+/BLym Naive; BLym Naive IgM+/BLymN</t>
  </si>
  <si>
    <t>A relative measurement (ratio or percentage) of the IgM+ naive B-lymphocytes to total naive B-lymphocytes in a biological specimen.</t>
  </si>
  <si>
    <t>IgM-positive Naive B-Lymphocyte to Naive B-Lymphocyte Ratio Measurement</t>
  </si>
  <si>
    <t>BLYNS</t>
  </si>
  <si>
    <t>BLym Naive Sub</t>
  </si>
  <si>
    <t>B-Lymphocytes Naive Sub-Population; BLym Naive Sub</t>
  </si>
  <si>
    <t>A measurement of a sub-population of naive B-lymphocytes in a biological specimen.</t>
  </si>
  <si>
    <t>Naive B-Lymphocyte Subpopulation Count</t>
  </si>
  <si>
    <t>BLYPRE</t>
  </si>
  <si>
    <t>Pre-BLym</t>
  </si>
  <si>
    <t>B-Lymphocyte Precursor Cells; Pre-B Cells; Pre-BLym; Precursor B-Lymphocytes</t>
  </si>
  <si>
    <t>A measurement of the precursor B-lymphocytes in a biological specimen.</t>
  </si>
  <si>
    <t>Precursor B-Lymphocyte Count</t>
  </si>
  <si>
    <t>BLYPRO</t>
  </si>
  <si>
    <t>Pro-BLym</t>
  </si>
  <si>
    <t>B-Lymphocyte Progenitor Cells; Pro-B Cells; Pro-BLym; Progenitor B-Lymphocytes</t>
  </si>
  <si>
    <t>A measurement of the progenitor B-lymphocytes in a biological specimen.</t>
  </si>
  <si>
    <t>Progenitor B-Lymphocyte Count</t>
  </si>
  <si>
    <t>BLYPROCE</t>
  </si>
  <si>
    <t>Pro-BLym/Total Cells</t>
  </si>
  <si>
    <t>B-Lymphocyte Progenitor Cells/Total Cells; Pro-B Cells/Total Cells; Pro-BLym/Total Cells</t>
  </si>
  <si>
    <t>A relative measurement (ratio or percentage) of the progenitor B-lymphocytes to total cells in a biological specimen.</t>
  </si>
  <si>
    <t>Progenitor B-Lymphocyte to Total Cells Ratio Measurement</t>
  </si>
  <si>
    <t>BLYR</t>
  </si>
  <si>
    <t>BLym Reg</t>
  </si>
  <si>
    <t>B-Lymphocytes Regulatory; BLym Reg</t>
  </si>
  <si>
    <t>A measurement of the regulatory B-lymphocytes in a biological specimen.</t>
  </si>
  <si>
    <t>Regulatory B-Lymphocyte Count</t>
  </si>
  <si>
    <t>BLYRS</t>
  </si>
  <si>
    <t>BLym Reg Sub</t>
  </si>
  <si>
    <t>B-Lymphocytes Regulatory Sub-Population; BLym Reg Sub</t>
  </si>
  <si>
    <t>A measurement of the sub-population of regulatory B-lymphocytes in a biological specimen.</t>
  </si>
  <si>
    <t>Regulatory B-Lymphocyte Subpopulation Count</t>
  </si>
  <si>
    <t>BLYS</t>
  </si>
  <si>
    <t>BLym Sub</t>
  </si>
  <si>
    <t>B-Lymphocytes Sub-Population; BLym Sub</t>
  </si>
  <si>
    <t>A measurement of a subpopulation of B-lymphocytes in a biological specimen.</t>
  </si>
  <si>
    <t>B-Lymphocytes Subpopulation Count</t>
  </si>
  <si>
    <t>BLYSBLY</t>
  </si>
  <si>
    <t>BLym Sub/BLym</t>
  </si>
  <si>
    <t>B-Lymphocyte Sub-Population/B-Lymphocyte; BLym Sub/BLym</t>
  </si>
  <si>
    <t>A relative measurement (ratio or percentage) of a subpopulation of B-lymphocytes to B-lymphocytes in a biological specimen.</t>
  </si>
  <si>
    <t>B-Lymphocytes Subpopulation to Total B-Lymphocytes Ratio Measurement</t>
  </si>
  <si>
    <t>BLYSBLYS</t>
  </si>
  <si>
    <t>BLym Sub/BLym Sub</t>
  </si>
  <si>
    <t>B-Lymphocytes Sub-Population/B-Lymphocytes Sub-Population; BLym Sub/BLym Sub</t>
  </si>
  <si>
    <t>A relative measurement (ratio or percentage) of a sub-population of B-lymphocytes to a sub-population of B-lymphocytes in a biological specimen.</t>
  </si>
  <si>
    <t>B-Lymphocyte Subpopulation to B-Lymphocyte Subpopulation Ratio Measurement</t>
  </si>
  <si>
    <t>BLYSLE</t>
  </si>
  <si>
    <t>BLym Sub/Leuk</t>
  </si>
  <si>
    <t>B-Lymphocytes Sub-Population/Leukocytes; BLym Sub/Leuk; BLym Sub/Leukocytes</t>
  </si>
  <si>
    <t>A relative measurement (ratio or percentage) of a sub-population of B-lymphocytes to leukocytes in a biological specimen.</t>
  </si>
  <si>
    <t>B-Lymphocyte Subpopulation to Leukocyte Ratio Measurement</t>
  </si>
  <si>
    <t>BLYT</t>
  </si>
  <si>
    <t>BLym Trans</t>
  </si>
  <si>
    <t>B-Lymphocytes Transitional; BLym Trans</t>
  </si>
  <si>
    <t>A measurement of the transitional B-lymphocytes in a biological specimen.</t>
  </si>
  <si>
    <t>Transitional B-Lymphocyte Count</t>
  </si>
  <si>
    <t>BLYT1</t>
  </si>
  <si>
    <t>BLym Trans 1</t>
  </si>
  <si>
    <t>B-Lymphocytes Transitional 1; BLym Trans 1</t>
  </si>
  <si>
    <t>A measurement of the transitional 1 B-lymphocytes in a biological specimen.</t>
  </si>
  <si>
    <t>Transitional 1 B-Lymphocyte Count</t>
  </si>
  <si>
    <t>BLYT2</t>
  </si>
  <si>
    <t>BLym Trans 2</t>
  </si>
  <si>
    <t>B-Lymphocytes Transitional 2; BLym Trans 2</t>
  </si>
  <si>
    <t>A measurement of the transitional 2 B-lymphocytes in a biological specimen.</t>
  </si>
  <si>
    <t>Transitional 2 B-Lymphocyte Count</t>
  </si>
  <si>
    <t>BLYT3</t>
  </si>
  <si>
    <t>BLym Trans 3</t>
  </si>
  <si>
    <t>B-Lymphocytes Transitional 3; BLym Trans 3</t>
  </si>
  <si>
    <t>A measurement of the transitional 3 B-lymphocytes in a biological specimen.</t>
  </si>
  <si>
    <t>Transitional 3 B-Lymphocyte Count</t>
  </si>
  <si>
    <t>BLYTBLY</t>
  </si>
  <si>
    <t>BLym Trans/BLym</t>
  </si>
  <si>
    <t>B-Lymphocytes Transitional/B-Lymphocytes; BLym Trans/BLym</t>
  </si>
  <si>
    <t>A relative measurement (ratio or percentage) of transitional B-lymphocytes to B-lymphocytes in a biological specimen.</t>
  </si>
  <si>
    <t>Transitional B-Lymphocytes to B-Lymphocytes Ratio Measurement</t>
  </si>
  <si>
    <t>BLYTBN</t>
  </si>
  <si>
    <t>BLym Trans/BLymN</t>
  </si>
  <si>
    <t>B-Lymphocytes Transitional/B-Lymphocytes Naive; BLym Trans/BLym Naive; BLym Trans/BLymN</t>
  </si>
  <si>
    <t>A relative measurement (ratio or percentage) of the transitional B-lymphocytes to the naive B-lymphocytes in a biological specimen.</t>
  </si>
  <si>
    <t>Transitional B-Lymphocyte to Naive B-Lymphocyte Ratio Measurement</t>
  </si>
  <si>
    <t>BLYTS</t>
  </si>
  <si>
    <t>BLym Trans Sub</t>
  </si>
  <si>
    <t>B-Lymphocytes Transitional Sub-Population; BLym Trans Sub</t>
  </si>
  <si>
    <t>A measurement of a sub-population of transitional B-lymphocytes in a biological specimen.</t>
  </si>
  <si>
    <t>Transitional B-Lymphocyte Subpopulation Count</t>
  </si>
  <si>
    <t>BLYTSBLY</t>
  </si>
  <si>
    <t>BLym Trans Sub/BLym</t>
  </si>
  <si>
    <t>B-Lymphocytes Transitional Sub-Population/B-Lymphocytes; BLym Trans Sub/BLym</t>
  </si>
  <si>
    <t>A relative measurement (ratio or percentage) of a sub-population of transitional B-lymphocytes to B-lymphocytes in a biological specimen.</t>
  </si>
  <si>
    <t>Transitional B-Lymphocyte Subpopulation to B-Lymphocyte Ratio Measurement</t>
  </si>
  <si>
    <t>BLYTSP</t>
  </si>
  <si>
    <t>BLym Trans Sub/BLym Trans</t>
  </si>
  <si>
    <t>B-Lymphocytes Transitional Sub-Population/B-Lymphocytes Transitional; BLym Trans Sub/BLym Trans</t>
  </si>
  <si>
    <t>A relative measurement (ratio or percentage) of a sub-population of transitional B-lymphocytes to total transitional B-lymphocytes in a biological specimen.</t>
  </si>
  <si>
    <t>Transitional B-Lymphocyte Subpopulation to Total Transitional B-Lymphocyte Ratio Measurement</t>
  </si>
  <si>
    <t>BMI</t>
  </si>
  <si>
    <t>Body Mass Index</t>
  </si>
  <si>
    <t>A general indicator of the body fat an individual is carrying based upon the ratio of weight to height. (NCI)</t>
  </si>
  <si>
    <t>BMIAPCTL</t>
  </si>
  <si>
    <t>BMI-for-Age Percentile</t>
  </si>
  <si>
    <t>An assessed relationship of an individual's body mass index and age to that of a reference population, expressed as a percentile.</t>
  </si>
  <si>
    <t>BMNSWB</t>
  </si>
  <si>
    <t>BLym Mem NSw/BLym</t>
  </si>
  <si>
    <t>B-Lymphocytes Memory Non-Class-Switched/B-Lymphocytes; B-Lymphocytes Memory Unswitched/B-Lymphocytes; BLym Mem NSw/BLym</t>
  </si>
  <si>
    <t>A relative measurement (ratio or percentage) of the non-class-switched memory B-lymphocytes to total B-lymphocytes in a biological specimen.</t>
  </si>
  <si>
    <t>Non-class-switched Memory B-Lymphocyte to Total B-Lymphocyte Ratio Measurement</t>
  </si>
  <si>
    <t>BMNSWLE</t>
  </si>
  <si>
    <t>BLym Mem NSw/Leuk</t>
  </si>
  <si>
    <t>B-Lymphocytes Memory Non-Class-Switched/Leukocytes; B-Lymphocytes Memory Unswitched/Leukocytes; BLym Mem NSw/Leuk</t>
  </si>
  <si>
    <t>A relative measurement (ratio or percentage) of the non-class-switched memory B-lymphocytes to total leukocytes in a biological specimen.</t>
  </si>
  <si>
    <t>Non-class-switched Memory B-Lymphocyte to Leukocyte Ratio Measurement</t>
  </si>
  <si>
    <t>BMNSWSP</t>
  </si>
  <si>
    <t>BLym Mem NSw Sub/BLymMNSw</t>
  </si>
  <si>
    <t>B-Lymphocytes Memory Non-Class-Switched Sub-Population/B-Lymphocytes Memory Non-Class-Switched; B-Lymphocytes Memory Unswitched Sub-Population/B-Lymphocytes Memory Unswitched; BLym Mem NSw Sub/BLymMNSw</t>
  </si>
  <si>
    <t>A relative measurement (ratio or percentage) of a sub-population of non-class-switched memory B-lymphocytes to total non-class-switched memory B-lymphocytes in a biological specimen.</t>
  </si>
  <si>
    <t>Non-class-switched Memory B-Lymphocyte Subpopulation to Total Non-class-switched Memory B-Lymphocyte Ratio Measurement</t>
  </si>
  <si>
    <t>BMR</t>
  </si>
  <si>
    <t>Basal Metabolic Rate</t>
  </si>
  <si>
    <t>The measurement of a subject's energy expenditure when at rest.</t>
  </si>
  <si>
    <t>BMSB</t>
  </si>
  <si>
    <t>BLym Mem Sw/Blym</t>
  </si>
  <si>
    <t>B-Lymphocytes Memory Class-Switched/B-Lymphocytes; B-Lymphocytes Memory Switched/B-Lymphocytes; BLym Mem Sw/Blym</t>
  </si>
  <si>
    <t>A relative measurement (ratio or percentage) of the class-switched memory B-lymphocytes to total B-lymphocytes in a biological specimen.</t>
  </si>
  <si>
    <t>Class-switched Memory B-Lymphocyte to B-Lymphocyte Ratio Measurement</t>
  </si>
  <si>
    <t>BMSG</t>
  </si>
  <si>
    <t>BLym Mem Sw IgG+</t>
  </si>
  <si>
    <t>B-Lymphocytes Memory Switched IgG+; BLym Mem Sw IgG+</t>
  </si>
  <si>
    <t>A measurement of the IgG+ class-switched memory B-lymphocytes in a biological specimen.</t>
  </si>
  <si>
    <t>Immunoglobulin G Positive Class-switched Memory B-Lymphocyte Count</t>
  </si>
  <si>
    <t>BMSGBMS</t>
  </si>
  <si>
    <t>BLym Mem Sw IgG+/BLym Mem Sw</t>
  </si>
  <si>
    <t>B-Lymphocytes Memory Switched IgG+/B-Lymphocytes Memory Switched; BLym Mem Sw IgG+/BLym Mem Sw</t>
  </si>
  <si>
    <t>A relative measurement (ratio or percentage) of IgG+ memory switched B-Lymphocytes to class-switched memory B-lymphocytes in a biological specimen.</t>
  </si>
  <si>
    <t>Immunoglobulin G Positive Memory Switched B-Lymphocyte to Memory Switched B-Lymphocyte Ratio Measurement</t>
  </si>
  <si>
    <t>BMSM</t>
  </si>
  <si>
    <t>BLym Mem Sw IgM+</t>
  </si>
  <si>
    <t>B-Lymphocytes Memory Switched IgM+; BLym Mem Sw IgM+</t>
  </si>
  <si>
    <t>A measurement of the IgM+ class-switched memory B-lymphocytes in a biological specimen.</t>
  </si>
  <si>
    <t>Immunoglobulin M Positive Class-switched Memory B-Lymphocyte Count</t>
  </si>
  <si>
    <t>BMSMBMS</t>
  </si>
  <si>
    <t>BLym Mem Sw IgM+/BLym Mem Sw</t>
  </si>
  <si>
    <t>B-Lymphocytes Memory Switched IgM+/B-Lymphocytes Memory Switched; BLym Mem Sw IgM+/BLym Mem Sw</t>
  </si>
  <si>
    <t>A relative measurement (ratio or percentage) of IgM+ class-switched memory B-Lymphocytes to class-switched memory B-lymphocytes in a biological specimen.</t>
  </si>
  <si>
    <t>Immunoglobulin M Positive Memory Switched B-Lymphocyte to Memory Switched B-Lymphocyte Ratio Measurement</t>
  </si>
  <si>
    <t>BMSU</t>
  </si>
  <si>
    <t>BLym Mem Sw Uncv</t>
  </si>
  <si>
    <t>B-Lymphocytes Memory Class-Switched Unconventional; B-Lymphocytes Memory Switched Unconventional; BLym Mem Sw Uncv</t>
  </si>
  <si>
    <t>A measurement of the unconventional class-switched memory B-lymphocytes in a biological specimen.</t>
  </si>
  <si>
    <t>Unconventional Class-switched Memory B-Lymphocyte Count</t>
  </si>
  <si>
    <t>BMSUB</t>
  </si>
  <si>
    <t>BLym Mem Sw Uncv/BLym</t>
  </si>
  <si>
    <t>B-Lymphocytes Memory Class-Switched Unconventional/B-Lymphocytes; B-Lymphocytes Memory Switched Unconventional/B-Lymphocytes; BLym Mem Sw Uncv/BLym</t>
  </si>
  <si>
    <t>A relative measurement (ratio or percentage) the unconventional class-switched memory B-lymphocytes to B-lymphocytes in a biological specimen.</t>
  </si>
  <si>
    <t>Unconventional Class-switched Memory B-Lymphocyte to B-Lymphocyte Ratio Measurement</t>
  </si>
  <si>
    <t>BMSUG</t>
  </si>
  <si>
    <t>BLym Mem Sw Uncv IgG+</t>
  </si>
  <si>
    <t>B-Lymphocytes Memory Switched Unconventional IgG+; BLym Mem Sw Uncv IgG+</t>
  </si>
  <si>
    <t>A measurement of the unconventional class-switched IgG-positive memory B-lymphocytes in a biological specimen.</t>
  </si>
  <si>
    <t>Unconventional Class-switched IgG-positive Memory B-Lymphocyte Count</t>
  </si>
  <si>
    <t>BMSULE</t>
  </si>
  <si>
    <t>BLym Mem Sw Uncv/Leuk</t>
  </si>
  <si>
    <t>B-Lymphocytes Memory Class-Switched Unconventional/Leukocytes; B-Lymphocytes Memory Switched Unconventional/Leukcoytes; BLym Mem Sw Uncv/Leuk</t>
  </si>
  <si>
    <t>A relative measurement (ratio or percentage) of the unconventional class-switched memory B-lymphocytes to leukocytes in a biological specimen.</t>
  </si>
  <si>
    <t>Unconventional Class-switched Memory B-Lymphocyte to Leukocyte Ratio Measurement</t>
  </si>
  <si>
    <t>BMSUS</t>
  </si>
  <si>
    <t>BLym Mem Sw Uncv Sub</t>
  </si>
  <si>
    <t>B-Lymphocytes Memory Class-Switched Unconventional Sub-Population; B-Lymphocytes Memory Switched Unconventional Sub-Population; BLym Mem Sw Uncv Sub</t>
  </si>
  <si>
    <t>A measurement of a sub-population of unconventional class-switched memory B-lymphocytes in a biological specimen.</t>
  </si>
  <si>
    <t>Unconventional Class-switched Memory B-Lymphocyte Subpopulation Count</t>
  </si>
  <si>
    <t>BMSUSP</t>
  </si>
  <si>
    <t>BLym Mem Sw Uncv Sub/BLym Mem Sw Uncv</t>
  </si>
  <si>
    <t>B-Lymphocytes Memory Class-Switched Unconventional Sub-Population/B-Lymphocytes Memory Class-Switched Unconventional; B-Lymphocytes Memory Switched Unconventional Sub-Population/B-Lymphocytes Memory Switched Unconventional; BLym Mem Sw Uncv Sub/BLym Mem S</t>
  </si>
  <si>
    <t>A relative measurement (ratio or percentage) of a sub-population of unconventional class-switched memory B-lymphocytes to unconventional class-switched memory B-lymphocytes in a biological specimen.</t>
  </si>
  <si>
    <t>Unconventional Class-switched Memory B-Lymphocyte Subpopulation to Unconventional Class-switched Memory B-Lymphocyte Ratio Measurement</t>
  </si>
  <si>
    <t>BMSWSB</t>
  </si>
  <si>
    <t>BLym Mem Sw Sub/BLym</t>
  </si>
  <si>
    <t>B-Lymphocytes Memory Class-Switched Sub-Population/B-Lymphocytes; B-Lymphocytes Memory Switched Sub-Population/B-Lymphocytes; BLym Mem Sw Sub/BLym</t>
  </si>
  <si>
    <t>A relative measurement (ratio or percentage) of a sub-population of class-switched memory B-lymphocytes to total B-lymphocytes in a biological specimen.</t>
  </si>
  <si>
    <t>Class-switched Memory B-Lymphocyte Subpopulation to Total B-Lymphocyte Ratio Measurement</t>
  </si>
  <si>
    <t>BMSWSP</t>
  </si>
  <si>
    <t>BLym Mem Sw Sub/BLymMSw</t>
  </si>
  <si>
    <t>B-Lymphocytes Memory Class-Switched Sub-Population/B-Lymphocytes Memory Class-Switched; B-Lymphocytes Memory Switched Sub-Population/B-Lymphocytes Memory Switched; BLym Mem Sw Sub/BLym Mem Sw; BLym Mem Sw Sub/BLymMSw</t>
  </si>
  <si>
    <t>A relative measurement (ratio or percentage) of a sub-population of class-switched memory B-lymphocytes to total class-switched memory B-lymphocytes in a biological specimen.</t>
  </si>
  <si>
    <t>Class-switched Memory B-Lymphocytes Subpopulation to Total Class-switched Memory B-Lymphocytes Ratio Measurement</t>
  </si>
  <si>
    <t>BMU</t>
  </si>
  <si>
    <t>Burkholderia multivorans</t>
  </si>
  <si>
    <t>A measurement of the Burkholderia multivorans in a biological specimen.</t>
  </si>
  <si>
    <t>Burkholderia multivorans Measurement</t>
  </si>
  <si>
    <t>BMUPTAKE</t>
  </si>
  <si>
    <t>Bone Marrow Tracer Uptake</t>
  </si>
  <si>
    <t>A visually assessed combination of extent and intensity of tracer uptake within the bone marrow.</t>
  </si>
  <si>
    <t>BNLNUM</t>
  </si>
  <si>
    <t>Number of Bone Lesions</t>
  </si>
  <si>
    <t>The number of lesions within the bone.</t>
  </si>
  <si>
    <t>BNP</t>
  </si>
  <si>
    <t>Brain Natriuretic Peptide</t>
  </si>
  <si>
    <t>B-Type Natriuretic Peptide; Brain Natriuretic Peptide</t>
  </si>
  <si>
    <t>A measurement of the brain (B-type) natriuretic peptide in a biological specimen.</t>
  </si>
  <si>
    <t>Brain Natriuretic Peptide Measurement</t>
  </si>
  <si>
    <t>BNPPRO</t>
  </si>
  <si>
    <t>ProB-type Natriuretic Peptide</t>
  </si>
  <si>
    <t>Pro-Brain Natriuretic Peptide; ProB-type Natriuretic Peptide; proBNP</t>
  </si>
  <si>
    <t>A measurement of the proB-type natriuretic peptide in a biological specimen.</t>
  </si>
  <si>
    <t>ProB-Type Natriuretic Peptide Measurement</t>
  </si>
  <si>
    <t>BNPPRONT</t>
  </si>
  <si>
    <t>N-Terminal ProB-type Natriuretic Peptide</t>
  </si>
  <si>
    <t>N-terminal pro-Brain Natriuretic Peptide; N-Terminal ProB-type Natriuretic Peptide; NT proBNP II</t>
  </si>
  <si>
    <t>A measurement of the N-terminal proB-type natriuretic peptide in a biological specimen.</t>
  </si>
  <si>
    <t>N-Terminal ProB-type Natriuretic Peptide Measurement</t>
  </si>
  <si>
    <t>BNSBN</t>
  </si>
  <si>
    <t>BLym Naive Sub/BLym Naive</t>
  </si>
  <si>
    <t>B-Lymphocytes Naive Sub-Population/B-Lymphocytes, Naive; BLym Naive Sub/BLym Naive</t>
  </si>
  <si>
    <t>A relative measurement (ratio or percentage) of a subpopulation of naive B-lymphocytes to naive B-lymphocytes in a biological specimen.</t>
  </si>
  <si>
    <t>Naive B-Lymphocytes Subpopulation to Total B-Lymphocytes Naive Ratio Measurement</t>
  </si>
  <si>
    <t>BNZDZPN</t>
  </si>
  <si>
    <t>Benzodiazepine</t>
  </si>
  <si>
    <t>A measurement of any benzodiazepine class drug present in a biological specimen.</t>
  </si>
  <si>
    <t>Benzodiazepine Measurement</t>
  </si>
  <si>
    <t>BNZLCGN</t>
  </si>
  <si>
    <t>Benzoylecgonine</t>
  </si>
  <si>
    <t>A measurement of the benzoylecgonine in a biological specimen.</t>
  </si>
  <si>
    <t>Benzoylecgonine Measurement</t>
  </si>
  <si>
    <t>BNZOICAC</t>
  </si>
  <si>
    <t>Benzoic Acid</t>
  </si>
  <si>
    <t>Benzoate; Benzoic Acid</t>
  </si>
  <si>
    <t>A measurement of the benzoic acid in a specimen.</t>
  </si>
  <si>
    <t>Benzoic Acid Measurement</t>
  </si>
  <si>
    <t>BODLNGTH</t>
  </si>
  <si>
    <t>Body Length</t>
  </si>
  <si>
    <t>The linear extent in space from one end of the body to the other end, or the extent of the body from beginning to end.</t>
  </si>
  <si>
    <t>Total Body Length</t>
  </si>
  <si>
    <t>BODYFATM</t>
  </si>
  <si>
    <t>Body Fat Measurement</t>
  </si>
  <si>
    <t>A measurement of the total fat mass within the subject's body. (NCI)</t>
  </si>
  <si>
    <t>BOLDNON</t>
  </si>
  <si>
    <t>Boldenone</t>
  </si>
  <si>
    <t>A measurement of the boldenone in a biological specimen.</t>
  </si>
  <si>
    <t>Boldenone Measurement</t>
  </si>
  <si>
    <t>BOLSTRN</t>
  </si>
  <si>
    <t>Bolasterone</t>
  </si>
  <si>
    <t>A measurement of the bolasterone in a biological specimen.</t>
  </si>
  <si>
    <t>Bolasterone Measurement</t>
  </si>
  <si>
    <t>BORRDNA</t>
  </si>
  <si>
    <t>Borrelia DNA</t>
  </si>
  <si>
    <t>A measurement of the DNA from any member of the genus Borrelia in a biological specimen.</t>
  </si>
  <si>
    <t>Borrelia DNA Measurement</t>
  </si>
  <si>
    <t>BPA</t>
  </si>
  <si>
    <t>Bordetella parapertussis</t>
  </si>
  <si>
    <t>A measurement of the Bordetella parapertussis in a biological specimen.</t>
  </si>
  <si>
    <t>Bordetella Parapertussis Measurement</t>
  </si>
  <si>
    <t>BPADNA</t>
  </si>
  <si>
    <t>Bordetella parapertussis DNA</t>
  </si>
  <si>
    <t>A measurement of the Bordetella parapertussis DNA in a biological specimen.</t>
  </si>
  <si>
    <t>Bordetella Parapertussis DNA Measurement</t>
  </si>
  <si>
    <t>BPE</t>
  </si>
  <si>
    <t>Bordetella pertussis</t>
  </si>
  <si>
    <t>A measurement of the Bordetella pertussis in a biological specimen.</t>
  </si>
  <si>
    <t>Bordetella pertussis Measurement</t>
  </si>
  <si>
    <t>BPEAG</t>
  </si>
  <si>
    <t>Bordetella pertussis Antigen</t>
  </si>
  <si>
    <t>A measurement of the Bordetella pertussis antigen in a biological specimen.</t>
  </si>
  <si>
    <t>Bordetella pertussis Antigen Measurement</t>
  </si>
  <si>
    <t>BPEDNA</t>
  </si>
  <si>
    <t>Bordetella pertussis DNA</t>
  </si>
  <si>
    <t>A measurement of the Bordetella pertussis DNA in a biological specimen.</t>
  </si>
  <si>
    <t>Bordetella pertussis DNA Measurement</t>
  </si>
  <si>
    <t>BPSPTHAP</t>
  </si>
  <si>
    <t>Pathologic Appearance of Biopsy Site</t>
  </si>
  <si>
    <t>A description of the appearance of the anatomical site from which a biopsy specimen has been collected.</t>
  </si>
  <si>
    <t>BPY</t>
  </si>
  <si>
    <t>Burkholderia pyrrocinia</t>
  </si>
  <si>
    <t>A measurement of the Burkholderia pyrrocinia in a biological specimen.</t>
  </si>
  <si>
    <t>Burkholderia pyrrocinia Measurement</t>
  </si>
  <si>
    <t>BRADYKIN</t>
  </si>
  <si>
    <t>Bradykinesia</t>
  </si>
  <si>
    <t>An evaluation of bradykinesia (slow movement).</t>
  </si>
  <si>
    <t>Bradykinesia Evaluation</t>
  </si>
  <si>
    <t>BRBTL</t>
  </si>
  <si>
    <t>Barbital</t>
  </si>
  <si>
    <t>A measurement of the barbital in a biological specimen.</t>
  </si>
  <si>
    <t>Barbital Measurement</t>
  </si>
  <si>
    <t>BRCTRY</t>
  </si>
  <si>
    <t>Birth Country</t>
  </si>
  <si>
    <t>Birth Country; Country of Birth</t>
  </si>
  <si>
    <t>The name of the country in which the subject was born.</t>
  </si>
  <si>
    <t>BRCTRYCD</t>
  </si>
  <si>
    <t>Birth Country Code</t>
  </si>
  <si>
    <t>Birth Country Code; Country of Birth Code</t>
  </si>
  <si>
    <t>A coded value specifying the name of the country in which the subject was born.</t>
  </si>
  <si>
    <t>BRFEDIND</t>
  </si>
  <si>
    <t>Breast Fed Indicator</t>
  </si>
  <si>
    <t>An indication as to whether the subject was breast fed (received mother's milk) as an infant.</t>
  </si>
  <si>
    <t>BRFENDTC</t>
  </si>
  <si>
    <t>Breastfeeding End Date</t>
  </si>
  <si>
    <t>The date on which breastfeeding ended.</t>
  </si>
  <si>
    <t>BRFSTDTC</t>
  </si>
  <si>
    <t>Breastfeeding Start Date</t>
  </si>
  <si>
    <t>The date on which breastfeeding started.</t>
  </si>
  <si>
    <t>BRMZPM</t>
  </si>
  <si>
    <t>Bromazepam</t>
  </si>
  <si>
    <t>A measurement of the bromazepam in a biological specimen.</t>
  </si>
  <si>
    <t>Bromazepam Measurement</t>
  </si>
  <si>
    <t>BRTHFTN</t>
  </si>
  <si>
    <t>Number Full Term Live Births</t>
  </si>
  <si>
    <t>A measurement of the total number of live birth events at which the gestational age of the neonate is 39 weeks and 0 days through 40 weeks and 6 days.</t>
  </si>
  <si>
    <t>Number of Full Term Live Births</t>
  </si>
  <si>
    <t>BRTHLVN</t>
  </si>
  <si>
    <t>Number of Live Births</t>
  </si>
  <si>
    <t>A measurement of the total number of live-born offspring a female has delivered.</t>
  </si>
  <si>
    <t>BRTHN</t>
  </si>
  <si>
    <t>Number of Births</t>
  </si>
  <si>
    <t>A measurement of the total number of birth events experienced by a female.</t>
  </si>
  <si>
    <t>BRTHPRN</t>
  </si>
  <si>
    <t>Number of Premature Live Births</t>
  </si>
  <si>
    <t>A measurement of the total number of live birth events at which the gestational age of the neonate is less than 37 weeks and 0 days.</t>
  </si>
  <si>
    <t>BRTHSTN</t>
  </si>
  <si>
    <t>Number of Stillbirths</t>
  </si>
  <si>
    <t>A measurement of the total number of birth events at which the fetus is of at least 20 weeks gestation, or of a birth weight of at least 350 grams if the gestational age is unknown, which is born without signs of life at the time of delivery, and with an</t>
  </si>
  <si>
    <t>BRTHWT</t>
  </si>
  <si>
    <t>Birth Weight</t>
  </si>
  <si>
    <t>A measurement of the weight of a neonate at birth.</t>
  </si>
  <si>
    <t>BRTLVIND</t>
  </si>
  <si>
    <t>Live Birth Indicator</t>
  </si>
  <si>
    <t>An indication as to whether the subject has ever delivered live-born offspring.</t>
  </si>
  <si>
    <t>BRTMLIND</t>
  </si>
  <si>
    <t>Multiple Birth Indicator</t>
  </si>
  <si>
    <t>Multiple Birth Indicator; Plurality Indicator</t>
  </si>
  <si>
    <t>An indication as to whether any single pregnancy resulted in multiple fetuses birthed (live or dead), regardless of gestational age and whether the fetuses were birthed on different dates.</t>
  </si>
  <si>
    <t>BRVRCTM</t>
  </si>
  <si>
    <t>Brivaracetam</t>
  </si>
  <si>
    <t>A measurement of the brivaracetam in a biological specimen.</t>
  </si>
  <si>
    <t>Brivaracetam Measurement</t>
  </si>
  <si>
    <t>BRXPIPZL</t>
  </si>
  <si>
    <t>Brexpiprazole</t>
  </si>
  <si>
    <t>A measurement of the brexpiprazole in a biological specimen.</t>
  </si>
  <si>
    <t>Brexpiprazole Measurement</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</si>
  <si>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</si>
  <si>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</si>
  <si>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</si>
  <si>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BSBMPIND</t>
  </si>
  <si>
    <t>Bleed/Spot Between Menstrual Periods Ind</t>
  </si>
  <si>
    <t>Bleed/Spot Between Menstrual Periods Ind; Bleeding or Spotting Between Menstrual Periods Indicator</t>
  </si>
  <si>
    <t>An indication as to whether the individual has experienced bleeding or spotting between menstrual periods.</t>
  </si>
  <si>
    <t>Bleeding or Spotting Between Menstrual Periods Indicator</t>
  </si>
  <si>
    <t>BSI</t>
  </si>
  <si>
    <t>Boundary Shift Integral</t>
  </si>
  <si>
    <t>A measurement of change in volume of an organ or anatomical feature as determined by a shift in tissue boundary over time.</t>
  </si>
  <si>
    <t>BST</t>
  </si>
  <si>
    <t>Burkholderia stabilis</t>
  </si>
  <si>
    <t>A measurement of the Burkholderia stabilis in a biological specimen.</t>
  </si>
  <si>
    <t>Burkholderia stabilis Measurement</t>
  </si>
  <si>
    <t>BTC</t>
  </si>
  <si>
    <t>Betacellulin</t>
  </si>
  <si>
    <t>A measurement of the betacellulin in a biological specimen.</t>
  </si>
  <si>
    <t>Betacellulin Measurement</t>
  </si>
  <si>
    <t>BTCHTPL</t>
  </si>
  <si>
    <t>Battery Charging Temperature Limits</t>
  </si>
  <si>
    <t>The safe range of charging temperatures for a battery.</t>
  </si>
  <si>
    <t>BTCRATE</t>
  </si>
  <si>
    <t>Battery C-Rate</t>
  </si>
  <si>
    <t>Battery C-Rate; Battery Current Rating; C-Rate</t>
  </si>
  <si>
    <t>The rate at which a battery is discharged relative to its maximum capacity.</t>
  </si>
  <si>
    <t>Battery Current Rating</t>
  </si>
  <si>
    <t>BTCRTORG</t>
  </si>
  <si>
    <t>Battery Current Operating Range</t>
  </si>
  <si>
    <t>The range of current that a battery puts out to heat a heating element.</t>
  </si>
  <si>
    <t>BTDCTMPL</t>
  </si>
  <si>
    <t>Battery Discharge Temperature Limits</t>
  </si>
  <si>
    <t>The safe range of discharging temperatures for a battery.</t>
  </si>
  <si>
    <t>BTECERBC</t>
  </si>
  <si>
    <t>Bite Cells/Erythrocytes</t>
  </si>
  <si>
    <t>A relative measurement (ratio or percentage) of bite cells (erythrocytes with the appearance of a bite having been removed, due to oxidative hemolysis) to all erythrocytes in a biological specimen.</t>
  </si>
  <si>
    <t>Bite Cell to Erythrocyte Ratio Measurement</t>
  </si>
  <si>
    <t>BTENDCV</t>
  </si>
  <si>
    <t>Battery End of Discharge Voltage</t>
  </si>
  <si>
    <t>The voltage at which a battery is considered completely discharged.</t>
  </si>
  <si>
    <t>BTHGLIND</t>
  </si>
  <si>
    <t>Bartholin's Gland Abnormality Indicator</t>
  </si>
  <si>
    <t>An indication as to whether the Bartholin's gland is abnormal.</t>
  </si>
  <si>
    <t>BTHPLRTY</t>
  </si>
  <si>
    <t>Birth Plurality</t>
  </si>
  <si>
    <t>The number of fetuses delivered live or dead at any time in the pregnancy, regardless of gestational age or if the fetuses were delivered at different dates in the pregnancy. (CDC)</t>
  </si>
  <si>
    <t>BTK</t>
  </si>
  <si>
    <t>Bruton's Tyrosine Kinase</t>
  </si>
  <si>
    <t>Agammaglobulinemia Tyrosine Kinase; ATK; B-cell Progenitor Kinase; Bruton Tyrosine Kinase; Bruton's Tyrosine Kinase; Tyrosine-protein kinase BTK</t>
  </si>
  <si>
    <t>A measurement of the Bruton's tyrosine kinase in a biological specimen.</t>
  </si>
  <si>
    <t>Bruton's Tyrosine Kinase Measurement</t>
  </si>
  <si>
    <t>BTKFR</t>
  </si>
  <si>
    <t>Bruton's Tyrosine Kinase, Free</t>
  </si>
  <si>
    <t>A measurement of the free Bruton's tyrosine kinase in a biological specimen.</t>
  </si>
  <si>
    <t>Free Bruton's Tyrosine Kinase Measurement</t>
  </si>
  <si>
    <t>BTLBARTL</t>
  </si>
  <si>
    <t>Butabarbital</t>
  </si>
  <si>
    <t>A measurement of the butabarbital in a biological specimen.</t>
  </si>
  <si>
    <t>Butabarbital Measurement</t>
  </si>
  <si>
    <t>BTLBTL</t>
  </si>
  <si>
    <t>Butalbital</t>
  </si>
  <si>
    <t>A measurement of the butalbital present in a biological specimen.</t>
  </si>
  <si>
    <t>Butalbital Measurement</t>
  </si>
  <si>
    <t>BTMXCHC</t>
  </si>
  <si>
    <t>Battery Maximum Charging Current</t>
  </si>
  <si>
    <t>The greatest amount of current that a battery can accept during charging.</t>
  </si>
  <si>
    <t>BTMXDCC</t>
  </si>
  <si>
    <t>Battery Maximum Discharging Current</t>
  </si>
  <si>
    <t>The greatest amount of current that a battery can discharge.</t>
  </si>
  <si>
    <t>BTRPHNL</t>
  </si>
  <si>
    <t>Butorphanol</t>
  </si>
  <si>
    <t>A measurement of the butorphanol in a biological specimen.</t>
  </si>
  <si>
    <t>Butorphanol Measurement</t>
  </si>
  <si>
    <t>BTULCHV</t>
  </si>
  <si>
    <t>Battery Upper Limit Charging Voltage</t>
  </si>
  <si>
    <t>The maximum voltage in charge for a battery.</t>
  </si>
  <si>
    <t>BTVLTORG</t>
  </si>
  <si>
    <t>Battery Voltage Operating Range</t>
  </si>
  <si>
    <t>The maximum voltage in charge and minimum voltage in discharge for a battery.</t>
  </si>
  <si>
    <t>BTYALD</t>
  </si>
  <si>
    <t>Butyraldehyde</t>
  </si>
  <si>
    <t>Butanal; Butyraldehyde</t>
  </si>
  <si>
    <t>A measurement of the butyraldehyde in a specimen.</t>
  </si>
  <si>
    <t>Butyraldehyde Measurement</t>
  </si>
  <si>
    <t>BUCHE</t>
  </si>
  <si>
    <t>Butyrylcholinesterase</t>
  </si>
  <si>
    <t>Acylcholine Acylhydrolase; Butyrylcholinesterase; Non-neuronal Cholinesterase; Plasma Cholinesterase; Pseudocholinesterase</t>
  </si>
  <si>
    <t>A measurement of the total butyrylcholinesterase in a biological specimen.</t>
  </si>
  <si>
    <t>Butyrylcholinesterase Measurement</t>
  </si>
  <si>
    <t>DO</t>
  </si>
  <si>
    <t>BULBNUM</t>
  </si>
  <si>
    <t>Number of Bulbs</t>
  </si>
  <si>
    <t>Number of Bulbs; Number of Light Bulbs</t>
  </si>
  <si>
    <t>The total number of light bulbs associated with the entity.</t>
  </si>
  <si>
    <t>BUPREN</t>
  </si>
  <si>
    <t>Buprenorphine</t>
  </si>
  <si>
    <t>A measurement of the buprenorphine drug present in a biological specimen.</t>
  </si>
  <si>
    <t>Buprenorphine Measurement</t>
  </si>
  <si>
    <t>BUPROP</t>
  </si>
  <si>
    <t>Bupropion</t>
  </si>
  <si>
    <t>A measurement of the bupropion in a biological specimen.</t>
  </si>
  <si>
    <t>Bupropion Measurement</t>
  </si>
  <si>
    <t>BURKHOLD</t>
  </si>
  <si>
    <t>Burkholderia</t>
  </si>
  <si>
    <t>A measurement of the organisms that are not assigned to the species level but are assigned to the Burkholderia genus level in a biological specimen.</t>
  </si>
  <si>
    <t>Burkholderia Measurement</t>
  </si>
  <si>
    <t>BURRCE</t>
  </si>
  <si>
    <t>Burr Cells</t>
  </si>
  <si>
    <t>Burr Cells; Echinocytes</t>
  </si>
  <si>
    <t>A measurement of the Burr cells (erythrocytes characterized by the presence of small, blunt projections evenly distributed across the cell surface) in a biological specimen.</t>
  </si>
  <si>
    <t>Burr Cell Count</t>
  </si>
  <si>
    <t>BUTANOL</t>
  </si>
  <si>
    <t>n-Butanol</t>
  </si>
  <si>
    <t>1-Butanol; Butan-1-ol; Butanol; Butyl Alcohol; n-Butanol; N-Butyl Alcohol</t>
  </si>
  <si>
    <t>A measurement of the n-butanol in a specimen.</t>
  </si>
  <si>
    <t>n-Butanol Measurement</t>
  </si>
  <si>
    <t>BUTDN1_3</t>
  </si>
  <si>
    <t>1,3-Butadiene</t>
  </si>
  <si>
    <t>A measurement of the 1,3-butadiene in a specimen.</t>
  </si>
  <si>
    <t>1,3-Butadiene Measurement</t>
  </si>
  <si>
    <t>BUTYLN</t>
  </si>
  <si>
    <t>Butylone</t>
  </si>
  <si>
    <t>A measurement of the butylone in a biological specimen.</t>
  </si>
  <si>
    <t>Butylone Measurement</t>
  </si>
  <si>
    <t>BVI</t>
  </si>
  <si>
    <t>Burkholderia vietnamiensis</t>
  </si>
  <si>
    <t>A measurement of the Burkholderia vietnamiensis in a biological specimen.</t>
  </si>
  <si>
    <t>Burkholderia vietnamiensis Measurement</t>
  </si>
  <si>
    <t>BZAATC</t>
  </si>
  <si>
    <t>Benzo[a]anthracene</t>
  </si>
  <si>
    <t>Benz(a)anthracene; Benz[a]anthracene; Benzo(a)anthracene; Benzo[a]anthracene</t>
  </si>
  <si>
    <t>A measurement of the benzo[a]anthracene in a specimen.</t>
  </si>
  <si>
    <t>Benzo[a]anthracene Measurement</t>
  </si>
  <si>
    <t>BZACT</t>
  </si>
  <si>
    <t>Benzyl Acetate</t>
  </si>
  <si>
    <t>Benzyl acetate; Benzyl Acetic Acid</t>
  </si>
  <si>
    <t>A measurement of the benzyl acetate in a specimen.</t>
  </si>
  <si>
    <t>Benzyl Acetate Measurement</t>
  </si>
  <si>
    <t>BZAPYR</t>
  </si>
  <si>
    <t>Benzo[a]pyrene</t>
  </si>
  <si>
    <t>3,4-Benzpyrene; Benz(a)pyrene; Benz[a]pyrene; Benzo(a)pyrene; Benzo[a]pyrene</t>
  </si>
  <si>
    <t>A measurement of the benzo[a]pyrene in a specimen.</t>
  </si>
  <si>
    <t>Benzo[a]pyrene Measurement</t>
  </si>
  <si>
    <t>BZBFLAN</t>
  </si>
  <si>
    <t>Benzo[b]fluoranthene</t>
  </si>
  <si>
    <t>Benz(b)fluoranthene; Benz[b]fluoranthene; Benzo(b)fluoranthene; Benzo[b]fluoranthene</t>
  </si>
  <si>
    <t>A measurement of the benzo[b]fluoranthene in a specimen.</t>
  </si>
  <si>
    <t>Benzo[b]fluoranthene Measurement</t>
  </si>
  <si>
    <t>BZBFURAN</t>
  </si>
  <si>
    <t>Benzo[b]furan</t>
  </si>
  <si>
    <t>1-Benzofuran; Benz(b)furan; Benz[b]furan; Benzo(b)furan; Benzo[b]furan; Benzofuran; Coumarone</t>
  </si>
  <si>
    <t>A measurement of the benzo[b]furan in a specimen.</t>
  </si>
  <si>
    <t>Benzo[b]furan Measurement</t>
  </si>
  <si>
    <t>BZCPHNTR</t>
  </si>
  <si>
    <t>Benzo[c]phenanthrene</t>
  </si>
  <si>
    <t>Benz(c)phenanthrene; Benz[c]phenanthrene; Benzo(c)phenanthrene; Benzo[c]phenanthrene</t>
  </si>
  <si>
    <t>A measurement of the benzo[c]phenanthrene in a specimen.</t>
  </si>
  <si>
    <t>Benzo[c]phenanthrene Measurement</t>
  </si>
  <si>
    <t>BZJAAL</t>
  </si>
  <si>
    <t>Benzo[j]aceanthrylene</t>
  </si>
  <si>
    <t>Benz(j)aceanthrylene; Benz[j]aceanthrylene; Benzo(j)aceanthrylene; Benzo[j]aceanthrylene</t>
  </si>
  <si>
    <t>A measurement of the benzo[j]aceanthrylene in a specimen.</t>
  </si>
  <si>
    <t>Benzo[j]aceanthrylene Measurement</t>
  </si>
  <si>
    <t>BZKFLAN</t>
  </si>
  <si>
    <t>Benzo[k]fluoranthene</t>
  </si>
  <si>
    <t>Benz(k)fluoranthene; Benz[k]fluoranthene; Benzo(k)fluoranthene; Benzo[k]fluoranthene</t>
  </si>
  <si>
    <t>A measurement of the benzo[k]fluoranthene in a specimen.</t>
  </si>
  <si>
    <t>Benzo[k]fluoranthene Measurement</t>
  </si>
  <si>
    <t>BZP</t>
  </si>
  <si>
    <t>Benzylpiperazine</t>
  </si>
  <si>
    <t>1-benzylpiperazine; Benzylpiperazine; N-benzylpiperazine</t>
  </si>
  <si>
    <t>A measurement of the benzylpiperazine in a biological specimen.</t>
  </si>
  <si>
    <t>Benzylpiperazine Measurement</t>
  </si>
  <si>
    <t>C150639</t>
  </si>
  <si>
    <t>Clostridium difficile 027/NAP1/BI</t>
  </si>
  <si>
    <t>A measurement of the 027/NAP1/BI strain of Clostridium difficile in a biological specimen.</t>
  </si>
  <si>
    <t>Clostridium difficile 027/NAP1/BI Measurement</t>
  </si>
  <si>
    <t>C166008</t>
  </si>
  <si>
    <t>V. chol/parahaemolyticus/vulnificus DNA</t>
  </si>
  <si>
    <t>V. chol/parahaemolyticus/vulnificus DNA; Vibrio cholerae/parahaemolyticus/vulnificus DNA</t>
  </si>
  <si>
    <t>A measurement of the Vibrio cholerae and/or Vibrio parahaemolyticus and/or Vibrio vulnificus DNA in a biological specimen.</t>
  </si>
  <si>
    <t>Vibrio cholerae, Vibrio parahaemolyticus, and/or Vibrio vulnificus DNA Measurement</t>
  </si>
  <si>
    <t>C166009</t>
  </si>
  <si>
    <t>Shigella/EIEC ipaH DNA</t>
  </si>
  <si>
    <t>Invasion Plasmid Antigen H Gene; ipaH gene; Shigella species and/or Enteroinvasive Escherichia coli Invasion Plasmid Antigen H DNA; Shigella/EIEC ipaH DNA</t>
  </si>
  <si>
    <t>A measurement of the invasion plasmid antigen H DNA from any members of the genus Shigella and/or enteroinvasive Escherichia coli in a biological specimen.</t>
  </si>
  <si>
    <t>Shigella and/or Enteroinvasive Escherichia coli ipaH DNA Measurement</t>
  </si>
  <si>
    <t>C166010</t>
  </si>
  <si>
    <t>Sapovirus Genogroups I/II/IV/V RNA</t>
  </si>
  <si>
    <t>A measurement of the Sapovirus genogroups I, II, IV and/or V RNA in a biological specimen.</t>
  </si>
  <si>
    <t>Sapovirus Genogroups I, II, IV, and/or V RNA Measurement</t>
  </si>
  <si>
    <t>C166011</t>
  </si>
  <si>
    <t>Norovirus Genogroup I/II RNA</t>
  </si>
  <si>
    <t>Norovirus genogroup I and/or genogroup II RNA; Norovirus GI/GII RNA</t>
  </si>
  <si>
    <t>A measurement of Norovirus genogroup I and/or II RNA in a biological specimen.</t>
  </si>
  <si>
    <t>Norovirus Genogroup I and/or II RNA Measurement</t>
  </si>
  <si>
    <t>C166012</t>
  </si>
  <si>
    <t>ETEC LtA/ST1a/ST1b DNA</t>
  </si>
  <si>
    <t>Enterotoxigenic Escherichia coli LtA/ST1a/ST1b DNA; ETEC LtA/ST1a/ST1b DNA</t>
  </si>
  <si>
    <t>A measurement of the enterotoxigenic Escherichia coli LtA, ST1a and/or ST1b DNA in a biological specimen.</t>
  </si>
  <si>
    <t>Enterotoxigenic Escherichia coli LtA, ST1a, and/or ST1b DNA Measurement</t>
  </si>
  <si>
    <t>C166013</t>
  </si>
  <si>
    <t>EPEC eae DNA</t>
  </si>
  <si>
    <t>Enteropathogenic Escherichia coli eae DNA; EPEC eae DNA</t>
  </si>
  <si>
    <t>A measurement of the enteropathogenic Escherichia coli eae DNA in a biological specimen.</t>
  </si>
  <si>
    <t>Enteropathogenic Escherichia coli eae DNA Measurement</t>
  </si>
  <si>
    <t>C166014</t>
  </si>
  <si>
    <t>EAEC pAA Plasmid aggR/aatA DNA</t>
  </si>
  <si>
    <t>EAEC pAA Plasmid aggR/aatA DNA; Enteroaggregative Escherichia coli pAA Plasmid aggR/aatA DNA</t>
  </si>
  <si>
    <t>A measurement of the enteroaggregative Escherichia coli pAA plasmid aggR and/or aatA DNA in a biological specimen.</t>
  </si>
  <si>
    <t>Enteroaggregative Escherichia coli pAA Plasmid aggR and/or aatA DNA Measurement</t>
  </si>
  <si>
    <t>C166015</t>
  </si>
  <si>
    <t>C. coli/jejuni/upsaliensis DNA</t>
  </si>
  <si>
    <t>C. coli/jejuni/upsaliensis DNA; Campylobacter coli/jejuni/upsaliensis DNA</t>
  </si>
  <si>
    <t>A measurement of the Campylobacter coli, Campylobacter jejuni and/or Campylobacter upsaliensis DNA in a biological specimen.</t>
  </si>
  <si>
    <t>Campylobacter coli, Campylobacter jejuni and/or Campylobacter upsaliensis DNA Measurement</t>
  </si>
  <si>
    <t>C166016</t>
  </si>
  <si>
    <t>Human astrovirus 1/2/3/4/5/6/7/8 RNA</t>
  </si>
  <si>
    <t>A measurement of the Human astrovirus 1, 2, 3, 4, 5, 6, 7 and/or 8 RNA in a biological specimen.</t>
  </si>
  <si>
    <t>Human astrovirus 1, 2, 3, 4, 5, 6, 7, and/or 8 RNA Measurement</t>
  </si>
  <si>
    <t>C166017</t>
  </si>
  <si>
    <t>Human adenovirus 40/41 DNA</t>
  </si>
  <si>
    <t>Human adenovirus 40/41 DNA; Human adenovirus F40/F41 DNA; Mastadenovirus 40/41 DNA</t>
  </si>
  <si>
    <t>A measurement of the Human adenovirus type 40 and/or Human adenovirus type 41 DNA in a biological specimen.</t>
  </si>
  <si>
    <t>Human adenovirus 40 and/or Human adenovirus 41 DNA Measurement</t>
  </si>
  <si>
    <t>C189300</t>
  </si>
  <si>
    <t>Mono/Non-TBNK Leuk</t>
  </si>
  <si>
    <t>A relative measurement (ratio or percentage) of the monocytes to all leukocytes that are not T-cells, B-cells, or natural killer cells in a biological specimen.</t>
  </si>
  <si>
    <t>Monocyte to Non-TBNK Leukocyte Ratio Measurement</t>
  </si>
  <si>
    <t>C189371</t>
  </si>
  <si>
    <t>Mono Classic Sub/Non-TBNK Leuk</t>
  </si>
  <si>
    <t>Mono Classic Sub-population/Non-TBNK Leukocytes; Mono Classic Sub/Non-TBNK Leuk</t>
  </si>
  <si>
    <t>A relative measurement (ratio or percentage) of a sub-population of classical monocytes to all leukocytes that are not T-cells, B-cells, or natural killer cells, in a biological specimen.</t>
  </si>
  <si>
    <t>Classical Monocyte Subpopulation to Non-TBNK Leukocyte Ratio Measurement</t>
  </si>
  <si>
    <t>C189373</t>
  </si>
  <si>
    <t>Mono Intermed Sub/Non-TBNK Leuk</t>
  </si>
  <si>
    <t>Mono Intermed Sub/Non-TBNK; Mono Intermed Sub/Non-TBNK Leuk; Monocytes Intermediate Sub-Population/Non-TBNK Leukocytes</t>
  </si>
  <si>
    <t>A relative measurement (ratio or percentage) of a sub-population of intermediate monocytes to all leukocytes that are not T-cells, B-cells, or natural killer cells, in a biological specimen.</t>
  </si>
  <si>
    <t>Intermediate Monocyte Subpopulation to Non-TBNK Leukocyte Ratio Measurement</t>
  </si>
  <si>
    <t>C189374</t>
  </si>
  <si>
    <t>Mono NonClassic Sub/Non-TBNK Leuk</t>
  </si>
  <si>
    <t>Mono NonClassic Sub/Non-TBNK Leuk; Monocytes Non-Classical Sub-Population/Non-TBNK Leukocytes</t>
  </si>
  <si>
    <t>A relative measurement (ratio or percentage) of a sub-population of non-classical monocytes to all leukocytes that are not T-cells, B-cells, or natural killer cells, in a biological specimen.</t>
  </si>
  <si>
    <t>Non-Classical Monocyte Subpopulation to Non-TBNK Leukocyte Ratio Measurement</t>
  </si>
  <si>
    <t>C189381</t>
  </si>
  <si>
    <t>MDSC/Non-TBNK Leuk</t>
  </si>
  <si>
    <t>MDSC/Non-TBNK Leuk; MDSC/Non-TBNK Leukocytes; Myeloid-Derived Suppressor Cells/Non-TBNK Leukocytes</t>
  </si>
  <si>
    <t>A relative measurement (ratio or percentage) of the myeloid-derived suppressor cells to all leukocytes that are not T-cells, B-cells, or natural killer cells, in a biological specimen.</t>
  </si>
  <si>
    <t>Myeloid-Derived Suppressor Cell to Non-TBNK Leukocyte Ratio Measurement</t>
  </si>
  <si>
    <t>C189382</t>
  </si>
  <si>
    <t>Mono Classic/Non-TBNK Leuk</t>
  </si>
  <si>
    <t>Mono Classic/Non-TBNK Leuk; Monocytes Classical/Non-TBNK Leukocytes</t>
  </si>
  <si>
    <t>A relative measurement (ratio or percentage) of the classical monocytes to all leukocytes that are not T-cells, B-cells, or natural killer cells, in a biological specimen.</t>
  </si>
  <si>
    <t>Classical Monocyte to Non-TBNK Leukocyte Ratio Measurement</t>
  </si>
  <si>
    <t>C189383</t>
  </si>
  <si>
    <t>Mono Intermed/Non-TBNK Leuk</t>
  </si>
  <si>
    <t>Mono Intermed/Non-TBNK Leuk; Monocytes Intermediate/Non-TBNK Leukocytes</t>
  </si>
  <si>
    <t>A relative measurement (ratio or percentage) of the intermediate monocytes to all leukocytes that are not T-cells, B-cells, or natural killer cells, in a biological specimen.</t>
  </si>
  <si>
    <t>Intermediate Monocyte to Non-TBNK Leukocyte Ratio Measurement</t>
  </si>
  <si>
    <t>C189384</t>
  </si>
  <si>
    <t>Mono NonClassic/Non-TBNK Leuk</t>
  </si>
  <si>
    <t>Mono NonClassic/Non-TBNK Leuk; Monocytes Non-Classical/Non-TBNK Leukocytes</t>
  </si>
  <si>
    <t>A relative measurement (ratio or percentage) of the non-classical monocytes to all leukocytes that are not T-cells, B-cells, or natural killer cells, in a biological specimen.</t>
  </si>
  <si>
    <t>Non-Classical Monocyte to Non-TBNK Leukocyte Ratio Measurement</t>
  </si>
  <si>
    <t>C191206</t>
  </si>
  <si>
    <t>TLym Cytx SC Mem Sub/TLym Cytx</t>
  </si>
  <si>
    <t>T-Lymphocytes Cytotoxic Stem Cell Memory Sub-Population/T-Lymphocytes Cytotoxic; TLym Cytx SC Mem Sub/TLym Cytx</t>
  </si>
  <si>
    <t>A relative measurement (ratio or percentage) of a sub-population of cytotoxic stem cell memory T-lymphocytes to total cytotoxic T-lymphocytes in a biological specimen.</t>
  </si>
  <si>
    <t>Stem Cell Memory Cytotoxic T-Lymphocyte Subpopulation to Cytotoxic T-Lymphocyte Ratio Measurement</t>
  </si>
  <si>
    <t>C191217</t>
  </si>
  <si>
    <t>TLym Cytx SC Mem/TLym Cytx</t>
  </si>
  <si>
    <t>T-Lymphocytes Cytotoxic Stem Cell Memory/T-Lymphocytes Cytotoxic; TLym Cytx SC Mem/TLym Cytx</t>
  </si>
  <si>
    <t>A relative measurement (ratio or percentage) of the cytotoxic stem cell memory T-lymphocytes to total cytotoxic T-lymphocytes in a biological specimen.</t>
  </si>
  <si>
    <t>Stem Cell Memory Cytotoxic T-Lymphocyte to Cytotoxic T-Lymphocyte Ratio Measurement</t>
  </si>
  <si>
    <t>C191218</t>
  </si>
  <si>
    <t>TLym Cytx SC Mem/TLymCN</t>
  </si>
  <si>
    <t>T-Lymphocytes Cytotoxic Stem Cell Memory/T-Lymphocytes Cytotoxic Naive; TLym Cytx SC Mem/TLymCN</t>
  </si>
  <si>
    <t>A relative measurement (ratio or percentage) of the cytotoxic stem cell memory T-lymphocytes to cytotoxic naive T-lymphocytes in a biological specimen.</t>
  </si>
  <si>
    <t>Stem Cell Memory Cytotoxic T-Lymphocyte to Naive Cytotoxic T-Lymphocyte Ratio Measurement</t>
  </si>
  <si>
    <t>C191219</t>
  </si>
  <si>
    <t>TLym Cytx Term Mem Sub/TLym Cytx</t>
  </si>
  <si>
    <t>T-Lymphocytes Cytotoxic Terminal Memory Sub-Population/T-Lymphocytes Cytotoxic; TLym Cytx Term Mem Sub/TLym Cytx</t>
  </si>
  <si>
    <t>A relative measurement (ratio or percentage) of a sub-population of cytotoxic terminal memory T-lymphocytes to total cytotoxic T-lymphocytes in a biological specimen.</t>
  </si>
  <si>
    <t>Terminal Memory Cytotoxic T-Lymphocyte Subpopulation to Cytotoxic T-Lymphocyte Ratio Measurement</t>
  </si>
  <si>
    <t>C199707</t>
  </si>
  <si>
    <t>TLym Cytx Mem GH Sub/TLymCM</t>
  </si>
  <si>
    <t>T-Lymphocytes Cytotoxic Memory Gut-Homing Sub-Population/T-Lymphocytes Cytotoxic Memory; TLym Cytx Mem GH Sub/TLym Cytx Mem; TLym Cytx Mem GH Sub/TLymCM</t>
  </si>
  <si>
    <t>A relative measurement (ratio or percentage) of a sub-population of gut-homing cytotoxic memory T-lymphocytes to total cytotoxic memory T-lymphocytes in a biological specimen.</t>
  </si>
  <si>
    <t>Gut-Homing Cytotoxic Memory T-Lymphocyte Subpopulation to Cytotoxic Memory T-Lymphocyte Ratio Measurement</t>
  </si>
  <si>
    <t>C199714</t>
  </si>
  <si>
    <t>TLym Cytx Mem SH Sub/TLymCM</t>
  </si>
  <si>
    <t>T-Lymphocytes Cytotoxic Memory Skin-Homing Sub-Population/T-Lymphocytes Cytotoxic Memory; TLym Cytx Mem SH Sub/TLym Cytx Mem; TLym Cytx Mem SH Sub/TLymCM</t>
  </si>
  <si>
    <t>A relative measurement (ratio or percentage) of a sub-population of skin-homing cytotoxic memory T-lymphocytes to total cytotoxic memory T-lymphocytes in a biological specimen.</t>
  </si>
  <si>
    <t>Skin-Homing Cytotoxic Memory T-Lymphocyte Subpopulation to Cytotoxic Memory T-Lymphocyte Ratio Measurement</t>
  </si>
  <si>
    <t>C199718</t>
  </si>
  <si>
    <t>TLym Cytx Cen Mem GH/TLymCCM</t>
  </si>
  <si>
    <t>T-Lymphocytes Cytotoxic Central Memory Gut-Homing/T-Lymphocytes Cytotoxic Central Memory; TLym Cytx Cen Mem GH/TLym Cytx Cen Mem; TLym Cytx Cen Mem GH/TLymCCM</t>
  </si>
  <si>
    <t>A relative measurement (ratio or percentage) of the gut-homing cytotoxic central memory T-lymphocytes to total cytotoxic central memory T-lymphocytes in a biological specimen.</t>
  </si>
  <si>
    <t>Gut-Homing Cytotoxic Central Memory T-Lymphocyte to Cytotoxic Central Memory T-Lymphocyte Ratio Measurement</t>
  </si>
  <si>
    <t>C199720</t>
  </si>
  <si>
    <t>TLym Cytx Cen Mem GH Sub/TLymC</t>
  </si>
  <si>
    <t>T-Lymphocytes Cytotoxic Central Memory Gut-Homing Sub-Population/T-Lymphocytes Cytotoxic; TLym Cytx Cen Mem GH Sub/TLym Cytx; TLym Cytx Cen Mem GH Sub/TLymC</t>
  </si>
  <si>
    <t>A relative measurement (ratio or percentage) of a sub-population of gut-homing cytotoxic central memory T-lymphocytes to total cytotoxic T-lymphocytes in a biological specimen.</t>
  </si>
  <si>
    <t>Gut-Homing Cytotoxic Central Memory T-Lymphocyte Subpopulation to Cytotoxic T-Lymphocyte Ratio Measurement</t>
  </si>
  <si>
    <t>C199721</t>
  </si>
  <si>
    <t>TLym Cytx Cen Mem GH Sub/TLymCCM</t>
  </si>
  <si>
    <t>T-Lymphocytes Cytotoxic Central Memory Gut-Homing Sub-Population/T-Lymphocytes Cytotoxic Central Memory; TLym Cytx Cen Mem GH Sub/TLym Cytx Cen Mem; TLym Cytx Cen Mem GH Sub/TLymCCM; TLym Cytx Cen Mem Gut-Homing Sub/TLymCCM</t>
  </si>
  <si>
    <t>A relative measurement (ratio or percentage) of a sub-population of gut-homing cytotoxic central memory T-lymphocytes to total gut-homing cytotoxic T-lymphocytes in a biological specimen.</t>
  </si>
  <si>
    <t>Gut-Homing Cytotoxic Central Memory T-Lymphocyte Subpopulation to Gut-Homing Cytotoxic T-Lymphocyte Ratio Measurement</t>
  </si>
  <si>
    <t>C199725</t>
  </si>
  <si>
    <t>TLym Cytx Cen Mem SH/TLymCCM</t>
  </si>
  <si>
    <t>T-Lymphocytes Cytotoxic Central Memory Skin-Homing/T-Lymphocytes Cytotoxic Central Memory; TLym Cytx Cen Mem SH/TLym Cytx Cen Mem; TLym Cytx Cen Mem SH/TLymCCM</t>
  </si>
  <si>
    <t>A relative measurement (ratio or percentage) of the skin-homing cytotoxic central memory T-lymphocytes to total cytotoxic central memory T-lymphocytes in a biological specimen.</t>
  </si>
  <si>
    <t>Skin-Homing Cytotoxic Central Memory T-Lymphocyte to Cytotoxic Central Memory T-Lymphocyte Ratio Measurement</t>
  </si>
  <si>
    <t>C199727</t>
  </si>
  <si>
    <t>TLym Cytx Cen Mem SH Sub/TLymC</t>
  </si>
  <si>
    <t>T-Lymphocytes Cytotoxic Central Memory Skin-Homing Sub-Population/T-Lymphocytes Cytotoxic; TLym Cytx Cen Mem SH Sub/TLym Cytx; TLym Cytx Cen Mem SH Sub/TLymC</t>
  </si>
  <si>
    <t>A relative measurement (ratio or percentage) of a sub-population of skin-homing cytotoxic central memory T-lymphocytes to total cytotoxic T-lymphocytes in a biological specimen.</t>
  </si>
  <si>
    <t>Skin-Homing Cytotoxic Central Memory T-Lymphocyte Subpopulation to Cytotoxic T-Lymphocyte Ratio Measurement</t>
  </si>
  <si>
    <t>C199728</t>
  </si>
  <si>
    <t>TLym Cytx Cen Mem SH Sub/TLymCCM</t>
  </si>
  <si>
    <t>T-Lymphocytes Cytotoxic Central Memory Skin-Homing Sub-Population/T-Lymphocytes Cytotoxic Central Memory; TLym Cytx Cen Mem SH Sub/TLym Cytx Cen Mem; TLym Cytx Cen Mem SH Sub/TLymCCM; TLym Cytx Cen Mem Skin-Homing Sub/TLymCCM</t>
  </si>
  <si>
    <t>A relative measurement (ratio or percentage) of a sub-population of skin-homing cytotoxic central memory T-lymphocytes to total cytotoxic central memory T-lymphocytes in a biological specimen.</t>
  </si>
  <si>
    <t>Skin-Homing Cytotoxic Central Memory T-Lymphocyte Subpopulation to Cytotoxic Central Memory T-Lymphocyte Ratio Measurement</t>
  </si>
  <si>
    <t>C199732</t>
  </si>
  <si>
    <t>TLym Cytx Eff Mem GH/TLymCEM</t>
  </si>
  <si>
    <t>T-Lymphocytes Cytotoxic Effector Memory Gut-Homing/T-Lymphocytes Cytotoxic Effector Memory; TLym Cytx Eff Mem GH/TLym Cytx Eff Mem; TLym Cytx Eff Mem GH/TLymCEM</t>
  </si>
  <si>
    <t>A relative measurement (ratio or percentage) of the gut-homing cytotoxic effector memory T-lymphocytes to total cytotoxic effector memory T-lymphocytes in a biological specimen.</t>
  </si>
  <si>
    <t>Gut-Homing Cytotoxic Effector Memory T-Lymphocyte to Cytotoxic T-Lymphocyte to Cytotoxic Effector Memory T-Lymphocyte Ratio Measurement</t>
  </si>
  <si>
    <t>C199734</t>
  </si>
  <si>
    <t>TLym Cytx Eff Mem GH Sub/TLymC</t>
  </si>
  <si>
    <t>T-Lymphocytes Cytotoxic Effector Memory Gut-Homing Sub-Population/T-Lymphocytes Cytotoxic; TLym Cytx Eff Mem GH Sub/TLym Cytx; TLym Cytx Eff Mem GH Sub/TLymC</t>
  </si>
  <si>
    <t>A relative measurement (ratio or percentage) of a sub-population of gut-homing cytotoxic effector memory T-lymphocytes to total cytotoxic T-lymphocytes in a biological specimen.</t>
  </si>
  <si>
    <t>Gut-Homing Cytotoxic Effector Memory T-Lymphocyte Subpopulation to Cytotoxic T-Lymphocyte Ratio Measurement</t>
  </si>
  <si>
    <t>C199735</t>
  </si>
  <si>
    <t>TLym Cytx Eff Mem GH Sub/TLymCEM</t>
  </si>
  <si>
    <t>T-Lymphocytes Cytotoxic Effector Memory Gut-Homing Sub-Population/T-Lymphocytes Cytotoxic Effector Memory; TLym Cytx Eff Mem GH Sub/TLym Cytx Eff Mem; TLym Cytx Eff Mem GH Sub/TLymCEM; TLym Cytx Eff Mem Gut-Homing Sub/TLymCEM</t>
  </si>
  <si>
    <t>A relative measurement (ratio or percentage) of a sub-population of gut-homing cytotoxic effector memory T-lymphocytes to total cytotoxic effector T-lymphocytes in a biological specimen.</t>
  </si>
  <si>
    <t>Gut-Homing Cytotoxic Effector Memory T-Lymphocyte Subpopulation to Cytotoxic Effector T-Lymphocyte Ratio Measurement</t>
  </si>
  <si>
    <t>C199739</t>
  </si>
  <si>
    <t>TLym Cytx Eff Mem SH/TLymCEM</t>
  </si>
  <si>
    <t>T-Lymphocytes Cytotoxic Effector Memory Skin-Homing/T-Lymphocytes Cytotoxic Effector Memory; TLym Cytx Eff Mem SH/TLym Cytx Eff Mem; TLym Cytx Eff Mem SH/TLymCEM</t>
  </si>
  <si>
    <t>A relative measurement (ratio or percentage) of the skin-homing cytotoxic effector memory T-lymphocytes to total cytotoxic effector memory T-lymphocytes in a biological specimen.</t>
  </si>
  <si>
    <t>Skin-Homing Cytotoxic Effector Memory T-Lymphocyte to Cytotoxic Effector Memory T-Lymphocyte Ratio Measurement</t>
  </si>
  <si>
    <t>C199741</t>
  </si>
  <si>
    <t>TLym Cytx Eff Mem SH Sub/TLymC</t>
  </si>
  <si>
    <t>T-Lymphocytes Cytotoxic Effector Memory Skin-Homing Sub-Population/T-Lymphocytes Cytotoxic; TLym Cytx Eff Mem SH Sub/TLym Cytx; TLym Cytx Eff Mem SH Sub/TLymC</t>
  </si>
  <si>
    <t>A relative measurement (ratio or percentage) of a sub-population of skin-homing cytotoxic effector memory T-lymphocytes to total cytotoxic T-lymphocytes in a biological specimen.</t>
  </si>
  <si>
    <t>Skin-Homing Cytotoxic Effector Memory T-Lymphocyte Subpopulation to Cytotoxic T-Lymphocyte Ratio Measurement</t>
  </si>
  <si>
    <t>C199742</t>
  </si>
  <si>
    <t>TLym Cytx Eff Mem SH Sub/TLymCEM</t>
  </si>
  <si>
    <t>T-Lymphocytes Cytotoxic Effector Memory Skin-Homing Sub-Population/T-Lymphocytes Cytotoxic Effector Memory; TLym Cytx Eff Mem SH Sub/TLym Cytx Eff Mem; TLym Cytx Eff Mem SH Sub/TLymCEM; TLym Cytx Eff Mem Skin-Homing Sub/TLymCEM</t>
  </si>
  <si>
    <t>A relative measurement (ratio or percentage) of a sub-population of skin-homing cytotoxic effector memory T-lymphocytes to total cytotoxic effector memory T-lymphocytes in a biological specimen.</t>
  </si>
  <si>
    <t>Skin-Homing Cytotoxic Effector Memory T-Lymphocyte Subpopulation to Cytotoxic Effector Memory T-Lymphocyte Ratio Measurement</t>
  </si>
  <si>
    <t>C199746</t>
  </si>
  <si>
    <t>TLym Cytx Term Mem GH/TLymCTM</t>
  </si>
  <si>
    <t>T-Lymphocytes Cytotoxic Terminal Memory Gut-Homing/T-Lymphocytes Cytotoxic Terminal Memory; TLym Cytx Term Mem GH/TLym Cytx Term Mem; TLym Cytx Term Mem GH/TLymCTM</t>
  </si>
  <si>
    <t>A relative measurement (ratio or percentage) of the gut-homing cytotoxic terminal memory T-lymphocytes to total cytotoxic terminal memory T-lymphocytes in a biological specimen.</t>
  </si>
  <si>
    <t>Gut-Homing Cytotoxic Terminal Memory T-Lymphocyte to Cytotoxic Terminal Memory T-Lymphocyte Ratio Measurement</t>
  </si>
  <si>
    <t>C199748</t>
  </si>
  <si>
    <t>TLym Cytx Term Mem GH Sub/TLymC</t>
  </si>
  <si>
    <t>T-Lymphocytes Cytotoxic Terminal Memory Gut-Homing Sub-Population/T-Lymphocytes Cytotoxic; TLym Cytx Term Mem GH Sub/TLym Cytx; TLym Cytx Term Mem GH Sub/TLymC</t>
  </si>
  <si>
    <t>A relative measurement (ratio or percentage) of a sub-population of gut-homing cytotoxic terminal memory T-lymphocytes to total cytotoxic T-lymphocytes in a biological specimen.</t>
  </si>
  <si>
    <t>Gut-Homing Cytotoxic Terminal Memory T-Lymphocyte Subpopulation to Cytotoxic T-Lymphocyte Ratio Measurement</t>
  </si>
  <si>
    <t>C199749</t>
  </si>
  <si>
    <t>TLym Cytx Term Mem GH Sub/TLymCTM</t>
  </si>
  <si>
    <t>T-Lymphocytes Cytotoxic Terminal Memory Gut-Homing Sub-Population/T-Lymphocytes Cytotoxic Terminal Memory; TLym Cytx Term Mem GH Sub/TLym Cytx Term Mem; TLym Cytx Term Mem GH Sub/TLymCTM; TLym Cytx Term Mem Gut-Homing Sub/TLymCTM</t>
  </si>
  <si>
    <t>A relative measurement (ratio or percentage) of a sub-population of gut-homing cytotoxic terminal memory T-lymphocytes to total cytotoxic terminal memory T-lymphocytes in a biological specimen.</t>
  </si>
  <si>
    <t>Gut-Homing Cytotoxic Terminal Memory T-Lymphocyte Subpopulation to Cytotoxic Terminal Memory T-Lymphocyte Ratio Measurement</t>
  </si>
  <si>
    <t>C199753</t>
  </si>
  <si>
    <t>TLym Cytx Term Mem SH/TLymCTM</t>
  </si>
  <si>
    <t>T-Lymphocytes Cytotoxic Terminal Memory Skin-Homing/T-Lymphocytes Cytotoxic Terminal Memory; TLym Cytx Term Mem SH/TLym Cytx Term Mem; TLym Cytx Term Mem SH/TLymCTM</t>
  </si>
  <si>
    <t>A relative measurement (ratio or percentage) of the skin-homing cytotoxic terminal memory T-lymphocytes to total cytotoxic terminal memory T-lymphocytes in a biological specimen.</t>
  </si>
  <si>
    <t>Skin-Homing Cytotoxic Terminal Memory T-Lymphocyte to Cytotoxic Terminal Memory T-Lymphocyte Ratio Measurement</t>
  </si>
  <si>
    <t>C199755</t>
  </si>
  <si>
    <t>TLym Cytx Term Mem SH Sub/TLymC</t>
  </si>
  <si>
    <t>T-Lymphocytes Cytotoxic Terminal Memory Skin-Homing Sub-Population/T-Lymphocytes Cytotoxic; TLym Cytx Term Mem SH Sub/TLym Cytx; TLym Cytx Term Mem SH Sub/TLymC</t>
  </si>
  <si>
    <t>A relative measurement (ratio or percentage) of a sub-population of skin-homing cytotoxic terminal memory T-lymphocytes to total cytotoxic T-lymphocytes in a biological specimen.</t>
  </si>
  <si>
    <t>Skin-Homing Cytotoxic Terminal Memory T-Lymphocyte Subpopulation to Cytotoxic T-Lymphocyte Ratio Measurement</t>
  </si>
  <si>
    <t>C199756</t>
  </si>
  <si>
    <t>TLym Cytx Term Mem SH Sub/TLymCTM</t>
  </si>
  <si>
    <t>T-Lymphocytes Cytotoxic Terminal Memory Skin-Homing Sub-Population/T-Lymphocytes Cytotoxic Terminal Memory; TLym Cytx Term Mem SH Sub/TLym Cytx Term Mem; TLym Cytx Term Mem SH Sub/TLymCTM; TLym Cytx Term Mem Skin-Homing Sub/TLymCTM</t>
  </si>
  <si>
    <t>A relative measurement (ratio or percentage) of a sub-population of skin-homing cytotoxic terminal memory T-lymphocytes to total cytotoxic terminal memory T-lymphocytes in a biological specimen.</t>
  </si>
  <si>
    <t>Skin-Homing Cytotoxic Terminal Memory T-Lymphocyte Subpopulation to Cytotoxic Terminal Memory T-Lymphocyte Ratio Measurement</t>
  </si>
  <si>
    <t>C199763</t>
  </si>
  <si>
    <t>TLym Help Mem GH Sub/TLymHM</t>
  </si>
  <si>
    <t>T-Lymphocytes Helper Memory Gut-Homing Sub-Population/T-Lymphocytes Helper Memory; TLym Help Mem GH Sub/TLym Help Mem; TLym Help Mem GH Sub/TLymHM</t>
  </si>
  <si>
    <t>A relative measurement (ratio or percentage) of a sub-population of gut-homing helper memory T-lymphocytes to total helper memory T-lymphocytes in a biological specimen.</t>
  </si>
  <si>
    <t>Gut-Homing Helper Memory T-Lymphocyte Subpopulation to Helper Memory T-Lymphocyte Ratio Measurement</t>
  </si>
  <si>
    <t>C199770</t>
  </si>
  <si>
    <t>TLym Help Mem SH Sub/TLymHM</t>
  </si>
  <si>
    <t>T-Lymphocytes Helper Memory Skin-Homing Sub-Population/T-Lymphocytes Helper Memory; TLym Help Mem SH Sub/TLym Help Mem; TLym Help Mem SH Sub/TLymHM</t>
  </si>
  <si>
    <t>A relative measurement (ratio or percentage) of a sub-population of skin-homing helper memory T-lymphocytes to total helper memory T-lymphocytes in a biological specimen.</t>
  </si>
  <si>
    <t>Skin-Homing Helper Memory T-Lymphocyte Subpopulation to Helper Memory T-Lymphocyte Ratio Measurement</t>
  </si>
  <si>
    <t>C199774</t>
  </si>
  <si>
    <t>TLym Help Cen Mem GH/TLymHCM</t>
  </si>
  <si>
    <t>T-Lymphocytes Helper Central Memory Gut-Homing/T-Lymphocytes Helper Central Memory; TLym Help Cen Mem GH/TLym Help Cen Mem; TLym Help Cen Mem GH/TLymHCM</t>
  </si>
  <si>
    <t>A relative measurement (ratio or percentage) of the gut-homing helper central memory T-lymphocytes to total helper central memory T-lymphocytes in a biological specimen.</t>
  </si>
  <si>
    <t>Gut-Homing Helper Central Memory T-Lymphocyte to Helper Central Memory T-Lymphocyte Ratio Measurement</t>
  </si>
  <si>
    <t>C199776</t>
  </si>
  <si>
    <t>TLym Help Cen Mem GH Sub/TLymH</t>
  </si>
  <si>
    <t>T-Lymphocytes Helper Central Memory Gut-Homing Sub-Population/T-Lymphocytes Helper; TLym Help Cen Mem GH Sub/TLym Help; TLym Help Cen Mem GH Sub/TLymH</t>
  </si>
  <si>
    <t>A relative measurement (ratio or percentage) of a sub-population of gut-homing helper central memory T-lymphocytes to total helper T-lymphocytes in a biological specimen.</t>
  </si>
  <si>
    <t>Gut-Homing Helper Central Memory T-Lymphocyte Subpopulation to Helper T-Lymphocyte Ratio Measurement</t>
  </si>
  <si>
    <t>C199777</t>
  </si>
  <si>
    <t>TLym Help Cen Mem GH Sub/TLymHCM</t>
  </si>
  <si>
    <t>T-Lymphocytes Helper Central Memory Gut-Homing Sub-Population/T-Lymphocytes Helper Central Memory; TLym Help Cen Mem GH Sub/TLym Help Cen Mem; TLym Help Cen Mem GH Sub/TLymHCM; TLym Help Cen Mem Gut-Homing Sub/TLymHCM</t>
  </si>
  <si>
    <t>A relative measurement (ratio or percentage) of a sub-population of gut-homing helper central memory T-lymphocytes to total helper central memory T-lymphocytes in a biological specimen.</t>
  </si>
  <si>
    <t>Gut-Homing Helper Central Memory T-Lymphocyte Subpopulation to Helper Central Memory T-Lymphocyte Ratio Measurement</t>
  </si>
  <si>
    <t>C199781</t>
  </si>
  <si>
    <t>TLym Help Cen Mem SH/TLymHCM</t>
  </si>
  <si>
    <t>T-Lymphocytes Helper Central Memory Skin-Homing/T-Lymphocytes Helper Central Memory; TLym Help Cen Mem SH/TLym Help Cen Mem; TLym Help Cen Mem SH/TLymHCM</t>
  </si>
  <si>
    <t>A relative measurement (ratio or percentage) of the skin-homing helper central memory T-lymphocytes to total helper central memory T-lymphocytes in a biological specimen.</t>
  </si>
  <si>
    <t>Skin-Homing Helper Central Memory T-Lymphocyte to Helper Central Memory T-Lymphocyte Ratio Measurement</t>
  </si>
  <si>
    <t>C199783</t>
  </si>
  <si>
    <t>TLym Help Cen Mem SH Sub/TLymH</t>
  </si>
  <si>
    <t>T-Lymphocytes Helper Central Memory Skin-Homing Sub-Population/T-Lymphocytes Helper; TLym Help Cen Mem SH Sub/TLym Help; TLym Help Cen Mem SH Sub/TLymH</t>
  </si>
  <si>
    <t>A relative measurement (ratio or percentage) of a sub-population of skin-homing helper central memory T-lymphocytes to total helper T-lymphocytes in a biological specimen.</t>
  </si>
  <si>
    <t>Skin-Homing Helper Central Memory T-Lymphocyte Subpopulation to Helper T-Lymphocyte Ratio Measurement</t>
  </si>
  <si>
    <t>C199784</t>
  </si>
  <si>
    <t>TLym Help Cen Mem SH Sub/TLymHCM</t>
  </si>
  <si>
    <t>T-Lymphocytes Helper Central Memory Skin-Homing Sub-Population/T-Lymphocytes Helper Central Memory; TLym Help Cen Mem SH Sub/TLym Help Cen Mem; TLym Help Cen Mem SH Sub/TLymHCM; TLym Help Cen Mem Skin-Homing Sub/TLymHCM</t>
  </si>
  <si>
    <t>A relative measurement (ratio or percentage) of a sub-population of skin-homing helper central memory T-lymphocytes to total helper central memory T-lymphocytes in a biological specimen.</t>
  </si>
  <si>
    <t>Skin-Homing Helper Central Memory T-Lymphocyte Subpopulation to Helper Central Memory T-Lymphocyte Ratio Measurement</t>
  </si>
  <si>
    <t>C199788</t>
  </si>
  <si>
    <t>TLym Help Eff Mem GH/TLymHEM</t>
  </si>
  <si>
    <t>T-Lymphocytes Helper Effector Memory Gut-Homing/T-Lymphocytes Helper Effector Memory; TLym Help Eff Mem GH/TLym Help Eff Mem; TLym Help Eff Mem GH/TLymHEM</t>
  </si>
  <si>
    <t>A relative measurement (ratio or percentage) of the gut-homing helper effector memory T-lymphocytes to total helper effector memory T-lymphocytes in a biological specimen.</t>
  </si>
  <si>
    <t>Gut-Homing Helper Effector Memory T-Lymphocyte to Helper Effector Memory T-Lymphocyte Ratio Measurement</t>
  </si>
  <si>
    <t>C199790</t>
  </si>
  <si>
    <t>TLym Help Eff Mem GH Sub/TLymH</t>
  </si>
  <si>
    <t>T-Lymphocytes Helper Effector Memory Gut-Homing Sub-Population/T-Lymphocytes Helper; TLym Help Eff Mem GH Sub/TLym Help; TLym Help Eff Mem GH Sub/TLymH</t>
  </si>
  <si>
    <t>A relative measurement (ratio or percentage) of a sub-population of gut-homing helper effector memory T-lymphocytes to total helper T-lymphocytes in a biological specimen.</t>
  </si>
  <si>
    <t>Gut-Homing Helper Effector Memory T-Lymphocyte Subpopulation to Helper T-Lymphocyte Ratio Measurement</t>
  </si>
  <si>
    <t>C199791</t>
  </si>
  <si>
    <t>TLym Help Eff Mem GH Sub/TLymHEM</t>
  </si>
  <si>
    <t>T-Lymphocytes Helper Effector Memory Gut-Homing Sub-Population/T-Lymphocytes Helper Effector Memory; TLym Help Eff Mem GH Sub/TLym Help Eff Mem; TLym Help Eff Mem GH Sub/TLymHEM; TLym Help Eff Mem Gut-Homing Sub/TLymHEM</t>
  </si>
  <si>
    <t>A relative measurement (ratio or percentage) of a sub-population of gut-homing helper effector memory T-lymphocytes to total helper effector memory T-lymphocytes in a biological specimen.</t>
  </si>
  <si>
    <t>Gut-Homing Helper Effector Memory T-Lymphocyte Subpopulation to Helper Effector Memory T-Lymphocyte Ratio Measurement</t>
  </si>
  <si>
    <t>C199795</t>
  </si>
  <si>
    <t>TLym Help Eff Mem SH/TLymHEM</t>
  </si>
  <si>
    <t>T-Lymphocytes Helper Effector Memory Skin-Homing/T-Lymphocytes Helper Effector Memory; TLym Help Eff Mem SH/TLym Help Eff Mem; TLym Help Eff Mem SH/TLymHEM</t>
  </si>
  <si>
    <t>A relative measurement (ratio or percentage) of the skin-homing helper effector memory T-lymphocytes to total helper effector memory T-lymphocytes in a biological specimen.</t>
  </si>
  <si>
    <t>Skin-Homing Helper Effector Memory T-Lymphocyte to Helper Effector Memory T-Lymphocyte Ratio Measurement</t>
  </si>
  <si>
    <t>C199797</t>
  </si>
  <si>
    <t>TLym Help Eff Mem SH Sub/TLymH</t>
  </si>
  <si>
    <t>T-Lymphocytes Helper Effector Memory Skin-Homing Sub-Population/T-Lymphocytes Helper; TLym Help Eff Mem SH Sub/TLym Help; TLym Help Eff Mem SH Sub/TLymH</t>
  </si>
  <si>
    <t>A relative measurement (ratio or percentage) of a sub-population of skin-homing helper effector memory T-lymphocytes to total helper T-lymphocytes in a biological specimen.</t>
  </si>
  <si>
    <t>Skin-Homing Helper Effector Memory T-Lymphocyte Subpopulation to Helper T-Lymphocyte Ratio Measurement</t>
  </si>
  <si>
    <t>C199798</t>
  </si>
  <si>
    <t>TLym Help Eff Mem SH Sub/TLymHEM</t>
  </si>
  <si>
    <t>T-Lymphocytes Helper Effector Memory Skin-Homing Sub-Population/T-Lymphocytes Helper Effector Memory; TLym Help Eff Mem SH Sub/TLym Help Eff Mem; TLym Help Eff Mem SH Sub/TLymHEM; TLym Help Eff Mem Skin-Homing Sub/TLymHEM</t>
  </si>
  <si>
    <t>A relative measurement (ratio or percentage) of a sub-population of skin-homing helper effector memory T-lymphocytes to total helper effector memory T-lymphocytes in a biological specimen.</t>
  </si>
  <si>
    <t>Skin-Homing Helper Effector Memory T-Lymphocyte Subpopulation to Helper Effector Memory T-Lymphocyte Ratio Measurement</t>
  </si>
  <si>
    <t>C199802</t>
  </si>
  <si>
    <t>TLym Help Term Mem GH/TLymHTM</t>
  </si>
  <si>
    <t>T-Lymphocytes Helper Terminal Memory Gut-Homing/T-Lymphocytes Helper Terminal Memory; TLym Help Term Mem GH/TLym Help Term Mem; TLym Help Term Mem GH/TLymHTM</t>
  </si>
  <si>
    <t>A relative measurement (ratio or percentage) of the gut-homing helper terminal memory T-lymphocytes to total helper terminal memory T-lymphocytes in a biological specimen.</t>
  </si>
  <si>
    <t>Gut-Homing Helper Terminal Memory T-Lymphocyte to Helper Terminal Memory T-Lymphocyte Ratio Measurement</t>
  </si>
  <si>
    <t>C199804</t>
  </si>
  <si>
    <t>TLym Help Term Mem GH Sub/TLymH</t>
  </si>
  <si>
    <t>T-Lymphocytes Helper Terminal Memory Gut-Homing Sub-Population/T-Lymphocytes Helper; TLym Help Term Mem GH Sub/TLym Help; TLym Help Term Mem GH Sub/TLymH</t>
  </si>
  <si>
    <t>A relative measurement (ratio or percentage) of a sub-population of gut-homing helper terminal memory T-lymphocytes to total helper T-lymphocytes in a biological specimen.</t>
  </si>
  <si>
    <t>Gut-Homing Helper Terminal Memory T-Lymphocyte Subpopulation to Helper T-Lymphocyte Ratio Measurement</t>
  </si>
  <si>
    <t>C199805</t>
  </si>
  <si>
    <t>TLym Help Term Mem GH Sub/TLymHTM</t>
  </si>
  <si>
    <t>T-Lymphocytes Helper Terminal Memory Gut-Homing Sub-Population/T-Lymphocytes Helper Terminal Memory; TLym Help Term Mem GH Sub/TLym Help Term Mem; TLym Help Term Mem GH Sub/TLymHTM</t>
  </si>
  <si>
    <t>A relative measurement (ratio or percentage) of a sub-population of gut-homing helper terminal memory T-lymphocytes to total helper terminal memory T-lymphocytes in a biological specimen.</t>
  </si>
  <si>
    <t>Gut-Homing Helper Terminal Memory T-Lymphocyte Subpopulation to Helper Terminal Memory T-Lymphocyte Ratio Measurement</t>
  </si>
  <si>
    <t>C199809</t>
  </si>
  <si>
    <t>TLym Help Term Mem SH/TLymHTM</t>
  </si>
  <si>
    <t>T-Lymphocytes Helper Terminal Memory Skin-Homing/T-Lymphocytes Helper Terminal Memory; TLym Help Term Mem SH/TLym Help Term Mem; TLym Help Term Mem SH/TLymHTM</t>
  </si>
  <si>
    <t>A relative measurement (ratio or percentage) of the skin-homing helper terminal memory T-lymphocytes to total helper terminal memory T-lymphocytes in a biological specimen.</t>
  </si>
  <si>
    <t>Skin-Homing Helper Terminal Memory T-Lymphocyte to Helper Terminal Memory T-Lymphocyte Ratio Measurement</t>
  </si>
  <si>
    <t>C199811</t>
  </si>
  <si>
    <t>TLym Help Term Mem SH Sub/TLymH</t>
  </si>
  <si>
    <t>T-Lymphocytes Helper Terminal Memory Skin-Homing Sub-Population/T-Lymphocytes Helper; TLym Help Term Mem SH Sub/TLym Help; TLym Help Term Mem SH Sub/TLymH</t>
  </si>
  <si>
    <t>A relative measurement (ratio or percentage) of a sub-population of skin-homing helper terminal memory T-lymphocytes to total helper T-lymphocytes in a biological specimen.</t>
  </si>
  <si>
    <t>Skin-Homing Helper Terminal Memory T-Lymphocyte Subpopulation to Helper T-Lymphocyte Ratio Measurement</t>
  </si>
  <si>
    <t>C199812</t>
  </si>
  <si>
    <t>TLym Help Term Mem SH Sub/TLymHTM</t>
  </si>
  <si>
    <t>T-Lymphocytes Helper Terminal Memory Skin-Homing Sub-Population/T-Lymphocytes Helper Terminal Memory; TLym Help Term Mem SH Sub/TLym Help Term Mem; TLym Help Term Mem SH Sub/TLymHTM</t>
  </si>
  <si>
    <t>A relative measurement (ratio or percentage) of a sub-population of skin-homing helper terminal memory T-lymphocytes to total helper terminal memory T-lymphocytes in a biological specimen.</t>
  </si>
  <si>
    <t>Skin-Homing Helper Terminal Memory T-Lymphocyte Subpopulation to Helper Terminal Memory T-Lymphocyte Ratio Measurement</t>
  </si>
  <si>
    <t>C199814</t>
  </si>
  <si>
    <t>Granulocytes/Non-TBNK Leuk</t>
  </si>
  <si>
    <t>Granulocytes//Non-TBNK Leukocytes; Granulocytes/Non-TBNK Leuk</t>
  </si>
  <si>
    <t>A relative measurement (ratio or percentage) of granulocytes to the non-classical monocytes to all leukocytes that are not T-cells, B-cells, or natural killer cells, in a biological specimen.</t>
  </si>
  <si>
    <t>Granulocyte to Non-TBNK Leukocyte Ratio Measurement</t>
  </si>
  <si>
    <t>C1INH</t>
  </si>
  <si>
    <t>Complement C1 Esterase Inhibitor</t>
  </si>
  <si>
    <t>A measurement of the complement C1 esterase inhibitor in a biological specimen.</t>
  </si>
  <si>
    <t>Complement C1 Esterase Inhibitor Measurement</t>
  </si>
  <si>
    <t>C1Q</t>
  </si>
  <si>
    <t>Complement C1q</t>
  </si>
  <si>
    <t>A measurement of the complement C1q in a biological specimen.</t>
  </si>
  <si>
    <t>Complement C1q Measurement</t>
  </si>
  <si>
    <t>C2</t>
  </si>
  <si>
    <t>Complement C2</t>
  </si>
  <si>
    <t>ARMD14; Complement C2</t>
  </si>
  <si>
    <t>A measurement of the complement C2 in a biological specimen.</t>
  </si>
  <si>
    <t>Complement C2 Measurement</t>
  </si>
  <si>
    <t>C204589</t>
  </si>
  <si>
    <t>BLym/Non-TNK Leuk</t>
  </si>
  <si>
    <t>B-Lymphocytes/Non-TNK Leukocytes; BLym/Non-TNK Leuk</t>
  </si>
  <si>
    <t>A relative measurement (ratio or percentage) of B-lymphocytes to leukocytes that are not T cells or natural killer cells in a biological specimen.</t>
  </si>
  <si>
    <t>B-Lymphocyte to Non-TNK Leukocyte Ratio Measurement</t>
  </si>
  <si>
    <t>C204590</t>
  </si>
  <si>
    <t>Non-TBNK Leuk Sub/Non-TBNK Leuk</t>
  </si>
  <si>
    <t>Non-TBNK Leuk Sub/Non-TBNK Leuk; Non-TBNK Leukocytes Sub-Population/Non-TBNK Leukocytes</t>
  </si>
  <si>
    <t>A relative measurement (ratio or percentage) of a sub-population of leukocytes that are not T cells, B cells or natural killer cells to leukocytes that are not T cells, B cells or natural killer cells in a biological specimen.</t>
  </si>
  <si>
    <t>Non-TBNK Leukocyte Subpopulation to Non-TBNK Leukocyte Ratio Measurement</t>
  </si>
  <si>
    <t>C204591</t>
  </si>
  <si>
    <t>MDSC Sub/Non-TBNK Leuk</t>
  </si>
  <si>
    <t>MDSC Sub/Non-TBNK Leuk; Myeloid Derived Suppressor Cell Sub-Population/Non-TBNK Leukocytes</t>
  </si>
  <si>
    <t>A relative measurement (ratio or percentage) of a sub-population of myeloid derived suppressor cells to leukocytes that are not T cells, B cells or natural killer cells in a biological specimen.</t>
  </si>
  <si>
    <t>Myeloid Derived Suppressor Cell Subpopulation to Non-TBNK Leukocyte Ratio Measurement</t>
  </si>
  <si>
    <t>C204592</t>
  </si>
  <si>
    <t>NK Cells/Non-TB Leuk</t>
  </si>
  <si>
    <t>Natural Killer Cells/Non-TB Leukocytes; NK Cells/Non-TB Leuk</t>
  </si>
  <si>
    <t>A relative measurement (ratio or percentage) of natural killer cells to leukocytes that are not T cells or B cells in a biological specimen.</t>
  </si>
  <si>
    <t>Natural Killer Cell to Non-TB Leukocyte Ratio Measurement</t>
  </si>
  <si>
    <t>C204593</t>
  </si>
  <si>
    <t>DC/Non-TBNK Leuk</t>
  </si>
  <si>
    <t>DC/Non-TBNK Leuk; Dendritic Cells/Non-TBNK Leukocytes</t>
  </si>
  <si>
    <t>A relative measurement (ratio or percentage) of dendritic cells to leukocytes that are not T cells, B cells or natural killer cells in a biological specimen.</t>
  </si>
  <si>
    <t>Dendritic Cell to Non-TBNK Leukocyte Ratio Measurement</t>
  </si>
  <si>
    <t>C209428</t>
  </si>
  <si>
    <t>BLym Mem Sw/Leuk</t>
  </si>
  <si>
    <t>B-Lymphocytes Memory Class-Switched/Leukocytes; B-Lymphocytes Memory Switched/Leukocytes; BLym Mem Sw/Leuk</t>
  </si>
  <si>
    <t>A relative measurement (ratio or percentage) of class-switched memory B-lymphocytes to leukocytes in a biological specimen.</t>
  </si>
  <si>
    <t>Class-switched Memory B-Lymphocyte to Leukocyte Ratio Measurement</t>
  </si>
  <si>
    <t>C209475</t>
  </si>
  <si>
    <t>BLym Mem Sw Sub/BLymMSwS</t>
  </si>
  <si>
    <t>B-Lymphocytes Memory Class-Switched Sub-Population/B-Lymphocytes Memory Class-Switched Sub-Population; B-Lymphocytes Memory Switched Sub-Population/B-Lymphocytes Memory Switched Sub-Population; BLym Mem Sw Sub/BLymMSwS</t>
  </si>
  <si>
    <t>A relative measurement (ratio or percentage) of a sub-population of class-switched memory B-lymphocytes to a sub-population of class-switched memory B-lymphocytes.</t>
  </si>
  <si>
    <t>Class-switched Memory B-Lymphocyte Subpopulation to Class-switched Memory B-Lymphocyte Sub-population Ratio Measurement</t>
  </si>
  <si>
    <t>C209476</t>
  </si>
  <si>
    <t>BLym Mem Sw Sub/Leuk</t>
  </si>
  <si>
    <t>B-Lymphocytes Memory Class-Switched Sub-Population/Leukocytes; B-Lymphocytes Memory Switched Sub-Population/Leukcoytes; BLym Mem Sw Sub/Leuk</t>
  </si>
  <si>
    <t>A relative measurement (ratio or percentage) of a sub-population of class-switched memory B-lymphocytes to leukocytes in a biological specimen.</t>
  </si>
  <si>
    <t>Class-switched Memory B-Lymphocyte Subpopulation to Leukocyte Ratio Measurement</t>
  </si>
  <si>
    <t>C209477</t>
  </si>
  <si>
    <t>BLym Mem Sw Uncv IgG+/BLym Mem Sw Uncv</t>
  </si>
  <si>
    <t>B-Lymphocytes Memory Switched Unconventional IgG+/B-Lymphocytes Memory Switched Unconventional; BLym Mem Sw Uncv IgG+/BLym Mem Sw Uncv</t>
  </si>
  <si>
    <t>A relative measurement (ratio or percentage) of the unconventional class-switched IgG-positive memory B-lymphocytes to total unconventional class-switched memory B-lymphocytes in a biological specimen.</t>
  </si>
  <si>
    <t>Unconventional Class-switched IgG-positive Memory B-Lymphocyte to Unconventional Class-switched Memory B-Lymphocyte Ratio Measurement</t>
  </si>
  <si>
    <t>C209478</t>
  </si>
  <si>
    <t>BLym Mem Sw Uncv IgM+</t>
  </si>
  <si>
    <t>B-Lymphocytes Memory Switched Unconventional IgM+; BLym Mem Sw Uncv IgM+</t>
  </si>
  <si>
    <t>A measurement of the IgM+ class-switched unconventional memory B-lymphocytes in a biological specimen.</t>
  </si>
  <si>
    <t>Unconventional Class-switched IgM-positive Memory B-Lymphocyte Count</t>
  </si>
  <si>
    <t>C209479</t>
  </si>
  <si>
    <t>BLym Mem Sw Uncv IgM+/BLymMSwU</t>
  </si>
  <si>
    <t>B-Lymphocytes Memory Switched Unconventional IgM+/B-Lymphocytes Memory Switched Unconventional; BLym Mem Sw Uncv IgM+/BLym Mem Sw Uncv; BLym Mem Sw Uncv IgM+/BLymMSwU</t>
  </si>
  <si>
    <t>A relative measurement (ratio or percentage) of the IgM+ class-switched unconventional memory B-lymphocytes to total class-switched unconventional memory B-lymphocytes in a biological specimen.</t>
  </si>
  <si>
    <t>Unconventional Class-switched IgM-positive Memory B-Lymphocyte to Unconventional Class-switched Memory B-Lymphocyte Ratio Measurement</t>
  </si>
  <si>
    <t>C209480</t>
  </si>
  <si>
    <t>Granulocytes Sub/Granulocytes Sub</t>
  </si>
  <si>
    <t>Granulocytes Sub-Population/Granulocytes Sub-Population; Granulocytes Sub/Granulocytes Sub</t>
  </si>
  <si>
    <t>A relative measurement (ratio or percentage) of a sub-population of granulocytes to a sub-population of granulocytes in a biological specimen.</t>
  </si>
  <si>
    <t>Granulocyte Subpopulation to Granulocyte Subpopulation Ratio Measurement</t>
  </si>
  <si>
    <t>C209481</t>
  </si>
  <si>
    <t>Innate LC1 Sub/ILC Sub</t>
  </si>
  <si>
    <t>ILC1 Sub-Population/ILC Sub-Population; Innate LC1 Sub/ILC Sub; Innate Lymphoid Cells Type 1 Sub-Population/Innate Lymphoid Cells Sub-Population</t>
  </si>
  <si>
    <t>A relative measurement (ratio or percentage) of a sub-population of type 1 innate lymphoid cells to a sub-population of innate lymphoid cells in a biological specimen.</t>
  </si>
  <si>
    <t>Type 1 Innate Lymphoid Cell Subpopulation to Innate Lymphoid Cell Subpopulation Ratio Measurement</t>
  </si>
  <si>
    <t>C209482</t>
  </si>
  <si>
    <t>Innate LC1 Sub/ILC1 Sub</t>
  </si>
  <si>
    <t>ILC1 Sub/ILC1 Sub; Innate LC1 Sub/ILC1 Sub; Innate Lymphoid Cells Type 1 Sub-Population/Innate Lymphoid Cells Type 1 Sub-Population</t>
  </si>
  <si>
    <t>A relative measurement (ratio or percentage) of a sub-population of type 1 innate lymphoid cells to a sub-population of type 1 innate lymphoid cells in a biological specimen.</t>
  </si>
  <si>
    <t>Type 1 Innate Lymphoid Cell Subpopulation to Type 1 Innate Lymphoid Cell Subpopulation Ratio Measurement</t>
  </si>
  <si>
    <t>C209483</t>
  </si>
  <si>
    <t>Innate LC2 Sub/ILC Sub</t>
  </si>
  <si>
    <t>ILC2 Sub-Population/ILC Sub-Population; Innate LC2 Sub/ILC Sub; Innate Lymphoid Cells Type 2 Sub-Population/Innate Lymphoid Cells Sub-Population</t>
  </si>
  <si>
    <t>A relative measurement (ratio or percentage) of a sub-population of type 2 innate lymphoid cells to a sub-population of innate lymphoid cells in a biological specimen.</t>
  </si>
  <si>
    <t>Type 2 Innate Lymphoid Cell Subpopulation to Innate Lymphoid Cell Subpopulation Ratio Measurement</t>
  </si>
  <si>
    <t>C209484</t>
  </si>
  <si>
    <t>Innate LC2 Sub/ILC2 Sub</t>
  </si>
  <si>
    <t>ILC2 Sub-Population/ILC2 Sub-Population; Innate LC2 Sub/ILC2 Sub; Innate Lymphoid Cells Type 2 Sub-Population/Innate Lymphoid Cells Type 2 Sub-Population</t>
  </si>
  <si>
    <t>A relative measurement (ratio or percentage) of a sub-population of type 2 innate lymphoid cells to a sub-population of type 2 innate lymphoid cells in a biological specimen.</t>
  </si>
  <si>
    <t>Type 2 Innate Lymphoid Cell Subpopulation to Type 2 Innate Lymphoid Cell Subpopulation Ratio Measurement</t>
  </si>
  <si>
    <t>C209485</t>
  </si>
  <si>
    <t>Innate LC3 Sub/ILC Sub</t>
  </si>
  <si>
    <t>ILC3 Sub-Population/ILC Sub-Population; Innate LC3 Sub/ILC Sub; Innate Lymphoid Cells Type 3 Sub-Population/Innate Lymphoid Cells Sub-Population</t>
  </si>
  <si>
    <t>A relative measurement (ratio or percentage) of a sub-population of type 3 innate lymphoid cells to a sub-population of innate lymphoid cells in a biological specimen.</t>
  </si>
  <si>
    <t>Type 3 Innate Lymphoid Cell Subpopulation to Innate Lymphoid Cell Subpopulation Ratio Measurement</t>
  </si>
  <si>
    <t>C209486</t>
  </si>
  <si>
    <t>Innate LC3 Sub/ILC3 Sub</t>
  </si>
  <si>
    <t>ILC3 Sub-Population/ILC3 Sub-Population; Innate LC3 Sub/ILC3 Sub; Innate Lymphoid Cells Type 3 Sub-Population/Innate Lymphoid Cells Type 3 Sub-Population</t>
  </si>
  <si>
    <t>A relative measurement (ratio or percentage) of a sub-population of type 3 innate lymphoid cells to a sub-population of type 3 innate lymphoid cells in a biological specimen.</t>
  </si>
  <si>
    <t>Type 3 Innate Lymphoid Cell Subpopulation to Type 3 Innate Lymphoid Cell Subpopulation Ratio Measurement</t>
  </si>
  <si>
    <t>C209487</t>
  </si>
  <si>
    <t>NK TLym Invar Sub/NKT Invar Sub</t>
  </si>
  <si>
    <t>iNKT Sub-Population/iNKT Sub-Population; Natural Killer T-Lymphocytes Invariant Sub-Population/Natural Killer T-Lymphocytes Invariant Sub-Population; NK TLym Invar Sub/NKT Invar Sub</t>
  </si>
  <si>
    <t>A relative measurement (ratio or percentage) of a sub-population of invariant natural killer T-lymphocytes to a sub-population of invariant natural killer T-lymphocytes in a biological specimen.</t>
  </si>
  <si>
    <t>Invariant Natural Killer T-Lymphocyte Subpopulation to Invariant Natural Killer T-Lymphocyte Subpopulation Ratio Measurement</t>
  </si>
  <si>
    <t>C214537</t>
  </si>
  <si>
    <t>TLym Help Peripheral Sub/TLymHPS</t>
  </si>
  <si>
    <t>T-Lymphocytes Helper Peripheral Sub-Population/T-Lymphocytes Helper Peripheral Sub-Population; TLym Help Peripheral Sub/TLym Help Sub; TLym Help Peripheral Sub/TLymHPS; Tph Sub/Tph Sub</t>
  </si>
  <si>
    <t>A relative measurement (ratio or percentage) of a sub-population of peripheral helper T-lymphocytes to a sub-population of peripheral helper T-lymphocytes in a biological specimen.</t>
  </si>
  <si>
    <t>Peripheral Helper T-Lymphocyte Subpopulation to Peripheral Helper T-Lymphocyte Subpopulation Ratio Measurement</t>
  </si>
  <si>
    <t>C214540</t>
  </si>
  <si>
    <t>TLym Help Peripheral Sub/TLymHMS</t>
  </si>
  <si>
    <t>T-Lymphocytes Helper Peripheral Sub-Population/T-Lymphocytes Helper Memory Sub-Population; TLym Help Peripheral Sub/TLym Help Mem Sub; TLym Help Peripheral Sub/TLymHMS; Tph Sub/TLym Help Mem Sub</t>
  </si>
  <si>
    <t>A relative measurement (ratio or percentage) of a sub-population of peripheral helper T-lymphocytes to a sub-population of memory helper T-lymphocytes in a biological specimen.</t>
  </si>
  <si>
    <t>Peripheral Helper T-Lymphocyte Subpopulation to Helper Memory T-Lymphocyte Subpopulation Ratio Measurement</t>
  </si>
  <si>
    <t>C214543</t>
  </si>
  <si>
    <t>TLym Cytx Cen Mem GH Sub/TLymCCMGHS</t>
  </si>
  <si>
    <t>T-Lymphocytes Cytotoxic Central Memory Gut-Homing Sub-Population/T-Lymphocytes Cytotoxic Central Memory Gut-Homing Sub-Population; TLym Cytx Cen Mem GH Sub/TLym Cytx Cen Mem GH Sub; TLym Cytx Cen Mem GH Sub/TLymCCMGHS</t>
  </si>
  <si>
    <t>A relative measurement (ratio or percentage) of a sub-population of gut-homing cytotoxic central memory T-lymphocytes to a sub-population of gut-homing cytotoxic central memory T-lymphocytes in a biological specimen.</t>
  </si>
  <si>
    <t>Gut-Homing Cytotoxic Central Memory T-Lymphocyte Subpopulation to Gut-Homing Cytotoxic Central Memory T-Lymphocyte Subpopulation Ratio Measurement</t>
  </si>
  <si>
    <t>C214544</t>
  </si>
  <si>
    <t>TLym Cytx Cen Mem SH Sub/TLymCCMSHS</t>
  </si>
  <si>
    <t>T-Lymphocytes Cytotoxic Central Memory Skin-Homing Sub-Population/T-Lymphocytes Cytotoxic Central Memory Skin-Homing Sub-Population; TLym Cytx Cen Mem SH Sub/TLym Cytx Cen Mem SH Sub; TLym Cytx Cen Mem SH Sub/TLymCCMSHS</t>
  </si>
  <si>
    <t>A relative measurement (ratio or percentage) of a sub-population of skin-homing cytotoxic central memory T-lymphocytes to a sub-population of skin-homing cytotoxic central memory T-lymphocytes in a biological specimen.</t>
  </si>
  <si>
    <t>Skin-Homing Cytotoxic Central Memory T-Lymphocyte Subpopulation to Skin-Homing Cytotoxic Central Memory T-Lymphocyte Subpopulation Ratio Measurement</t>
  </si>
  <si>
    <t>C214545</t>
  </si>
  <si>
    <t>TLym Cytx Cen Mem Sub/TLymCCMS</t>
  </si>
  <si>
    <t>T-Lymphocytes Cytotoxic Central Memory Sub-Population/T-Lymphocytes Central Memory Sub-Population; TLym Cytx Cen Mem Sub/TLym Cytx Cen Mem Sub; TLym Cytx Cen Mem Sub/TLymCCMS</t>
  </si>
  <si>
    <t>A relative measurement (ratio or percentage) of a sub-population of cytotoxic central memory T-lymphocytes to a sub-population of cytotoxic central memory T-lymphocytes in a biological specimen.</t>
  </si>
  <si>
    <t>Central Memory Cytotoxic T-Lymphocyte Subpopulation to Central Memory Cytotoxic T-Lymphocyte Subpopulation Ratio Measurement</t>
  </si>
  <si>
    <t>C214546</t>
  </si>
  <si>
    <t>TLym Cytx Eff Mem GH Sub/TLymCEMGHS</t>
  </si>
  <si>
    <t>T-Lymphocytes Cytotoxic Effector Memory Gut-Homing Sub-Population/T-Lymphocytes Cytotoxic Effector Memory Gut-Homing Sub-Population; TLym Cytx Eff Mem GH Sub/TLym Cytx Eff Mem GH Sub; TLym Cytx Eff Mem GH Sub/TLymCEMGHS</t>
  </si>
  <si>
    <t>A relative measurement (ratio or percentage) of a sub-population of gut-homing cytotoxic effector memory T-lymphocytes to a sub-population of gut-homing cytotoxic effector memory T-lymphocytes in a biological specimen.</t>
  </si>
  <si>
    <t>Gut-Homing Cytotoxic Effector Memory T-Lymphocyte Subpopulation to Gut-Homing Cytotoxic Effector Memory T-Lymphocyte Subpopulation Ratio Measurement</t>
  </si>
  <si>
    <t>C214547</t>
  </si>
  <si>
    <t>TLym Cytx Eff Mem SH Sub/TLymCEMSHS</t>
  </si>
  <si>
    <t>T-Lymphocytes Cytotoxic Effector Memory Skin-Homing Sub-Population/T-Lymphocytes Cytotoxic Effector Memory Skin-Homing Sub-Population; TLym Cytx Eff Mem SH Sub/TLym Cytx Eff Mem SH Sub; TLym Cytx Eff Mem SH Sub/TLymCEMSHS</t>
  </si>
  <si>
    <t>A relative measurement (ratio or percentage) of a sub-population of skin-homing cytotoxic effector memory T-lymphocytes to a sub-population of skin-homing cytotoxic effector memory T-lymphocytes in a biological specimen.</t>
  </si>
  <si>
    <t>Skin-Homing Cytotoxic Effector Memory T-Lymphocyte Subpopulation to Skin-Homing Cytotoxic Effector Memory T-Lymphocyte Subpopulation Ratio Measurement</t>
  </si>
  <si>
    <t>C214548</t>
  </si>
  <si>
    <t>TLym Cytx Mem GH Sub/TLymCMGHS</t>
  </si>
  <si>
    <t>T-Lymphocytes Cytotoxic Memory Gut-Homing Sub-Population/T-Lymphocytes Cytotoxic Memory Gut-Homing Sub-Population; TLym Cytx Mem GH Sub/TLym Cytx Mem GH Sub; TLym Cytx Mem GH Sub/TLymCMGHS</t>
  </si>
  <si>
    <t>A relative measurement (ratio or percentage) of a sub-population of gut-homing cytotoxic memory T-lymphocytes to a sub-population of gut-homing cytotoxic memory T-lymphocytes in a biological specimen.</t>
  </si>
  <si>
    <t>Gut-Homing Cytotoxic Memory T-Lymphocyte Subpopulation to Gut-Homing Cytotoxic Memory T-Lymphocyte Subpopulation Ratio Measurement</t>
  </si>
  <si>
    <t>C214549</t>
  </si>
  <si>
    <t>TLym Cytx Mem SH Sub/TLymCMSHS</t>
  </si>
  <si>
    <t>T-Lymphocytes Cytotoxic Memory Skin-Homing Sub-Population/T-Lymphocytes Cytotoxic Memory Skin-Homing Sub-Population; TLym Cytx Mem SH Sub/TLym Cytx Mem SH Sub; TLym Cytx Mem SH Sub/TLymCMSHS</t>
  </si>
  <si>
    <t>A relative measurement (ratio or percentage) of a sub-population of skin-homing cytotoxic memory T-lymphocytes to a sub-population of skin-homing cytotoxic memory T-lymphocytes in a biological specimen.</t>
  </si>
  <si>
    <t>Skin-Homing Cytotoxic Memory T-Lymphocyte Subpopulation to Skin-Homing Cytotoxic Memory T-Lymphocyte Subpopulation Ratio Measurement</t>
  </si>
  <si>
    <t>C214550</t>
  </si>
  <si>
    <t>TLym Cytx Naive Sub/TLymCNS</t>
  </si>
  <si>
    <t>T-Lymphocytes Cytotoxic Naive Sub-Population/T-Lymphocytes Cytotoxic Naive Sub-Population; TLym Cytx Naive Sub/TLym Cytx Naive Sub; TLym Cytx Naive Sub/TLymCNS</t>
  </si>
  <si>
    <t>A relative measurement (ratio or percentage) of a sub-population of cytotoxic naive T-lymphocytes to a sub-population of cytotoxic naive T-lymphocytes in a biological specimen.</t>
  </si>
  <si>
    <t>Naive Cytotoxic T-Lymphocyte Subpopulation to Naive Cytotoxic T-Lymphocyte Subpopulation Ratio Measurement</t>
  </si>
  <si>
    <t>C214551</t>
  </si>
  <si>
    <t>TLym Cytx SC Mem Sub/TLymCSCMS</t>
  </si>
  <si>
    <t>T-Lymphocytes Cytotoxic Stem Cell Memory Sub-Population/T-Lymphocytes Cytotoxic Stem Cell Memory Sub-Population; TLym Cytx SC Mem Sub/TLym Cytx SC Mem Sub; TLym Cytx SC Mem Sub/TLymCSCMS</t>
  </si>
  <si>
    <t>A relative measurement (ratio or percentage) of a sub-population of cytotoxic stem cell memory T-lymphocytes to a sub-population of cytotoxic stem cell memory T-lymphocytes in a biological specimen.</t>
  </si>
  <si>
    <t>Stem Cell Memory Cytotoxic T-Lymphocyte Subpopulation to Stem Cell Memory Cytotoxic T-Lymphocyte Subpopulation Ratio Measurement</t>
  </si>
  <si>
    <t>C214554</t>
  </si>
  <si>
    <t>TLym Cytx Term Mem GH Sub/TLymCTMGHS</t>
  </si>
  <si>
    <t>T-Lymphocytes Cytotoxic Terminal Memory Gut-Homing Sub-Population/T-Lymphocytes Cytotoxic Terminal Memory Gut-Homing Sub-Population; TLym Cytx Term Mem GH Sub/TLym Cytx Term Mem GH Sub; TLym Cytx Term Mem GH Sub/TLymCTMGHS</t>
  </si>
  <si>
    <t>A relative measurement (ratio or percentage) of a sub-population of gut-homing cytotoxic terminal memory T-lymphocytes to a sub-population of gut-homing cytotoxic terminal memory T-lymphocytes in a biological specimen.</t>
  </si>
  <si>
    <t>Gut-Homing Cytotoxic Terminal Memory T-Lymphocyte Subpopulation to Gut-Homing Cytotoxic Terminal Memory T-Lymphocyte Subpopulation Ratio Measurement</t>
  </si>
  <si>
    <t>C214555</t>
  </si>
  <si>
    <t>TLym Cytx Term Mem SH Sub/TLymCTMSHS</t>
  </si>
  <si>
    <t>T-Lymphocytes Cytotoxic Terminal Memory Skin-Homing Sub-Population/T-Lymphocytes Cytotoxic Terminal Memory Skin-Homing Sub-Population; TLym Cytx Term Mem SH Sub/TLym Cytx Term Mem SH Sub; TLym Cytx Term Mem SH Sub/TLymCTMSHS</t>
  </si>
  <si>
    <t>A relative measurement (ratio or percentage) of a sub-population of skin-homing cytotoxic terminal memory T-lymphocytes to a sub-population of skin-homing cytotoxic terminal memory T-lymphocytes in a biological specimen.</t>
  </si>
  <si>
    <t>Skin-Homing Cytotoxic Terminal Memory T-Lymphocyte Subpopulation to Skin-Homing Cytotoxic Terminal Memory T-Lymphocyte Subpopulation Ratio Measurement</t>
  </si>
  <si>
    <t>C214556</t>
  </si>
  <si>
    <t>TLym Cytx Term Mem Sub/TLymCTMS</t>
  </si>
  <si>
    <t>T-Lymphocytes Cytotoxic Terminal Memory Sub-Population/T-Lymphocytes Cytotoxic Terminal Memory Sub-Population; TLym Cytx Term Mem Sub/TLym Cytx Term Mem Sub; TLym Cytx Term Mem Sub/TLymCTMS</t>
  </si>
  <si>
    <t>A relative measurement (ratio or percentage) of a sub-population of cytotoxic terminal memory T-lymphocytes to a sub-population of cytotoxic terminal memory T-lymphocytes in a biological specimen.</t>
  </si>
  <si>
    <t>Terminal Memory Cytotoxic T-Lymphocyte Subpopulation to Terminal Memory Cytotoxic T-Lymphocyte Subpopulation Ratio Measurement</t>
  </si>
  <si>
    <t>C214557</t>
  </si>
  <si>
    <t>TLym Help Cen Mem GH Sub/TLymHCMGHS</t>
  </si>
  <si>
    <t>T-Lymphocytes Helper Central Memory Gut-Homing Sub-Population/T-Lymphocytes Helper Central Memory Gut-Homing Sub-Population; TLym Help Cen Mem GH Sub/TLym Help Cen Mem GH Sub; TLym Help Cen Mem GH Sub/TLymHCMGHS</t>
  </si>
  <si>
    <t>A relative measurement (ratio or percentage) of a sub-population of gut-homing helper central memory T-lymphocytes to a sub-population of gut-homing helper central memory T-lymphocytes in a biological specimen.</t>
  </si>
  <si>
    <t>Gut-Homing Helper Central Memory T-Lymphocyte Subpopulation to Gut-Homing Helper Central Memory T-Lymphocyte Subpopulation Ratio Measurement</t>
  </si>
  <si>
    <t>C214558</t>
  </si>
  <si>
    <t>TLym Help Cen Mem SH Sub/TLymHCMSHS</t>
  </si>
  <si>
    <t>T-Lymphocytes Helper Central Memory Skin-Homing Sub-Population/T-Lymphocytes Helper Central Memory Skin-Homing Sub-Population; TLym Help Cen Mem SH Sub/TLym Help Cen Mem SH Sub; TLym Help Cen Mem SH Sub/TLymHCMSHS</t>
  </si>
  <si>
    <t>A relative measurement (ratio or percentage) of a sub-population of skin-homing helper central memory T-lymphocytes to a sub-population of skin-homing helper central memory T-lymphocytes in a biological specimen.</t>
  </si>
  <si>
    <t>Skin-Homing Helper Central Memory T-Lymphocyte Subpopulation to Skin-Homing Helper Central Memory T-Lymphocyte Subpopulation Ratio Measurement</t>
  </si>
  <si>
    <t>C214559</t>
  </si>
  <si>
    <t>TLym Help Cen Mem Sub/TLymHCMS</t>
  </si>
  <si>
    <t>T-Lymphocytes Helper Central Memory Sub-Population/T-Lymphocytes Helper Central Memory Sub-Population; TLym Help Cen Mem Sub/TLym Help Cen Mem Sub; TLym Help Cen Mem Sub/TLymHCMS</t>
  </si>
  <si>
    <t>A relative measurement (ratio or percentage) of a sub-population of helper central memory T-lymphocytes to a sub-population of helper central memory T-lymphocytes in a biological specimen.</t>
  </si>
  <si>
    <t>Central Memory Helper T-Lymphocyte Subpopulation to Central Memory Helper T-Lymphocyte Subpopulation Ratio Measurement</t>
  </si>
  <si>
    <t>C214560</t>
  </si>
  <si>
    <t>TLym Help Eff Mem GH Sub/TLymHEMGHS</t>
  </si>
  <si>
    <t>T-Lymphocytes Helper Effector Memory Gut-Homing Sub-Population/T-Lymphocytes Helper Effector Memory Gut-Homing Sub-Population; TLym Help Eff Mem GH Sub/TLym Help Eff Mem GH Sub; TLym Help Eff Mem GH Sub/TLymHEMGHS</t>
  </si>
  <si>
    <t>A relative measurement (ratio or percentage) of a sub-population of gut-homing helper effector memory T-lymphocytes to a sub-population of gut-homing helper effector memory T-lymphocytes in a biological specimen.</t>
  </si>
  <si>
    <t>Gut-Homing Helper Effector Memory T-Lymphocyte Subpopulation to Gut-Homing Helper Effector Memory T-Lymphocyte Subpopulation Ratio Measurement</t>
  </si>
  <si>
    <t>C214561</t>
  </si>
  <si>
    <t>TLym Help Eff Mem SH Sub/TLymHEMSHS</t>
  </si>
  <si>
    <t>T-Lymphocytes Helper Effector Memory Skin-Homing Sub-Population/T-Lymphocytes Helper Effector Memory Skin-Homing Sub-Population; TLym Help Eff Mem SH Sub/TLym Help Eff Mem SH Sub; TLym Help Eff Mem SH Sub/TLymHEMSHS</t>
  </si>
  <si>
    <t>A relative measurement (ratio or percentage) of a sub-population of skin-homing helper effector memory T-lymphocytes to a sub-population of skin-homing helper effector memory T-lymphocytes in a biological specimen.</t>
  </si>
  <si>
    <t>Skin-Homing Helper Effector Memory T-Lymphocyte Subpopulation to Skin-Homing Helper Effector Memory T-Lymphocyte Subpopulation Ratio Measurement</t>
  </si>
  <si>
    <t>C214562</t>
  </si>
  <si>
    <t>TLym Help Eff Mem Sub/TLymHEMS</t>
  </si>
  <si>
    <t>T-Lymphocytes Helper Effector Memory Sub-Population/T-Lymphocytes Helper Effector Memory Sub-Population; TLym Help Eff Mem Sub/TLym Help Eff Mem Sub; TLym Help Eff Mem Sub/TLymHEMS</t>
  </si>
  <si>
    <t>A relative measurement (ratio or percentage) of a sub-population of helper effector memory T-lymphocytes to a sub-population of helper effector memory T-lymphocytes in a biological specimen.</t>
  </si>
  <si>
    <t>Effector Memory Helper T-Lymphocyte Subpopulation to Effector Memory Helper T-Lymphocyte Subpopulation Ratio Measurement</t>
  </si>
  <si>
    <t>C214565</t>
  </si>
  <si>
    <t>TLym Help Foll Sub/TLymHFS</t>
  </si>
  <si>
    <t>T-Lymphocytes Helper Follicular Sub-Population/T-Lymphocytes Helper Follicular Sub-Population; TLym Help Foll Sub/TLym Help Foll Sub; TLym Help Foll Sub/TLymHFS</t>
  </si>
  <si>
    <t>A relative measurement (ratio or percentage) of a sub-population of helper follicular T-lymphocytes to a sub-population of helper follicular T-lymphocytes in a biological specimen.</t>
  </si>
  <si>
    <t>Follicular Helper T-Lymphocyte Subpopulation to Follicular Helper T-Lymphocyte Subpopulation Ratio Measurement</t>
  </si>
  <si>
    <t>C214566</t>
  </si>
  <si>
    <t>TLym Help Mem GH Sub/TLymHMGHS</t>
  </si>
  <si>
    <t>T-Lymphocytes Helper Memory Gut-Homing Sub-Population/T-Lymphocytes Helper Memory Gut-Homing Sub-Population; TLym Help Mem GH Sub/TLym Help Mem GH Sub; TLym Help Mem GH Sub/TLymHMGHS</t>
  </si>
  <si>
    <t>A relative measurement (ratio or percentage) of a sub-population of gut-homing helper memory T-lymphocytes to a sub-population of gut-homing helper memory T-lymphocytes in a biological specimen.</t>
  </si>
  <si>
    <t>Gut-Homing Helper Memory T-Lymphocyte Subpopulation to Gut-Homing Helper Memory T-Lymphocyte Subpopulation Ratio Measurement</t>
  </si>
  <si>
    <t>C214567</t>
  </si>
  <si>
    <t>TLym Help Mem SH Sub/TLymHMSHS</t>
  </si>
  <si>
    <t>T-Lymphocytes Helper Memory Skin-Homing Sub-Population/T-Lymphocytes Helper Memory Skin-Homing Sub-Population; TLym Help Mem SH Sub/TLym Help Mem SH Sub; TLym Help Mem SH Sub/TLymHMSHS</t>
  </si>
  <si>
    <t>A relative measurement (ratio or percentage) of a sub-population of skin-homing helper memory T-lymphocytes to a sub-population of skin-homing helper memory T-lymphocytes in a biological specimen.</t>
  </si>
  <si>
    <t>Skin-Homing Helper Memory T-Lymphocyte Subpopulation to Skin-Homing Helper Memory T-Lymphocyte Subpopulation Ratio Measurement</t>
  </si>
  <si>
    <t>C214568</t>
  </si>
  <si>
    <t>TLym Help Naive Sub/TLymHNS</t>
  </si>
  <si>
    <t>T-Lymphocytes Helper Naive Sub-Population/T-Lymphocytes Helper Naive Sub-Population; TLym Help Naive Sub/TLym Help Naive Sub; TLym Help Naive Sub/TLymHNS</t>
  </si>
  <si>
    <t>A relative measurement (ratio or percentage) of a sub-population of helper naive T-lymphocytes to a sub-population of helper naive T-lymphocytes in a biological specimen.</t>
  </si>
  <si>
    <t>Naive Helper T-Lymphocyte Subpopulation to Naive Helper T-Lymphocyte Subpopulation Ratio Measurement</t>
  </si>
  <si>
    <t>C214570</t>
  </si>
  <si>
    <t>TLym Help Reg Eff Sub/TLymHRES</t>
  </si>
  <si>
    <t>T-Lymphocytes Helper Regulatory Effector Sub-Population/T-Lymphocytes Helper Regulatory Effector Sub-Population; TLym Help Reg Eff Sub/TLym Help Reg Eff Sub; TLym Help Reg Eff Sub/TLymHRES</t>
  </si>
  <si>
    <t>A relative measurement (ratio or percentage) of a sub-population of helper regulatory effector T-lymphocytes to a sub-population of helper regulatory effector T-lymphocytes in a biological specimen.</t>
  </si>
  <si>
    <t>Regulatory Effector Helper T-Lymphocyte Subpopulation to Regulatory Effector Helper T-Lymphocyte Subpopulation Ratio Measurement</t>
  </si>
  <si>
    <t>C214571</t>
  </si>
  <si>
    <t>TLym Help Reg Mem Sub/TLymHRMS</t>
  </si>
  <si>
    <t>T-Lymphocytes Helper Regulatory Memory Sub-Population/T-Lymphocytes Helper Regulatory Memory Sub-Population; TLym Help Reg Mem Sub/TLym Help Reg Mem Sub; TLym Help Reg Mem Sub/TLymHRMS</t>
  </si>
  <si>
    <t>A relative measurement (ratio or percentage) of a sub-population of helper regulatory memory T-lymphocytes to a sub-population of helper regulatory memory T-lymphocytes in a biological specimen.</t>
  </si>
  <si>
    <t>Regulatory Memory Helper T-Lymphocyte Subpopulation to Regulatory Memory Helper T-Lymphocyte Subpopulation Ratio Measurement</t>
  </si>
  <si>
    <t>C214572</t>
  </si>
  <si>
    <t>TLym Help Reg Naive Sub/TLymHRNS</t>
  </si>
  <si>
    <t>T-Lymphocytes Helper Regulatory Naive Sub-Population/T-Lymphocytes Helper Regulatory Naive Sub-Population; TLym Help Reg Naive Sub/TLym Help Reg Naive Sub; TLym Help Reg Naive Sub/TLymHRNS</t>
  </si>
  <si>
    <t>A relative measurement (ratio or percentage) of a sub-population of helper regulatory naive T-lymphocytes to a sub-population of helper regulatory naive T-lymphocytes in a biological specimen.</t>
  </si>
  <si>
    <t>Naive Regulatory Helper T-Lymphocyte Subpopulation to Naive Regulatory Helper T-Lymphocyte Subpopulation Ratio Measurement</t>
  </si>
  <si>
    <t>C214573</t>
  </si>
  <si>
    <t>TLym Help Reg Sub/TLymHRS</t>
  </si>
  <si>
    <t>T-Lymphocytes Helper Regulatory Sub-Population/T-Lymphocytes Helper Regulatory Sub-Population; TLym Help Reg Sub/TLym Help Reg Sub; TLym Help Reg Sub/TLymHRS</t>
  </si>
  <si>
    <t>A relative measurement (ratio or percentage) of a sub-population of helper regulatory T-lymphocytes to a sub-population of helper regulatory T-lymphocytes in a biological specimen.</t>
  </si>
  <si>
    <t>Regulatory Helper T-Lymphocyte Subpopulation to Regulatory Helper T-Lymphocyte Subpopulation Ratio Measurement</t>
  </si>
  <si>
    <t>C214576</t>
  </si>
  <si>
    <t>TLym Help Term Mem GH Sub/TLymHTMGHS</t>
  </si>
  <si>
    <t>T-Lymphocytes Helper Terminal Memory Gut-Homing Sub-Population/T-Lymphocytes Helper Terminal Memory Gut-Homing Sub-Population; TLym Help Term Mem GH Sub/TLym Help Term Mem GH Sub; TLym Help Term Mem GH Sub/TLymHTMGHS</t>
  </si>
  <si>
    <t>A relative measurement (ratio or percentage) of a sub-population of gut-homing helper terminal memory T-lymphocytes to a sub-population of gut-homing helper terminal memory T-lymphocytes in a biological specimen.</t>
  </si>
  <si>
    <t>Gut-Homing Helper Terminal Memory T-Lymphocyte Subpopulation to Gut-Homing Helper Terminal Memory T-Lymphocyte Subpopulation Ratio Measurement</t>
  </si>
  <si>
    <t>C214577</t>
  </si>
  <si>
    <t>TLym Help Term Mem SH Sub/TLymHTMSHS</t>
  </si>
  <si>
    <t>T-Lymphocytes Helper Terminal Memory Skin-Homing Sub-Population/T-Lymphocytes Helper Terminal Memory Skin-Homing Sub-Population; TLym Help Term Mem SH Sub/TLym Help Term Mem SH Sub; TLym Help Term Mem SH Sub/TLymHTMSHS</t>
  </si>
  <si>
    <t>A relative measurement (ratio or percentage) of a sub-population of skin-homing helper terminal memory T-lymphocytes to a sub-population of skin-homing helper terminal memory T-lymphocytes in a biological specimen.</t>
  </si>
  <si>
    <t>Skin-Homing Helper Terminal Memory T-Lymphocyte Subpopulation to Skin-Homing Helper Terminal Memory T-Lymphocyte Subpopulation Ratio Measurement</t>
  </si>
  <si>
    <t>C214578</t>
  </si>
  <si>
    <t>TLym Help Term Mem Sub/TLymHTMS</t>
  </si>
  <si>
    <t>T-Lymphocytes Helper Terminal Memory Sub-Population/T-Lymphocytes Helper Terminal Memory Sub-Population; TLym Help Term Mem Sub/TLym Help Term Mem Sub; TLym Help Term Mem Sub/TLymHTMS</t>
  </si>
  <si>
    <t>A relative measurement (ratio or percentage) of a sub-population of helper terminal memory T-Lymphocytes to a sub-population of helper terminal memory T-Lymphocytes in a biological specimen.</t>
  </si>
  <si>
    <t>Terminal Memory Helper T-Lymphocyte Subpopulation to Terminal Memory Helper T-Lymphocyte Subpopulation Ratio Measurement</t>
  </si>
  <si>
    <t>C214580</t>
  </si>
  <si>
    <t>TLym Cytx Eff Mem Sub/TLymCEMS</t>
  </si>
  <si>
    <t>T-Lymphocytes Cytotoxic Effector Memory Sub-Population/T-Lymphocytes Cytotoxic Effector Memory Sub-Population; TLym Cytx Eff Mem Sub/TLym Cytx Eff Mem Sub; TLym Cytx Eff Mem Sub/TLymCEMS</t>
  </si>
  <si>
    <t>A relative measurement (ratio or percentage) of a sub-population of cytotoxic effector memory T-lymphocytes to a sub-population of cytotoxic effector memory T-lymphocytes in a biological specimen.</t>
  </si>
  <si>
    <t>Effector Memory Cytotoxic T-Lymphocyte Subpopulation to Effector Memory Cytotoxic T-Lymphocyte Subpopulation Ratio Measurement</t>
  </si>
  <si>
    <t>C214583</t>
  </si>
  <si>
    <t>BLym Mem NSw IgG+/BLymMNSw</t>
  </si>
  <si>
    <t>B-Lymphocytes Memory Non-Class-Switched IgG+/B-Lymphocytes Memory Non-Class-Switched; B-Lymphocytes Memory Unswitched IgG+/B-Lymphocytes Memory Unswitched; BLym Mem NSw IgG+/BLym Mem NSw; BLym Mem NSw IgG+/BLymMNSw</t>
  </si>
  <si>
    <t>A relative measurement (ratio or percentage) of the IgG+ non-class-switched memory B-lymphocytes to total non-class-switched memory B-lymphocytes in a biological specimen.</t>
  </si>
  <si>
    <t>Non-class-switched IgG-positive Memory B-Lymphocyte to Non-class-switched Memory B-Lymphocyte Ratio Measurement</t>
  </si>
  <si>
    <t>C214585</t>
  </si>
  <si>
    <t>BLym Mem NSw IgM+/BLymMNSw</t>
  </si>
  <si>
    <t>B-Lymphocytes Memory Non-Class-Switched IgM+/B-Lymphocytes Memory Non-Class-Switched; B-Lymphocytes Memory Unswitched IgM+/B-Lymphocytes Memory Unswitched; BLym Mem NSw IgM+/BLym Mem NSw; BLym Mem NSw IgM+/BLymMNSw</t>
  </si>
  <si>
    <t>A relative measurement (ratio or percentage) of the IgM+ non-class-switched memory B-lymphocytes to total non-class-switched memory B-lymphocytes in a biological specimen.</t>
  </si>
  <si>
    <t>Non-class-switched IgM-positive Memory B-Lymphocyte to Non-class-switched Memory B-Lymphocyte Ratio Measurement</t>
  </si>
  <si>
    <t>C214612</t>
  </si>
  <si>
    <t>Mono NonClassic Sub/Mono Intermed</t>
  </si>
  <si>
    <t>Mono NonClassic Sub/Mono Intermed; Monocytes Non-Classic Sub-Population/Monocytes Intermediate; Monocytes Non-Classical Sub-Population/Monocytes Intermediate</t>
  </si>
  <si>
    <t>A relative measurement (ratio or percentage) of a sub-population of non-classical monocytes to intermediate monocytes in a biological specimen.</t>
  </si>
  <si>
    <t>Non-Classical Monocyte Subpopulation to Intermediate Monocyte Ratio Measurement</t>
  </si>
  <si>
    <t>C214633</t>
  </si>
  <si>
    <t>Plasma Cells/BLymMSw</t>
  </si>
  <si>
    <t>Plasma Cells/B-Lymphocytes Memory Switched; Plasma Cells/BLym Mem Sw; Plasma Cells/BLymMSw</t>
  </si>
  <si>
    <t>A relative measurement (ratio or percentage) of the plasma cells to the class-switched memory B-lymphocytes in a biological specimen.</t>
  </si>
  <si>
    <t>Plasma Cell to Class-switched Memory B-Lymphocyte Ratio Measurement</t>
  </si>
  <si>
    <t>C229ENC</t>
  </si>
  <si>
    <t>HCoV-229E Nucleic Acid</t>
  </si>
  <si>
    <t>HCoV-229E Nucleic Acid; Human Coronavirus 229E Nucleic Acid</t>
  </si>
  <si>
    <t>A measurement of the Human coronavirus 229E nucleic acid in a biological specimen.</t>
  </si>
  <si>
    <t>Human Coronavirus 229E Nucleic Acid Measurement</t>
  </si>
  <si>
    <t>C229ERNA</t>
  </si>
  <si>
    <t>HCoV-229E RNA</t>
  </si>
  <si>
    <t>HCoV-229E RNA; Human Coronavirus 229E RNA</t>
  </si>
  <si>
    <t>A measurement of the Human coronavirus 229E RNA in a biological specimen.</t>
  </si>
  <si>
    <t>HCoV-229E RNA Measurement</t>
  </si>
  <si>
    <t>C2FR</t>
  </si>
  <si>
    <t>Complement C2, Free</t>
  </si>
  <si>
    <t>A measurement of the free complement C2 in a biological specimen.</t>
  </si>
  <si>
    <t>Free Complement C2 Measurement</t>
  </si>
  <si>
    <t>C2FRC2</t>
  </si>
  <si>
    <t>Complement C2, Free/Complement C2</t>
  </si>
  <si>
    <t>A relative measurement (ratio or percentage) of the free complement C2 to total complement C2 in a biological specimen.</t>
  </si>
  <si>
    <t>Free Complement C2 to Complement C2 Ratio Measurement</t>
  </si>
  <si>
    <t>C3</t>
  </si>
  <si>
    <t>Complement C3</t>
  </si>
  <si>
    <t>A measurement of the complement C3 in a biological specimen.</t>
  </si>
  <si>
    <t>Complement C3 Measurement</t>
  </si>
  <si>
    <t>C3A</t>
  </si>
  <si>
    <t>Complement C3a</t>
  </si>
  <si>
    <t>A measurement of the complement C3a in a biological specimen.</t>
  </si>
  <si>
    <t>Complement C3a Measurement</t>
  </si>
  <si>
    <t>C3ADARG</t>
  </si>
  <si>
    <t>Complement C3a DesArg</t>
  </si>
  <si>
    <t>Acylation-Stimulating Protein; ASP; Complement C3a DesArg</t>
  </si>
  <si>
    <t>A measurement of the complement C3a DesArg in a biological specimen.</t>
  </si>
  <si>
    <t>Complement C3a DesArg Measurement</t>
  </si>
  <si>
    <t>C3B</t>
  </si>
  <si>
    <t>Complement C3b</t>
  </si>
  <si>
    <t>A measurement of the complement C3b in a biological specimen.</t>
  </si>
  <si>
    <t>Complement C3b Measurement</t>
  </si>
  <si>
    <t>C3C</t>
  </si>
  <si>
    <t>Complement C3c</t>
  </si>
  <si>
    <t>A measurement of the complement C3c in a biological specimen.</t>
  </si>
  <si>
    <t>Complement C3c Measurement</t>
  </si>
  <si>
    <t>C3M</t>
  </si>
  <si>
    <t>Collagen III Neo-Peptide C3M</t>
  </si>
  <si>
    <t>A measurement of the collagen III neo-peptide C3M in a biological specimen.</t>
  </si>
  <si>
    <t>Collagen III Neo-Peptide C3M Measurement</t>
  </si>
  <si>
    <t>C4</t>
  </si>
  <si>
    <t>Complement C4</t>
  </si>
  <si>
    <t>A measurement of the complement C4 in a biological specimen.</t>
  </si>
  <si>
    <t>Complement C4 Measurement</t>
  </si>
  <si>
    <t>C4A</t>
  </si>
  <si>
    <t>Complement C4a</t>
  </si>
  <si>
    <t>A measurement of the complement C4a in a biological specimen.</t>
  </si>
  <si>
    <t>Complement C4a Measurement</t>
  </si>
  <si>
    <t>C4D</t>
  </si>
  <si>
    <t>Complement C4d</t>
  </si>
  <si>
    <t>A measurement of the complement C4d in a biological specimen.</t>
  </si>
  <si>
    <t>Complement C4d Measurement</t>
  </si>
  <si>
    <t>C5</t>
  </si>
  <si>
    <t>Complement C5</t>
  </si>
  <si>
    <t>A measurement of the total complement C5 in a biological specimen.</t>
  </si>
  <si>
    <t>Complement C5 Measurement</t>
  </si>
  <si>
    <t>C5A</t>
  </si>
  <si>
    <t>Complement C5a</t>
  </si>
  <si>
    <t>A measurement of the complement C5a in a biological specimen.</t>
  </si>
  <si>
    <t>Complement C5a Measurement</t>
  </si>
  <si>
    <t>C5B9</t>
  </si>
  <si>
    <t>Complement C5b-9</t>
  </si>
  <si>
    <t>A measurement of the complement C5b-9 in a biological specimen.</t>
  </si>
  <si>
    <t>Complement C5b-9 Measurement</t>
  </si>
  <si>
    <t>C5B9S</t>
  </si>
  <si>
    <t>Soluble Complement C5b-9</t>
  </si>
  <si>
    <t>sC5b-9; Smac; Soluble Complement C5b-9; Soluble MAC; Soluble Membrane Attack Complex; TCC; Terminal Complement Complex</t>
  </si>
  <si>
    <t>A measurement of the soluble complement C5b-9 in a biological specimen.</t>
  </si>
  <si>
    <t>Soluble Complement C5b-9 Measurement</t>
  </si>
  <si>
    <t>C5FR</t>
  </si>
  <si>
    <t>Complement C5, Free</t>
  </si>
  <si>
    <t>A measurement of the free complement C5 in a biological specimen.</t>
  </si>
  <si>
    <t>Free Complement C5 Measurement</t>
  </si>
  <si>
    <t>CA</t>
  </si>
  <si>
    <t>Calcium</t>
  </si>
  <si>
    <t>A measurement of the calcium in a biological specimen.</t>
  </si>
  <si>
    <t>Calcium Measurement</t>
  </si>
  <si>
    <t>CA125AG</t>
  </si>
  <si>
    <t>Cancer Antigen 125</t>
  </si>
  <si>
    <t>CA125; CA125AG; Cancer Antigen 125; Carbohydrate Antigen 125; MUC16; Mucin-16; Mucin-16, Cell Surface Associated</t>
  </si>
  <si>
    <t>A measurement of the cancer antigen 125 in a biological specimen.</t>
  </si>
  <si>
    <t>CA-125 Measurement</t>
  </si>
  <si>
    <t>CA15_3AG</t>
  </si>
  <si>
    <t>Cancer Antigen 15-3</t>
  </si>
  <si>
    <t>Cancer Antigen 15-3; Carbohydrate Antigen 15-3</t>
  </si>
  <si>
    <t>A measurement of the cancer antigen 15-3 in a biological specimen.</t>
  </si>
  <si>
    <t>Cancer Antigen 15-3 Measurement</t>
  </si>
  <si>
    <t>CA19_9AG</t>
  </si>
  <si>
    <t>Cancer Antigen 19-9</t>
  </si>
  <si>
    <t>Cancer Antigen 19-9; Carbohydrate Antigen 19-9</t>
  </si>
  <si>
    <t>A measurement of the cancer antigen 19-9 in a biological specimen.</t>
  </si>
  <si>
    <t>Cancer Antigen 19-9 Measurement</t>
  </si>
  <si>
    <t>CA1AG</t>
  </si>
  <si>
    <t>Cancer Antigen 1</t>
  </si>
  <si>
    <t>A measurement of the cancer antigen 1 in a biological specimen.</t>
  </si>
  <si>
    <t>Cancer Antigen 1 Measurement</t>
  </si>
  <si>
    <t>CA242AG</t>
  </si>
  <si>
    <t>Cancer Antigen 242</t>
  </si>
  <si>
    <t>Cancer Antigen 242; Carbohydrate Antigen 242</t>
  </si>
  <si>
    <t>A measurement of the cancer antigen 242 in a biological specimen.</t>
  </si>
  <si>
    <t>Cancer Antigen 242 Measurement</t>
  </si>
  <si>
    <t>CA2729AG</t>
  </si>
  <si>
    <t>Cancer Antigen 27-29</t>
  </si>
  <si>
    <t>A measurement of the cancer antigen 27-29 in a biological specimen.</t>
  </si>
  <si>
    <t>Cancer Antigen 27-29 Measurement</t>
  </si>
  <si>
    <t>CA50AG</t>
  </si>
  <si>
    <t>Cancer Antigen 50</t>
  </si>
  <si>
    <t>CA50; Cancer Antigen 50; Carbohydrate Antigen 50</t>
  </si>
  <si>
    <t>A measurement of the cancer antigen 50 in a biological specimen.</t>
  </si>
  <si>
    <t>Cancer Antigen 50 Measurement</t>
  </si>
  <si>
    <t>CA72_4AG</t>
  </si>
  <si>
    <t>Cancer Antigen 72-4</t>
  </si>
  <si>
    <t>CA 72-4; Cancer Antigen 72-4; Carbohydrate Antigen 72-4</t>
  </si>
  <si>
    <t>A measurement of the cancer antigen 72-4 in a biological specimen.</t>
  </si>
  <si>
    <t>Cancer Antigen 72-4 Measurement</t>
  </si>
  <si>
    <t>CABNIND</t>
  </si>
  <si>
    <t>Congenital Abnormality Indicator</t>
  </si>
  <si>
    <t>An indication as to whether any abnormality was present at birth or during the neonatal period.</t>
  </si>
  <si>
    <t>CABOT</t>
  </si>
  <si>
    <t>Cabot Rings</t>
  </si>
  <si>
    <t>A measurement of the Cabot rings (red-purple staining, threadlike, ring or figure 8 shaped filaments in an erythrocyte) in a biological specimen.</t>
  </si>
  <si>
    <t>Cabot Ring Count</t>
  </si>
  <si>
    <t>CACLR</t>
  </si>
  <si>
    <t>Calcium Clearance</t>
  </si>
  <si>
    <t>A measurement of the volume of serum or plasma that would be cleared of calcium by excretion of urine for a specified unit of time (e.g. one minute).</t>
  </si>
  <si>
    <t>Calcium Clearance Measurement</t>
  </si>
  <si>
    <t>CACR</t>
  </si>
  <si>
    <t>Calcium Corrected</t>
  </si>
  <si>
    <t>A measurement of calcium, which has been corrected using an unspecified protein, in a biological specimen.</t>
  </si>
  <si>
    <t>Calcium Corrected Measurement</t>
  </si>
  <si>
    <t>CACRALB</t>
  </si>
  <si>
    <t>Calcium Corrected for Albumin</t>
  </si>
  <si>
    <t>A measurement of calcium, which has been corrected for albumin, in a biological specimen.</t>
  </si>
  <si>
    <t>Albumin Corrected Calcium Measurement</t>
  </si>
  <si>
    <t>CACREAT</t>
  </si>
  <si>
    <t>Calcium/Creatinine</t>
  </si>
  <si>
    <t>A relative measurement (ratio or percentage) of the calcium to creatinine in a biological specimen.</t>
  </si>
  <si>
    <t>Calcium to Creatinine Ratio Measurement</t>
  </si>
  <si>
    <t>CACRTP</t>
  </si>
  <si>
    <t>Calcium Corrected for Total Protein</t>
  </si>
  <si>
    <t>A measurement of calcium, which has been corrected for total protein, in a biological specimen.</t>
  </si>
  <si>
    <t>Calcium Corrected for Total Protein Measurement</t>
  </si>
  <si>
    <t>CADMIUM</t>
  </si>
  <si>
    <t>Cadmium</t>
  </si>
  <si>
    <t>A measurement of the cadmium in a specimen.</t>
  </si>
  <si>
    <t>Cadmium Measurement</t>
  </si>
  <si>
    <t>CADPRH1</t>
  </si>
  <si>
    <t>Cyclic ADP Ribose Hydrolase 1</t>
  </si>
  <si>
    <t>ADP-Ribosyl Cyclase 1; ADP-Ribosyl Cyclase/Cyclic ADP-Ribose Hydrolase 1; ADPRC1; cADPr Hydrolase 1; Cyclic ADP Ribose Hydrolase; Cyclic ADP Ribose Hydrolase 1; Soluble CD38</t>
  </si>
  <si>
    <t>A measurement of the cyclic ADP ribose hydrolase 1 protein in a biological specimen.</t>
  </si>
  <si>
    <t>Cyclic ADP Ribose Hydrolase 1 Measurement</t>
  </si>
  <si>
    <t>CAEMA2</t>
  </si>
  <si>
    <t>2-Carbamoylethylmercapturic Acid</t>
  </si>
  <si>
    <t>2-Carbamoyl Methyl Mercapturic Acid; 2-Carbamoylethylmercapturic Acid; 2CaEMA; Acrylamide Mercapturic Acid; Acrylamide Micturate; N-Acetyl-S-carbamoylethyl-L-cysteine</t>
  </si>
  <si>
    <t>A measurement of the 2-carbamoylethylmercapturic acid in a specimen.</t>
  </si>
  <si>
    <t>2-Carbamoylethylmercapturic Acid Measurement</t>
  </si>
  <si>
    <t>CAEXR</t>
  </si>
  <si>
    <t>Calcium Excretion Rate</t>
  </si>
  <si>
    <t>A measurement of the amount of calcium being excreted in a biological specimen over a defined period of time (e.g. one hour).</t>
  </si>
  <si>
    <t>CAFFEATE</t>
  </si>
  <si>
    <t>Caffeate</t>
  </si>
  <si>
    <t>Caffeate; Caffeic Acid</t>
  </si>
  <si>
    <t>A measurement of the caffeate in a specimen.</t>
  </si>
  <si>
    <t>Caffeate Measurement</t>
  </si>
  <si>
    <t>CAFFEINE</t>
  </si>
  <si>
    <t>Caffeine</t>
  </si>
  <si>
    <t>A measurement of the caffeine in a biological specimen.</t>
  </si>
  <si>
    <t>Caffeine Measurement</t>
  </si>
  <si>
    <t>CAION</t>
  </si>
  <si>
    <t>Calcium, Ionized</t>
  </si>
  <si>
    <t>A measurement of the ionized calcium in a biological specimen.</t>
  </si>
  <si>
    <t>Ionized Calcium Measurement</t>
  </si>
  <si>
    <t>CAIONPH</t>
  </si>
  <si>
    <t>Calcium, Ionized pH Adjusted</t>
  </si>
  <si>
    <t>A measurement of the pH adjusted ionized calcium in a biological specimen.</t>
  </si>
  <si>
    <t>Ionized pH Adjusted Calcium Measurement</t>
  </si>
  <si>
    <t>CAL</t>
  </si>
  <si>
    <t>Candida albicans</t>
  </si>
  <si>
    <t>Candida albicans; Candida stellatoidea</t>
  </si>
  <si>
    <t>A measurement of the Candida albicans in a biological specimen.</t>
  </si>
  <si>
    <t>Candida albicans Measurement</t>
  </si>
  <si>
    <t>CALB</t>
  </si>
  <si>
    <t>Calbindin</t>
  </si>
  <si>
    <t>A measurement of the total calbindin in a biological specimen.</t>
  </si>
  <si>
    <t>Calbindin Measurement</t>
  </si>
  <si>
    <t>CALBURN</t>
  </si>
  <si>
    <t>Calories Burned</t>
  </si>
  <si>
    <t>A measurement of the number of calories expended.</t>
  </si>
  <si>
    <t>CALCFIND</t>
  </si>
  <si>
    <t>Calcification Indicator</t>
  </si>
  <si>
    <t>An indication as to whether calcification is present.</t>
  </si>
  <si>
    <t>CALDNA</t>
  </si>
  <si>
    <t>Candida albicans DNA</t>
  </si>
  <si>
    <t>A measurement of the Candida albicans DNA in a biological specimen.</t>
  </si>
  <si>
    <t>Candida albicans DNA Measurement</t>
  </si>
  <si>
    <t>CALFCIR</t>
  </si>
  <si>
    <t>Calf Circumference</t>
  </si>
  <si>
    <t>A circumferential measurement of the lower leg in the region of the calf at the widest point.</t>
  </si>
  <si>
    <t>CALPRO</t>
  </si>
  <si>
    <t>Calprotectin</t>
  </si>
  <si>
    <t>A measurement of the calprotectin in a biological specimen.</t>
  </si>
  <si>
    <t>Calprotectin Measurement</t>
  </si>
  <si>
    <t>CAMP</t>
  </si>
  <si>
    <t>Cyclic Adenosine 3,5-Monophosphate</t>
  </si>
  <si>
    <t>A measurement of cyclic adenosine 3,5-monophosphate in a biological specimen.</t>
  </si>
  <si>
    <t>Cyclic Adenosine 3,5-Monophosphate Measurement</t>
  </si>
  <si>
    <t>CAMPCRT</t>
  </si>
  <si>
    <t>Cyclic Adenosine Monophosphate/Creat</t>
  </si>
  <si>
    <t>Cyclic Adenosine 3,5-Monophosphate/Creatinine; Cyclic Adenosine Monophosphate/Creat; Cyclic Adenosine Monophosphate/Creatinine</t>
  </si>
  <si>
    <t>A relative measurement (ratio) of the cyclic adenosine 3,5-monophosphate to creatinine in a biological specimen.</t>
  </si>
  <si>
    <t>Cyclic Adenosine 3,5 Monophosphate to Creatinine Ratio Measurement</t>
  </si>
  <si>
    <t>CAMPYDNA</t>
  </si>
  <si>
    <t>Campylobacter DNA</t>
  </si>
  <si>
    <t>A measurement of the DNA from any member of the genus Campylobacter in a biological specimen.</t>
  </si>
  <si>
    <t>Campylobacter DNA Measurement</t>
  </si>
  <si>
    <t>CAMPYLOB</t>
  </si>
  <si>
    <t>Campylobacter</t>
  </si>
  <si>
    <t>A measurement of the organisms that are not assigned to the species level but are assigned to the Campylobacter genus level in a biological specimen.</t>
  </si>
  <si>
    <t>Campylobacter Measurement</t>
  </si>
  <si>
    <t>CAN</t>
  </si>
  <si>
    <t>Coefficient of Nitrogen Absorption</t>
  </si>
  <si>
    <t>A measurement of the coefficient of nitrogen absorption in a biological specimen.</t>
  </si>
  <si>
    <t>Coefficient of Nitrogen Absorption Measurement</t>
  </si>
  <si>
    <t>CANAG</t>
  </si>
  <si>
    <t>Candida Antigen</t>
  </si>
  <si>
    <t>A measurement of the antigen from any member of the genus Candida in a biological specimen.</t>
  </si>
  <si>
    <t>Candida Antigen Measurement</t>
  </si>
  <si>
    <t>CANDIDA</t>
  </si>
  <si>
    <t>Candida</t>
  </si>
  <si>
    <t>A measurement of the organisms that are not assigned to the species level but are assigned to the Candida genus level in a biological specimen.</t>
  </si>
  <si>
    <t>Candida Measurement</t>
  </si>
  <si>
    <t>CANNAB</t>
  </si>
  <si>
    <t>Cannabinoids</t>
  </si>
  <si>
    <t>A measurement of any cannabinoid class drug present in a biological specimen.</t>
  </si>
  <si>
    <t>Cannabinoid Drug Class Measurement</t>
  </si>
  <si>
    <t>CANNABM</t>
  </si>
  <si>
    <t>Cannabinoid Metabolites</t>
  </si>
  <si>
    <t>Cannabinoid Metabolites; Cannabis Metabolites; Marijuana Metabolites</t>
  </si>
  <si>
    <t>A measurement of any cannabinoid drug class metabolite(s) present in a biological specimen.</t>
  </si>
  <si>
    <t>Cannabinoid Metabolite Measurement</t>
  </si>
  <si>
    <t>CANNABS</t>
  </si>
  <si>
    <t>Cannabinoids, Synthetic</t>
  </si>
  <si>
    <t>A measurement of any synthetic cannabinoid class drug present in a biological specimen.</t>
  </si>
  <si>
    <t>Synthetic Cannabinoid Measurement</t>
  </si>
  <si>
    <t>CANRFIND</t>
  </si>
  <si>
    <t>Coronary Artery No Reflow Indicator</t>
  </si>
  <si>
    <t>An indication as to whether there is a new acute reduction in coronary flow (TIMI grade 0-1) in the absence of dissection, thrombus, spasm, or high-grade residual stenosis at the original PCI lesion site.</t>
  </si>
  <si>
    <t>Coronary No Reflow at PCI Site Indicator</t>
  </si>
  <si>
    <t>CAOXAEXR</t>
  </si>
  <si>
    <t>Calcium Oxalate Excretion Rate</t>
  </si>
  <si>
    <t>A measurement of the amount of calcium oxalate being excreted in a biological specimen over a defined amount of time (e.g. one hour).</t>
  </si>
  <si>
    <t>CAPHOS</t>
  </si>
  <si>
    <t>Calcium/Phosphorus</t>
  </si>
  <si>
    <t>Calcium/Phosphate; Calcium/Phosphorus</t>
  </si>
  <si>
    <t>A relative measurement (ratio) of the calcium to phosphorus in a biological specimen.</t>
  </si>
  <si>
    <t>Calcium to Phosphorus Ratio Measurement</t>
  </si>
  <si>
    <t>CAPHOSPD</t>
  </si>
  <si>
    <t>Calcium - Phosphorus Product</t>
  </si>
  <si>
    <t>A measurement of the product of the calcium and phosphate measurements in a biological specimen.</t>
  </si>
  <si>
    <t>Calcium and Phosphorus Product Measurement</t>
  </si>
  <si>
    <t>CARBXHGB</t>
  </si>
  <si>
    <t>Carboxyhemoglobin</t>
  </si>
  <si>
    <t>A measurement of the carboxyhemoglobin, carbon monoxide-bound hemoglobin, in a biological specimen.</t>
  </si>
  <si>
    <t>Carboxyhemoglobin Measurement</t>
  </si>
  <si>
    <t>CARDIDX</t>
  </si>
  <si>
    <t>Cardiac Index</t>
  </si>
  <si>
    <t>The measure of an individual's cardiac output divided by the individual's body surface area (CI= CO/BSA).</t>
  </si>
  <si>
    <t>CARDOUT</t>
  </si>
  <si>
    <t>Cardiac Output</t>
  </si>
  <si>
    <t>The total volume of blood pumped by the heart over a set period of time, conventionally one minute; it is calculated as heart rate times stroke volume (CO= HR x SV).</t>
  </si>
  <si>
    <t>CARIPRZN</t>
  </si>
  <si>
    <t>Cariprazine</t>
  </si>
  <si>
    <t>A measurement of the cariprazine in a biological specimen.</t>
  </si>
  <si>
    <t>Cariprazine Measurement</t>
  </si>
  <si>
    <t>CARNIT</t>
  </si>
  <si>
    <t>Carnitine</t>
  </si>
  <si>
    <t>A measurement of the total carnitine in a biological specimen.</t>
  </si>
  <si>
    <t>Total Carnitine Measurement</t>
  </si>
  <si>
    <t>CARNITAT</t>
  </si>
  <si>
    <t>Carnitine Acetyl Transferase</t>
  </si>
  <si>
    <t>A measurement of the carnitine acetyl transferase in a biological specimen.</t>
  </si>
  <si>
    <t>Carnitine Acetyl Transferase Measurement</t>
  </si>
  <si>
    <t>CARNITF</t>
  </si>
  <si>
    <t>Carnitine, Free</t>
  </si>
  <si>
    <t>A measurement of the free carnitine in a biological specimen.</t>
  </si>
  <si>
    <t>Free Carnitine Measurement</t>
  </si>
  <si>
    <t>CARNTEXR</t>
  </si>
  <si>
    <t>Carnitine Excretion Rate</t>
  </si>
  <si>
    <t>A measurement of the amount of carnitine being excreted in a biological specimen over a defined amount of time (e.g. one hour).</t>
  </si>
  <si>
    <t>CARTP</t>
  </si>
  <si>
    <t>Cocaine Amphetamine-Reg Transcript Prot</t>
  </si>
  <si>
    <t>CART; Cocaine Amphetamine-Reg Transcript Prot; Cocaine and Amphetamine-Regulated Transcript Protein</t>
  </si>
  <si>
    <t>A measurement of the cocaine and amphetamine-regulated transcript protein in a biological specimen.</t>
  </si>
  <si>
    <t>Cocaine Amphetamine-Regulated Transcript Protein Measurement</t>
  </si>
  <si>
    <t>CASEIN</t>
  </si>
  <si>
    <t>Casein</t>
  </si>
  <si>
    <t>A measurement of the casein in a biological specimen.</t>
  </si>
  <si>
    <t>Casein Measurement</t>
  </si>
  <si>
    <t>CASTS</t>
  </si>
  <si>
    <t>Casts</t>
  </si>
  <si>
    <t>Casts; Casts Absent Indicator</t>
  </si>
  <si>
    <t>An indication that casts were looked for and not found in a biological specimen.</t>
  </si>
  <si>
    <t>Cast Absent Indicator</t>
  </si>
  <si>
    <t>CASULPH</t>
  </si>
  <si>
    <t>Calcium Sulphate</t>
  </si>
  <si>
    <t>A measurement of the calcium sulphate in a biological specimen.</t>
  </si>
  <si>
    <t>Calcium Sulphate Measurement</t>
  </si>
  <si>
    <t>CATECHOL</t>
  </si>
  <si>
    <t>Catechol</t>
  </si>
  <si>
    <t>A measurement of the catechol in a specimen.</t>
  </si>
  <si>
    <t>Catechol Measurement</t>
  </si>
  <si>
    <t>CATHNON</t>
  </si>
  <si>
    <t>Cathinone</t>
  </si>
  <si>
    <t>A measurement of the cathinone in a biological specimen.</t>
  </si>
  <si>
    <t>Cathinone Measurement</t>
  </si>
  <si>
    <t>CATMTHID</t>
  </si>
  <si>
    <t>Coronary Artery Thrombosis Method Ident</t>
  </si>
  <si>
    <t>The method by which the coronary artery thrombosis event is determined or diagnosed.</t>
  </si>
  <si>
    <t>Coronary Artery Thrombosis Method of Identification</t>
  </si>
  <si>
    <t>CATNINB</t>
  </si>
  <si>
    <t>Beta Catenin</t>
  </si>
  <si>
    <t>A measurement of the beta catenin in a biological specimen.</t>
  </si>
  <si>
    <t>Beta Catenin Measurement</t>
  </si>
  <si>
    <t>CAUDRIND</t>
  </si>
  <si>
    <t>Continuous Audio Recording Indicator</t>
  </si>
  <si>
    <t>An indication as to whether a continuous audio recording is made during the assessment.</t>
  </si>
  <si>
    <t>Continuous Audio Recording Made Indicator</t>
  </si>
  <si>
    <t>CBA</t>
  </si>
  <si>
    <t>Complement Ba</t>
  </si>
  <si>
    <t>Ba Fragment of Complement Factor B; Ba Fragment of Factor B; Complement Ba</t>
  </si>
  <si>
    <t>A measurement of the Ba fragment of complement factor B in a biological specimen.</t>
  </si>
  <si>
    <t>Complement Ba Measurement</t>
  </si>
  <si>
    <t>CBANH9</t>
  </si>
  <si>
    <t>Carbonic Anhydrase 9</t>
  </si>
  <si>
    <t>CA9; CAIX; Carbonic Anhydrase 9</t>
  </si>
  <si>
    <t>A measurement of the carbonic anhydrase 9 in a biological specimen.</t>
  </si>
  <si>
    <t>Carbonic Anhydrase 9 Measurement</t>
  </si>
  <si>
    <t>CBB</t>
  </si>
  <si>
    <t>Complement Bb</t>
  </si>
  <si>
    <t>Bb Fragment of Complement Factor B; Bb Fragment of Factor B; Complement Bb</t>
  </si>
  <si>
    <t>A measurement of the Bb fragment of complement factor B in a biological specimen.</t>
  </si>
  <si>
    <t>Complement Bb Measurement</t>
  </si>
  <si>
    <t>CBINRATS</t>
  </si>
  <si>
    <t>Carbohydrate to Insulin Ratio Setting</t>
  </si>
  <si>
    <t>A setting on a device that specifies the ratio of the carbohydrates to insulin in the administered product.</t>
  </si>
  <si>
    <t>Carbohydrate to Insulin Ratio Device Setting</t>
  </si>
  <si>
    <t>CBPPERM</t>
  </si>
  <si>
    <t>Cigarette Base Paper Permeability</t>
  </si>
  <si>
    <t>The ease of passage of liquids, gases, or specific chemicals through the paper product that is used to wrap cigarettes.</t>
  </si>
  <si>
    <t>CBPPOR</t>
  </si>
  <si>
    <t>Cigarette Base Paper Porosity</t>
  </si>
  <si>
    <t>The amount of empty space in the paper product that is used to wrap cigarettes.</t>
  </si>
  <si>
    <t>CBR</t>
  </si>
  <si>
    <t>Citrobacter braakii</t>
  </si>
  <si>
    <t>A measurement of the Citrobacter braakii in a biological specimen.</t>
  </si>
  <si>
    <t>Citrobacter braakii Measurement</t>
  </si>
  <si>
    <t>CBS</t>
  </si>
  <si>
    <t>Cystathionine Beta-Synthase</t>
  </si>
  <si>
    <t>A measurement of the cystathionine beta-synthase in a biological specimen.</t>
  </si>
  <si>
    <t>Cystathionine Beta-Synthase Measurement</t>
  </si>
  <si>
    <t>CCADNA</t>
  </si>
  <si>
    <t>Cyclospora cayetanensis DNA</t>
  </si>
  <si>
    <t>A measurement of the Cyclospora cayetanensis DNA in a biological specimen.</t>
  </si>
  <si>
    <t>Cyclospora cayetanensis DNA Measurement</t>
  </si>
  <si>
    <t>CCD223X</t>
  </si>
  <si>
    <t>cCD223 Expression</t>
  </si>
  <si>
    <t>cCD223 Expression; Cytoplasmic CD223 Expression</t>
  </si>
  <si>
    <t>A measurement of cellular cytoplasmic CD223 expression in a biological specimen.</t>
  </si>
  <si>
    <t>Cytoplasmic CD223 Expression Measurement</t>
  </si>
  <si>
    <t>CCK</t>
  </si>
  <si>
    <t>Cholecystokinin</t>
  </si>
  <si>
    <t>Cholecystokinin; Pancreozymin</t>
  </si>
  <si>
    <t>A measurement of the cholecystokinin hormone in a biological specimen.</t>
  </si>
  <si>
    <t>Cholecystokinin Measurement</t>
  </si>
  <si>
    <t>CCL1</t>
  </si>
  <si>
    <t>Chemokine (C-C Motif) Ligand 1</t>
  </si>
  <si>
    <t>Chemokine (C-C Motif) Ligand 1; I-309; SCYA1; Small Inducible Cytokine A1; T Lymphocyte-Secreted Protein I-309</t>
  </si>
  <si>
    <t>A measurement of the CCL1, chemokine (C-C motif) ligand 1, in a biological specimen.</t>
  </si>
  <si>
    <t>Chemokine (C-C Motif) Ligand 1 Measurement</t>
  </si>
  <si>
    <t>CCL12</t>
  </si>
  <si>
    <t>Chemokine (C-C Motif) Ligand 12</t>
  </si>
  <si>
    <t>Chemokine (C-C Motif) Ligand 12; Monocyte Chemotactic Protein 5</t>
  </si>
  <si>
    <t>A measurement of the CCL12, chemokine (C-C motif) ligand 12, in a biological specimen.</t>
  </si>
  <si>
    <t>Chemokine (C-C Motif) Ligand 12 Measurement</t>
  </si>
  <si>
    <t>CCL13</t>
  </si>
  <si>
    <t>Chemokine (C-C Motif) Ligand 13</t>
  </si>
  <si>
    <t>C-C Motif Chemokine Ligand 13; Chemokine (C-C Motif) Ligand 13; CKb10; MCP-4; NCC1; SCYA13; SCYL1</t>
  </si>
  <si>
    <t>A measurement of the CCL13, chemokine (C-C motif) ligand 13, in a biological specimen.</t>
  </si>
  <si>
    <t>Chemokine (C-C Motif) Ligand 13 Measurement</t>
  </si>
  <si>
    <t>CCL15</t>
  </si>
  <si>
    <t>Chemokine (C-C Motif) Ligand 15</t>
  </si>
  <si>
    <t>Chemokine (C-C Motif) Ligand 15; Leukotactin 1; Macrophage inflammatory protein-5; MIP-1 Delta; MIP1D; MIP5</t>
  </si>
  <si>
    <t>A measurement of the CCL15, chemokine (C-C motif) ligand 15, in a biological specimen.</t>
  </si>
  <si>
    <t>Chemokine (C-C Motif) Ligand 15 Measurement</t>
  </si>
  <si>
    <t>CCL16</t>
  </si>
  <si>
    <t>Chemokine (C-C Motif) Ligand 16</t>
  </si>
  <si>
    <t>Chemokine (C-C Motif) Ligand 16; Chemokine CC-4; CKb12; HCC-4; ILINCK; LCC-1; LEC; LMC; Mtn-1; NCC4; SCYA16; SCYL4</t>
  </si>
  <si>
    <t>A measurement of the CCL16, chemokine (C-C motif) ligand 16, in a biological specimen.</t>
  </si>
  <si>
    <t>Chemokine (C-C Motif) Ligand 16 Measurement</t>
  </si>
  <si>
    <t>CCL17</t>
  </si>
  <si>
    <t>Chemokine (C-C Motif) Ligand 17</t>
  </si>
  <si>
    <t>ABCD-2; Chemokine (C-C Motif) Ligand 17; SCYA17; TARC; Thymus and Activation Regulated Chemokine</t>
  </si>
  <si>
    <t>A measurement of the CCL17, chemokine (C-C motif) ligand 17, in a biological specimen.</t>
  </si>
  <si>
    <t>Chemokine (C-C Motif) Ligand 17 Measurement</t>
  </si>
  <si>
    <t>CCL18</t>
  </si>
  <si>
    <t>Chemokine (C-C Motif) Ligand 18</t>
  </si>
  <si>
    <t>AMAC-1; AMAC1; Chemokine (C-C Motif) Ligand 18; CKB7; DC-CK1; DCCK1; Macrophage inflammatory protein-4; MIP4; PARC; Pulmonary and Activation-Regulated Chemokine; SCYA18</t>
  </si>
  <si>
    <t>A measurement of the CCL18, chemokine (C-C motif) ligand 18, in a biological specimen.</t>
  </si>
  <si>
    <t>Chemokine (C-C Motif) Ligand 18 Measurement</t>
  </si>
  <si>
    <t>CCL19</t>
  </si>
  <si>
    <t>Chemokine (C-C Motif) Ligand 19</t>
  </si>
  <si>
    <t>Chemokine (C-C Motif) Ligand 19; Macrophage Inflammatory Protein 3 Beta; MIP3B</t>
  </si>
  <si>
    <t>A measurement of the CCL19, chemokine (C-C motif) ligand 19, in a biological specimen.</t>
  </si>
  <si>
    <t>Chemokine (C-C Motif) Ligand 19 Measurement</t>
  </si>
  <si>
    <t>CCL20</t>
  </si>
  <si>
    <t>Chemokine (C-C Motif) Ligand 20</t>
  </si>
  <si>
    <t>CCL20; Chemokine (C-C Motif) Ligand 20; LARC; Liver Activation Regulated Chemokine; Macrophage Inflammatory Protein-3 Alpha; MIP3A</t>
  </si>
  <si>
    <t>A measurement of the chemokine (C-C motif) ligand 20 in a biological specimen.</t>
  </si>
  <si>
    <t>Chemokine (C-C Motif) Ligand 20 Measurement</t>
  </si>
  <si>
    <t>CCL21</t>
  </si>
  <si>
    <t>Chemokine (C-C Motif) Ligand 21</t>
  </si>
  <si>
    <t>6Ckine; Chemokine (C-C Motif) Ligand 21; Secondary Lymphoid Tissue Chemokine</t>
  </si>
  <si>
    <t>A measurement of the CCL21, chemokine (C-C motif) ligand 21, in a biological specimen.</t>
  </si>
  <si>
    <t>Chemokine (C-C Motif) Ligand 21 Measurement</t>
  </si>
  <si>
    <t>CCL23</t>
  </si>
  <si>
    <t>Chemokine (C-C Motif) Ligand 23</t>
  </si>
  <si>
    <t>Chemokine (C-C Motif) Ligand 23; CK-BETA-8; Ckb-8-1; CKb8; Hmrp-2a; MIP3; MPIF-1; SCYA23</t>
  </si>
  <si>
    <t>A measurement of the CCL23, chemokine (C-C motif) ligand 23, in a biological specimen.</t>
  </si>
  <si>
    <t>Chemokine (C-C Motif) Ligand 23 Measurement</t>
  </si>
  <si>
    <t>CCL25</t>
  </si>
  <si>
    <t>Chemokine (C-C Motif) Ligand 25</t>
  </si>
  <si>
    <t>Chemokine (C-C Motif) Ligand 25; Ckb15; SCYA25; TECK</t>
  </si>
  <si>
    <t>A measurement of the CCL25, chemokine (C-C motif) ligand 25, in a biological specimen.</t>
  </si>
  <si>
    <t>Chemokine (C-C Motif) Ligand 25 Measurement</t>
  </si>
  <si>
    <t>CCL2EXR</t>
  </si>
  <si>
    <t>Chemokine (C-C Motif) Ligand 2 Excr Rate</t>
  </si>
  <si>
    <t>Chemokine (C-C Motif) Ligand 2 Excr Rate; Chemokine (C-C Motif) Ligand 2 Excretion Rate; MCP1 Excretion Rate</t>
  </si>
  <si>
    <t>A measurement of the amount of chemokine (C-C Motif) ligand 2 being excreted in a biological specimen over a defined period of time (e.g. one hour).</t>
  </si>
  <si>
    <t>Chemokine (C-C Motif) Ligand 2 Excretion Rate</t>
  </si>
  <si>
    <t>CCL7</t>
  </si>
  <si>
    <t>Chemokine (C-C Motif) Ligand 7</t>
  </si>
  <si>
    <t>Chemokine (C-C Motif) Ligand 7; MCP3; Monocyte Chemotactic Protein 3</t>
  </si>
  <si>
    <t>A measurement of the CCL7, chemokine (C-C motif) ligand 7, in a biological specimen.</t>
  </si>
  <si>
    <t>Chemokine (C-C Motif) Ligand 7 Measurement</t>
  </si>
  <si>
    <t>CCL8</t>
  </si>
  <si>
    <t>Chemokine (C-C Motif) Ligand 8</t>
  </si>
  <si>
    <t>Chemokine (C-C Motif) Ligand 8; HC14; MCP2; SCYA10; SCYA8</t>
  </si>
  <si>
    <t>A measurement of the CCL8, chemokine (C-C motif) ligand 8, in a biological specimen.</t>
  </si>
  <si>
    <t>Chemokine (C-C Motif) Ligand 8 Measurement</t>
  </si>
  <si>
    <t>CCO</t>
  </si>
  <si>
    <t>Campylobacter coli</t>
  </si>
  <si>
    <t>A measurement of the Campylobacter coli in a biological specimen.</t>
  </si>
  <si>
    <t>Campylobacter coli Measurement</t>
  </si>
  <si>
    <t>CCR5</t>
  </si>
  <si>
    <t>C-C Chemokine Receptor Type 5</t>
  </si>
  <si>
    <t>C-C Chemokine Receptor Type 5; Soluble CD195</t>
  </si>
  <si>
    <t>A measurement of the CCR5, chemokine (C-C motif) receptor type 5, in a biological specimen.</t>
  </si>
  <si>
    <t>C-C Chemokine Receptor Type 5 Measurement</t>
  </si>
  <si>
    <t>CD117X</t>
  </si>
  <si>
    <t>CD117 Expression</t>
  </si>
  <si>
    <t>A measurement of cellular CD117 expression in a biological specimen.</t>
  </si>
  <si>
    <t>CD117 Expression Measurement</t>
  </si>
  <si>
    <t>CD134X</t>
  </si>
  <si>
    <t>CD134 Expression</t>
  </si>
  <si>
    <t>CD134 Expression; OX40 Expression</t>
  </si>
  <si>
    <t>A measurement of cellular CD134 expression in a biological specimen.</t>
  </si>
  <si>
    <t>CD134 Expression Measurement</t>
  </si>
  <si>
    <t>CD137X</t>
  </si>
  <si>
    <t>CD137 Expression</t>
  </si>
  <si>
    <t>A measurement of cellular CD137 expression in a biological specimen.</t>
  </si>
  <si>
    <t>CD137 Expression Measurement</t>
  </si>
  <si>
    <t>CD152X</t>
  </si>
  <si>
    <t>CD152 Expression</t>
  </si>
  <si>
    <t>CD152 Expression; CTLA-4 Expression</t>
  </si>
  <si>
    <t>A measurement of cellular CD152 expression in a biological specimen.</t>
  </si>
  <si>
    <t>CD152 Expression Measurement</t>
  </si>
  <si>
    <t>CD154X</t>
  </si>
  <si>
    <t>CD154 Expression</t>
  </si>
  <si>
    <t>A measurement of cellular CD154 expression in a biological specimen.</t>
  </si>
  <si>
    <t>CD154 Expression Measurement</t>
  </si>
  <si>
    <t>CD156CX</t>
  </si>
  <si>
    <t>CD156c Expression</t>
  </si>
  <si>
    <t>A measurement of cellular CD156c expression in a biological specimen.</t>
  </si>
  <si>
    <t>CD156c Expression Measurement</t>
  </si>
  <si>
    <t>CD159AX</t>
  </si>
  <si>
    <t>CD159a Expression</t>
  </si>
  <si>
    <t>A measurement of cellular CD159a expression in a biological specimen.</t>
  </si>
  <si>
    <t>CD159a Expression Measurement</t>
  </si>
  <si>
    <t>CD159CX</t>
  </si>
  <si>
    <t>CD159c Expression</t>
  </si>
  <si>
    <t>CD159c Expression; KLRC2 Expression; NKG2C Expression</t>
  </si>
  <si>
    <t>A measurement of cellular CD159c expression in a biological specimen.</t>
  </si>
  <si>
    <t>CD159c Expression Measurement</t>
  </si>
  <si>
    <t>CD163X</t>
  </si>
  <si>
    <t>CD163 Expression</t>
  </si>
  <si>
    <t>CD163 Expression; M130 Expression</t>
  </si>
  <si>
    <t>A measurement of cellular CD163 expression in a biological specimen.</t>
  </si>
  <si>
    <t>CD163 Expression Measurement</t>
  </si>
  <si>
    <t>CD169X</t>
  </si>
  <si>
    <t>CD169 Expression</t>
  </si>
  <si>
    <t>A measurement of cellular CD169 expression in a biological specimen.</t>
  </si>
  <si>
    <t>CD169 Expression Measurement</t>
  </si>
  <si>
    <t>CD16X</t>
  </si>
  <si>
    <t>CD16 Expression</t>
  </si>
  <si>
    <t>A measurement of cellular CD16 expression in a biological specimen.</t>
  </si>
  <si>
    <t>CD16 Expression Measurement</t>
  </si>
  <si>
    <t>CD192X</t>
  </si>
  <si>
    <t>CD192 Expression</t>
  </si>
  <si>
    <t>A measurement of cellular CD192 expression in a biological specimen.</t>
  </si>
  <si>
    <t>CD192 Expression Measurement</t>
  </si>
  <si>
    <t>CD198X</t>
  </si>
  <si>
    <t>CD198 Expression</t>
  </si>
  <si>
    <t>A measurement of cellular CD198 expression in a biological specimen.</t>
  </si>
  <si>
    <t>CD198 Expression Measurement</t>
  </si>
  <si>
    <t>CD21X</t>
  </si>
  <si>
    <t>CD21 Expression</t>
  </si>
  <si>
    <t>A measurement of cellular CD21 expression in a biological specimen.</t>
  </si>
  <si>
    <t>CD21 Expression Measurement</t>
  </si>
  <si>
    <t>CD223X</t>
  </si>
  <si>
    <t>CD223 Expression</t>
  </si>
  <si>
    <t>CD223 Expression; LAG3 Expression</t>
  </si>
  <si>
    <t>A measurement of cellular CD223 expression in a biological specimen.</t>
  </si>
  <si>
    <t>CD223 Expression Measurement</t>
  </si>
  <si>
    <t>CD226X</t>
  </si>
  <si>
    <t>CD226 Expression</t>
  </si>
  <si>
    <t>A measurement of cellular CD226 expression in a biological specimen.</t>
  </si>
  <si>
    <t>CD226 Expression Measurement</t>
  </si>
  <si>
    <t>CD25X</t>
  </si>
  <si>
    <t>CD25 Expression</t>
  </si>
  <si>
    <t>A measurement of cellular CD25 expression in a biological specimen.</t>
  </si>
  <si>
    <t>CD25 Expression Measurement</t>
  </si>
  <si>
    <t>CD269X</t>
  </si>
  <si>
    <t>CD269 Expression</t>
  </si>
  <si>
    <t>B-Cell Maturation Antigen Expression; BCMA Expression; CD269 Expression</t>
  </si>
  <si>
    <t>A measurement of cellular CD269 expression in a biological specimen.</t>
  </si>
  <si>
    <t>CD269 Expression Measurement</t>
  </si>
  <si>
    <t>CD274X</t>
  </si>
  <si>
    <t>CD274 Expression</t>
  </si>
  <si>
    <t>CD274 Expression; PD-L1 Expression</t>
  </si>
  <si>
    <t>A measurement of cellular CD274 expression in a biological specimen.</t>
  </si>
  <si>
    <t>CD274 Expression Measurement</t>
  </si>
  <si>
    <t>CD278X</t>
  </si>
  <si>
    <t>CD278 Expression</t>
  </si>
  <si>
    <t>CD278 Expression; ICOS Expression</t>
  </si>
  <si>
    <t>A measurement of cellular CD278 expression in a biological specimen.</t>
  </si>
  <si>
    <t>CD278 Expression Measurement</t>
  </si>
  <si>
    <t>CD279X</t>
  </si>
  <si>
    <t>CD279 Expression</t>
  </si>
  <si>
    <t>CD279 Expression; PD1 Expression</t>
  </si>
  <si>
    <t>A measurement of cellular CD279 expression in a biological specimen.</t>
  </si>
  <si>
    <t>CD279 Expression Measurement</t>
  </si>
  <si>
    <t>CD28X</t>
  </si>
  <si>
    <t>CD28 Expression</t>
  </si>
  <si>
    <t>A measurement of cellular CD28 expression in a biological specimen.</t>
  </si>
  <si>
    <t>CD28 Expression Measurement</t>
  </si>
  <si>
    <t>CD294X</t>
  </si>
  <si>
    <t>CD294 Expression</t>
  </si>
  <si>
    <t>CD294 Expression; CRTH2 Expression</t>
  </si>
  <si>
    <t>A measurement of cellular CD294 expression in a biological specimen.</t>
  </si>
  <si>
    <t>CD294 Expression Measurement</t>
  </si>
  <si>
    <t>CD314X</t>
  </si>
  <si>
    <t>CD314 Expression</t>
  </si>
  <si>
    <t>CD314 Expression; KLR Expression; KLRK1 Expression; NKG2D Expression</t>
  </si>
  <si>
    <t>A measurement of cellular CD314 expression in a biological specimen.</t>
  </si>
  <si>
    <t>CD314 Expression Measurement</t>
  </si>
  <si>
    <t>CD32BX</t>
  </si>
  <si>
    <t>CD32b Expression</t>
  </si>
  <si>
    <t>A measurement of cellular CD32b expression in a biological specimen.</t>
  </si>
  <si>
    <t>CD32b Expression Measurement</t>
  </si>
  <si>
    <t>CD32X</t>
  </si>
  <si>
    <t>CD32 Expression</t>
  </si>
  <si>
    <t>A measurement of cellular CD32 expression in a biological specimen.</t>
  </si>
  <si>
    <t>CD32 Expression Measurement</t>
  </si>
  <si>
    <t>CD337X</t>
  </si>
  <si>
    <t>CD337 Expression</t>
  </si>
  <si>
    <t>A measurement of cellular CD337 expression in a biological specimen.</t>
  </si>
  <si>
    <t>CD337 Expression Measurement</t>
  </si>
  <si>
    <t>CD366X</t>
  </si>
  <si>
    <t>CD366 Expression</t>
  </si>
  <si>
    <t>CD366 Expression; TIM3 Expression</t>
  </si>
  <si>
    <t>A measurement of cellular CD366 expression in a biological specimen.</t>
  </si>
  <si>
    <t>CD366 Expression Measurement</t>
  </si>
  <si>
    <t>CD38X</t>
  </si>
  <si>
    <t>CD38 Expression</t>
  </si>
  <si>
    <t>A measurement of cellular CD38 expression in a biological specimen.</t>
  </si>
  <si>
    <t>CD38 Expression Measurement</t>
  </si>
  <si>
    <t>CD40X</t>
  </si>
  <si>
    <t>CD40 Expression</t>
  </si>
  <si>
    <t>A measurement of cellular CD40 expression in a biological specimen.</t>
  </si>
  <si>
    <t>CD40 Expression Measurement</t>
  </si>
  <si>
    <t>CD57X</t>
  </si>
  <si>
    <t>CD57 Expression</t>
  </si>
  <si>
    <t>A measurement of cellular CD57 expression in a biological specimen.</t>
  </si>
  <si>
    <t>CD57 Expression Measurement</t>
  </si>
  <si>
    <t>CD5X</t>
  </si>
  <si>
    <t>CD5 Expression</t>
  </si>
  <si>
    <t>A measurement of cellular CD5 expression in a biological specimen.</t>
  </si>
  <si>
    <t>CD5 Expression Measurement</t>
  </si>
  <si>
    <t>CD64X</t>
  </si>
  <si>
    <t>CD64 Expression</t>
  </si>
  <si>
    <t>A measurement of cellular CD64 expression in a biological specimen.</t>
  </si>
  <si>
    <t>CD64 Expression Measurement</t>
  </si>
  <si>
    <t>CD69X</t>
  </si>
  <si>
    <t>CD69 Expression</t>
  </si>
  <si>
    <t>A measurement of cellular CD69 expression in a biological specimen.</t>
  </si>
  <si>
    <t>CD69 Expression Measurement</t>
  </si>
  <si>
    <t>CD71X</t>
  </si>
  <si>
    <t>CD71 Expression</t>
  </si>
  <si>
    <t>A measurement of cellular CD71 expression in a biological specimen.</t>
  </si>
  <si>
    <t>CD71 Expression Measurement</t>
  </si>
  <si>
    <t>CD73X</t>
  </si>
  <si>
    <t>CD73 Expression</t>
  </si>
  <si>
    <t>A measurement of cellular CD73 expression in a biological specimen.</t>
  </si>
  <si>
    <t>CD73 Expression Measurement</t>
  </si>
  <si>
    <t>CD79BX</t>
  </si>
  <si>
    <t>CD79b Expression</t>
  </si>
  <si>
    <t>A measurement of cellular CD79b expression in a biological specimen.</t>
  </si>
  <si>
    <t>CD79b Expression Measurement</t>
  </si>
  <si>
    <t>CD80X</t>
  </si>
  <si>
    <t>CD80 Expression</t>
  </si>
  <si>
    <t>A measurement of cellular CD80 expression in a biological specimen.</t>
  </si>
  <si>
    <t>CD80 Expression Measurement</t>
  </si>
  <si>
    <t>CD83X</t>
  </si>
  <si>
    <t>CD83 Expression</t>
  </si>
  <si>
    <t>A measurement of cellular CD83 expression in a biological specimen.</t>
  </si>
  <si>
    <t>CD83 Expression Measurement</t>
  </si>
  <si>
    <t>CD86X</t>
  </si>
  <si>
    <t>CD86 Expression</t>
  </si>
  <si>
    <t>A measurement of cellular CD86 expression in a biological specimen.</t>
  </si>
  <si>
    <t>CD86 Expression Measurement</t>
  </si>
  <si>
    <t>CD95X</t>
  </si>
  <si>
    <t>CD95 Expression</t>
  </si>
  <si>
    <t>A measurement of cellular CD95 expression in a biological specimen.</t>
  </si>
  <si>
    <t>CD95 Cell Surface Expression Measurement</t>
  </si>
  <si>
    <t>CD96X</t>
  </si>
  <si>
    <t>CD96 Expression</t>
  </si>
  <si>
    <t>A measurement of cellular CD96 expression in a biological specimen.</t>
  </si>
  <si>
    <t>CD96 Expression Measurement</t>
  </si>
  <si>
    <t>CDCA</t>
  </si>
  <si>
    <t>Chenodeoxycholate</t>
  </si>
  <si>
    <t>Chenic Acid; Chenocholic Acid; Chenodeoxycholate; Chenodeoxycholic Acid</t>
  </si>
  <si>
    <t>A measurement of the chenodeoxycholate in a biological specimen.</t>
  </si>
  <si>
    <t>Chenodeoxycholate Measurement</t>
  </si>
  <si>
    <t>CDCACM</t>
  </si>
  <si>
    <t>Chenodeoxycholate Compounds</t>
  </si>
  <si>
    <t>Chenodeoxycholate Compounds; Chenodeoxycholic Acid Compounds</t>
  </si>
  <si>
    <t>A measurement of the chenodeoxycholic acid, glycochenodeoxycholic acid, and taurochenodeoxycholic acid in a biological specimen.</t>
  </si>
  <si>
    <t>Chenodeoxycholate Compounds Measurement</t>
  </si>
  <si>
    <t>CDF</t>
  </si>
  <si>
    <t>Clostridium difficile</t>
  </si>
  <si>
    <t>A measurement of the Clostridium difficile in a biological specimen.</t>
  </si>
  <si>
    <t>Clostridium difficile Measurement</t>
  </si>
  <si>
    <t>CDFABTOX</t>
  </si>
  <si>
    <t>Clostridium difficile A/B Toxin</t>
  </si>
  <si>
    <t>A measurement of the Clostridium difficile A and/or B toxin in a biological specimen.</t>
  </si>
  <si>
    <t>Clostridium difficile A and/or B Toxin Measurement</t>
  </si>
  <si>
    <t>CDFATOX</t>
  </si>
  <si>
    <t>Clostridium difficile A Toxin</t>
  </si>
  <si>
    <t>A measurement of the Clostridium difficile toxin A in a biological specimen.</t>
  </si>
  <si>
    <t>Clostridium difficile A Toxin Measurement</t>
  </si>
  <si>
    <t>CDFBTOX</t>
  </si>
  <si>
    <t>Clostridium difficile B Toxin</t>
  </si>
  <si>
    <t>A measurement of the Clostridium difficile toxin B in a biological specimen.</t>
  </si>
  <si>
    <t>Clostridium difficile B Toxin Measurement</t>
  </si>
  <si>
    <t>CDFCDTD</t>
  </si>
  <si>
    <t>Clostridium difficile cdt DNA</t>
  </si>
  <si>
    <t>A measurement of the Clostridium difficile binary toxin (cdt) DNA in a biological specimen.</t>
  </si>
  <si>
    <t>Clostridium difficile cdt DNA Measurement</t>
  </si>
  <si>
    <t>CDFDNA</t>
  </si>
  <si>
    <t>Clostridium difficile DNA</t>
  </si>
  <si>
    <t>A measurement of the Clostridium difficile DNA in a biological specimen.</t>
  </si>
  <si>
    <t>Clostridium difficile DNA Measurement</t>
  </si>
  <si>
    <t>CDFGDH</t>
  </si>
  <si>
    <t>C. difficile Glutamate Dehydrogenase</t>
  </si>
  <si>
    <t>C. difficile Glutamate Dehydrogenase; Clostridium difficile Glutamate Dehydrogenase</t>
  </si>
  <si>
    <t>A measurement of the Clostridium difficile glutamate dehydrogenase in a biological specimen.</t>
  </si>
  <si>
    <t>C. difficile Glutamate Dehydrogenase Measurement</t>
  </si>
  <si>
    <t>CDFTCDAD</t>
  </si>
  <si>
    <t>Clostridium difficile tcdA DNA</t>
  </si>
  <si>
    <t>A measurement of the Clostridium difficile toxin A (tcdA) DNA in a biological specimen.</t>
  </si>
  <si>
    <t>Clostridium difficile tcdA DNA Measurement</t>
  </si>
  <si>
    <t>CDFTCDBD</t>
  </si>
  <si>
    <t>Clostridium difficile tcdB DNA</t>
  </si>
  <si>
    <t>A measurement of the Clostridium difficile toxin B (tcdB) DNA in a biological specimen.</t>
  </si>
  <si>
    <t>Clostridium difficile tcdB DNA Measurement</t>
  </si>
  <si>
    <t>CDFTCDCD</t>
  </si>
  <si>
    <t>Clostridium difficile tcdC DNA</t>
  </si>
  <si>
    <t>A measurement of the Clostridium difficile regulatory protein (tcdC) DNA in a biological specimen.</t>
  </si>
  <si>
    <t>Clostridium difficile tcdC DNA Measurement</t>
  </si>
  <si>
    <t>CDFTXN</t>
  </si>
  <si>
    <t>Clostridium difficile Toxin</t>
  </si>
  <si>
    <t>A measurement of the Clostridium difficile toxin in a biological specimen.</t>
  </si>
  <si>
    <t>Clostridium difficile Toxin Measurement</t>
  </si>
  <si>
    <t>CDH1</t>
  </si>
  <si>
    <t>Cadherin 1</t>
  </si>
  <si>
    <t>Cadherin 1; Cadherin-1; E-Cadherin; Soluble CD324</t>
  </si>
  <si>
    <t>A measurement of the cadherin 1 in a biological specimen.</t>
  </si>
  <si>
    <t>Cadherin 1 Measurement</t>
  </si>
  <si>
    <t>CDT</t>
  </si>
  <si>
    <t>Carbohydrate-Deficient Transferrin</t>
  </si>
  <si>
    <t>A measurement of transferrin with a reduced number of carbohydrate moieties in a biological specimen.</t>
  </si>
  <si>
    <t>Carbohydrate-Deficient Transferrin Measurement</t>
  </si>
  <si>
    <t>CDTTFRN</t>
  </si>
  <si>
    <t>Carb-Deficient Transferrin/Transferrin</t>
  </si>
  <si>
    <t>A relative measurement (ratio or percentage) of the carbohydrate-deficient transferrin to total transferrin in a biological specimen.</t>
  </si>
  <si>
    <t>Carbohydrate-Deficient Transferrin to Transferrin Ratio Measurement</t>
  </si>
  <si>
    <t>CDU</t>
  </si>
  <si>
    <t>Candida dubliniensis</t>
  </si>
  <si>
    <t>A measurement of the Candida dubliniensis in a biological specimen.</t>
  </si>
  <si>
    <t>Candida dubliniensis Measurement</t>
  </si>
  <si>
    <t>CEA</t>
  </si>
  <si>
    <t>Carcinoembryonic Antigen</t>
  </si>
  <si>
    <t>A measurement of the carcinoembryonic antigen in a biological specimen.</t>
  </si>
  <si>
    <t>Carcinoembryonic Antigen Measurement</t>
  </si>
  <si>
    <t>CEACAM1</t>
  </si>
  <si>
    <t>CEA Cell Adhesion Molecule 1</t>
  </si>
  <si>
    <t>BGP; Biliary Glycoprotein; Carcinoembryonic Antigen Cell Adhesion Molecule 1; CEA Cell Adhesion Molecule 1; CEA Related Cell Adhesion Molecule 1; Soluble CD66a</t>
  </si>
  <si>
    <t>A measurement of the carcinoembryonic antigen (CEA) cell adhesion molecule 1 in a biological specimen.</t>
  </si>
  <si>
    <t>CEA Cell Adhesion Molecule 1 Measurement</t>
  </si>
  <si>
    <t>CEACAM5</t>
  </si>
  <si>
    <t>CEA Cell Adhesion Molecule 5</t>
  </si>
  <si>
    <t>Carcinoembryonic Antigen-Related Cell Adhesion Molecule 5; CEA Cell Adhesion Molecule 5; Soluble CD66e</t>
  </si>
  <si>
    <t>A measurement of the carcinoembryonic antigen (CEA) cell adhesion molecule 5 in a biological specimen.</t>
  </si>
  <si>
    <t>CEA Cell Adhesion Molecule 5 Measurement</t>
  </si>
  <si>
    <t>CEACAM5S</t>
  </si>
  <si>
    <t>Soluble CEA Cell Adhesion Molecule 5</t>
  </si>
  <si>
    <t>Soluble Carcinoembryonic Antigen-Related Cell Adhesion Molecule 5; Soluble CD66e; Soluble CEA Cell Adhesion Molecule 5</t>
  </si>
  <si>
    <t>A measurement of the soluble carcinoembryonic antigen (CEA) cell adhesion molecule 5 in a biological specimen.</t>
  </si>
  <si>
    <t>Soluble CEA Cell Adhesion Molecule 5 Measurement</t>
  </si>
  <si>
    <t>CEC</t>
  </si>
  <si>
    <t>Circulating Endothelial Cells</t>
  </si>
  <si>
    <t>A measurement of the circulating endothelial cells in a biological specimen.</t>
  </si>
  <si>
    <t>Circulating Endothelial Cell Count</t>
  </si>
  <si>
    <t>CEIMCE</t>
  </si>
  <si>
    <t>Immature Cells/Total Cells</t>
  </si>
  <si>
    <t>A relative measurement (ratio or percentage) of the immature hematopoietic cells to total cells in a biological specimen.</t>
  </si>
  <si>
    <t>Immature Cell to Total Cell Ratio Measurement</t>
  </si>
  <si>
    <t>CELLDENS</t>
  </si>
  <si>
    <t>Cell Density</t>
  </si>
  <si>
    <t>A measurement of the number of cells contained in a unit of volume or area.</t>
  </si>
  <si>
    <t>CELLDMAX</t>
  </si>
  <si>
    <t>Cell Density, Maximum</t>
  </si>
  <si>
    <t>The maximum number in a group of values that represent the cell density.</t>
  </si>
  <si>
    <t>Maximum Cell Density</t>
  </si>
  <si>
    <t>CELLDMIN</t>
  </si>
  <si>
    <t>Cell Density, Minimum</t>
  </si>
  <si>
    <t>The minimum number in a group of values that represent the cell density.</t>
  </si>
  <si>
    <t>Minimum Cell Density</t>
  </si>
  <si>
    <t>CELLDMN</t>
  </si>
  <si>
    <t>Cell Density, Mean</t>
  </si>
  <si>
    <t>The mean number in a group of values that represent the cell density.</t>
  </si>
  <si>
    <t>Mean Cell Density</t>
  </si>
  <si>
    <t>CELLDSD</t>
  </si>
  <si>
    <t>Cell Density, Standard Deviation</t>
  </si>
  <si>
    <t>The standard deviation in a group of values that represent the cell density.</t>
  </si>
  <si>
    <t>Standard Deviation of Cell Density</t>
  </si>
  <si>
    <t>CELLS</t>
  </si>
  <si>
    <t>Cells</t>
  </si>
  <si>
    <t>Cells; Total Cells</t>
  </si>
  <si>
    <t>A measurement of the total nucleated cells in a biological specimen.</t>
  </si>
  <si>
    <t>Cell Count</t>
  </si>
  <si>
    <t>Total Cells</t>
  </si>
  <si>
    <t>CELLSIM</t>
  </si>
  <si>
    <t>Immature Cells</t>
  </si>
  <si>
    <t>A measurement of the total immature cells in a blood specimen.</t>
  </si>
  <si>
    <t>Immature Cell Count</t>
  </si>
  <si>
    <t>CELLULAR</t>
  </si>
  <si>
    <t>Cellularity</t>
  </si>
  <si>
    <t>Cellularity; Cellularity Grade</t>
  </si>
  <si>
    <t>A measurement of the degree, quality or condition of cells in a biological specimen.</t>
  </si>
  <si>
    <t>Cellularity Measurement</t>
  </si>
  <si>
    <t>CEMORPH</t>
  </si>
  <si>
    <t>Cell Morphology</t>
  </si>
  <si>
    <t>An examination or assessment of the form and structure of cells.</t>
  </si>
  <si>
    <t>Cell Morphology Assessment</t>
  </si>
  <si>
    <t>CETP</t>
  </si>
  <si>
    <t>Cholesteryl Ester Transfer Protein</t>
  </si>
  <si>
    <t>A measurement of the cholesteryl ester transfer protein in a biological specimen.</t>
  </si>
  <si>
    <t>Cholesteryl Ester Transfer Protein Measurement</t>
  </si>
  <si>
    <t>CETPA</t>
  </si>
  <si>
    <t>Cholesteryl Ester Transfer Protein Act</t>
  </si>
  <si>
    <t>A measurement of the biological activity of cholesteryl ester transfer protein in a biological specimen.</t>
  </si>
  <si>
    <t>Cholesteryl Ester Transfer Protein Activity Measurement</t>
  </si>
  <si>
    <t>CFA</t>
  </si>
  <si>
    <t>Coefficient of Fat Absorption</t>
  </si>
  <si>
    <t>A measurement of the coefficient of fat absorption in a biological specimen.</t>
  </si>
  <si>
    <t>Coefficient of Fat Absorption Measurement</t>
  </si>
  <si>
    <t>CFH</t>
  </si>
  <si>
    <t>Complement Factor H</t>
  </si>
  <si>
    <t>Beta-1-H-Globulin; Complement Factor H; Factor H; H Factor 1</t>
  </si>
  <si>
    <t>A measurement of the complement factor H in a biological specimen.</t>
  </si>
  <si>
    <t>Complement Factor H Measurement</t>
  </si>
  <si>
    <t>CFHR1</t>
  </si>
  <si>
    <t>Complement Factor H-Related Protein 1</t>
  </si>
  <si>
    <t>Complement Factor H Related 1; Complement Factor H-Related Protein 1; FHL-1; FHR-1; H Factor-Like Protein 1; H-Factor-Like 1</t>
  </si>
  <si>
    <t>A measurement of the complement factor H-related Protein 1 in a biological specimen.</t>
  </si>
  <si>
    <t>Complement Factor H-Related Protein 1 Measurement</t>
  </si>
  <si>
    <t>CFR</t>
  </si>
  <si>
    <t>Citrobacter freundi</t>
  </si>
  <si>
    <t>A measurement of the Citrobacter freundi in a biological specimen.</t>
  </si>
  <si>
    <t>Citrobacter freundi Measurement</t>
  </si>
  <si>
    <t>CFSTRAIN</t>
  </si>
  <si>
    <t>Circumferential Strain</t>
  </si>
  <si>
    <t>A measurement of the change in length of the myocardium along the circumferential axis of the ventricle or atrium as viewed in the short axis.</t>
  </si>
  <si>
    <t>Circumferential Strain Measurement</t>
  </si>
  <si>
    <t>CGA</t>
  </si>
  <si>
    <t>Chromogranin A</t>
  </si>
  <si>
    <t>A measurement of the chromogranin A in a biological specimen.</t>
  </si>
  <si>
    <t>Chromogranin A Measurement</t>
  </si>
  <si>
    <t>CGADJMW</t>
  </si>
  <si>
    <t>Choriogonadotropin Adj for Maternal Wt</t>
  </si>
  <si>
    <t>Choriogonadotropin Adj for Maternal Wt; Choriogonadotropin Adjusted for Maternal Weight</t>
  </si>
  <si>
    <t>A measurement of choriogonadotropin, which has been adjusted for maternal body weight, in a biological specimen.</t>
  </si>
  <si>
    <t>Choriogonadotropin Adjusted for Maternal Weight Measurement</t>
  </si>
  <si>
    <t>CGL</t>
  </si>
  <si>
    <t>Candida glabrata</t>
  </si>
  <si>
    <t>A measurement of the Candida glabrata in a biological specimen.</t>
  </si>
  <si>
    <t>Candida glabrata Measurement</t>
  </si>
  <si>
    <t>CGMP</t>
  </si>
  <si>
    <t>Cyclic Guanosine Monophosphate</t>
  </si>
  <si>
    <t>A measurement of the cyclic guanosine 3,5-monophosphate in a biological specimen.</t>
  </si>
  <si>
    <t>Cyclic Guanosine Monophosphate Measurement</t>
  </si>
  <si>
    <t>CH100</t>
  </si>
  <si>
    <t>Complement CH100</t>
  </si>
  <si>
    <t>CH100; Complement CH100; Total Hemolytic Complement CH100</t>
  </si>
  <si>
    <t>A measurement of the complement required to lyse 100 percent of red blood cells in a biological specimen.</t>
  </si>
  <si>
    <t>Complement CH100 Measurement</t>
  </si>
  <si>
    <t>CH50</t>
  </si>
  <si>
    <t>Complement CH50</t>
  </si>
  <si>
    <t>CH50; Complement CH50; Total Hemolytic Complement CH50</t>
  </si>
  <si>
    <t>A measurement of the complement required to lyse 50 percent of red blood cells in a biological specimen.</t>
  </si>
  <si>
    <t>CH50 Measurement</t>
  </si>
  <si>
    <t>CHCKSIZE</t>
  </si>
  <si>
    <t>Checkerboard Square Size</t>
  </si>
  <si>
    <t>A visual stimulus that uses a checkerboard pattern which reverses every half-second (or other specified frequency). The check size can be changed to allow for testing of specific segments of the visual pathway.</t>
  </si>
  <si>
    <t>CHCM</t>
  </si>
  <si>
    <t>Corpuscular HGB Concentration Mean</t>
  </si>
  <si>
    <t>A direct measurement of the concentration of hemoglobin within individual erythrocytes in a biological specimen, reported as a mean.</t>
  </si>
  <si>
    <t>Corpuscular Hemoglobin Concentration Mean</t>
  </si>
  <si>
    <t>CHCMR</t>
  </si>
  <si>
    <t>Ret. Corpuscular HGB Concentration Mean</t>
  </si>
  <si>
    <t>Ret. Corpuscular HGB Concentration Mean; Reticulocyte Corpuscular Hemoglobin Concentration Mean</t>
  </si>
  <si>
    <t>An indirect measurement of the average concentration of hemoglobin per reticulocyte in a biological specimen, calculated as the ratio of hemoglobin to hematocrit.</t>
  </si>
  <si>
    <t>Reticulocyte Corpuscular Hemoglobin Concentration Mean</t>
  </si>
  <si>
    <t>CHCNT</t>
  </si>
  <si>
    <t>Corpuscular Hemoglobin Content</t>
  </si>
  <si>
    <t>Cellular Hemoglobin Content; CH; Corpuscular Hemoglobin Content</t>
  </si>
  <si>
    <t>A measurement of the mean erythrocyte hemoglobin content within an individual erythrocyte, calculated as the product of cell volume and cell hemoglobin concentration.</t>
  </si>
  <si>
    <t>CHDH7A25</t>
  </si>
  <si>
    <t>7alpha,25-Dihydroxycholesterol</t>
  </si>
  <si>
    <t>A measurement of the 7alpha,25-dihydroxycholesterol in a biological specimen.</t>
  </si>
  <si>
    <t>7alpha,25-Dihydroxycholesterol Measurement</t>
  </si>
  <si>
    <t>CHDH7A27</t>
  </si>
  <si>
    <t>7alpha,27-Dihydroxycholesterol</t>
  </si>
  <si>
    <t>A measurement of the 7alpha,27-dihydroxycholesterol in a biological specimen.</t>
  </si>
  <si>
    <t>7alpha,27-Dihydroxycholesterol Measurement</t>
  </si>
  <si>
    <t>CHDW</t>
  </si>
  <si>
    <t>Corpuscular HGB Conc Distribution Width</t>
  </si>
  <si>
    <t>Corpuscular Hemoglobin Concentration Distribution Width; Corpuscular HGB Conc Distribution Width</t>
  </si>
  <si>
    <t>A measurement of the standard deviation of hemoglobin concentrations in erythrocytes in a biological specimen, calculated as the standard deviation of hemoglobin content divided by the mean hemoglobin content.</t>
  </si>
  <si>
    <t>Corpuscular Hemoglobin Concentration Distribution Width</t>
  </si>
  <si>
    <t>CHDWR</t>
  </si>
  <si>
    <t>Ret Corpuscular HGB Conc Distr Width</t>
  </si>
  <si>
    <t>Ret Corpuscular HGB Conc Distr Width; Reticulocyte Corpuscular Hemoglobin Distribution Width</t>
  </si>
  <si>
    <t>A measurement of the standard deviation of hemoglobin concentrations in reticulocytes in a biological specimen, calculated as the standard deviation of hemoglobin content divided by the mean hemoglobin content.</t>
  </si>
  <si>
    <t>Reticulocyte Corpuscular Hemoglobin Distribution Width</t>
  </si>
  <si>
    <t>CHE24S25</t>
  </si>
  <si>
    <t>24(S),25-Epoxycholesterol</t>
  </si>
  <si>
    <t>A measurement of the 24(S),25-epoxycholesterol in a biological specimen.</t>
  </si>
  <si>
    <t>24(S),25-Epoxycholesterol Measurement</t>
  </si>
  <si>
    <t>CHESTCIR</t>
  </si>
  <si>
    <t>Chest Circumference</t>
  </si>
  <si>
    <t>The distance around an individual's chest.</t>
  </si>
  <si>
    <t>CHILDPOT</t>
  </si>
  <si>
    <t>Childbearing Potential</t>
  </si>
  <si>
    <t>An indicator as to whether the female subject has the potential to become pregnant. (NCI)</t>
  </si>
  <si>
    <t>CHITTDS</t>
  </si>
  <si>
    <t>Chitotriosidase</t>
  </si>
  <si>
    <t>Chitinase 1; Chitotriosidase; Chitotriosidase-1</t>
  </si>
  <si>
    <t>A measurement of the chitotriosidase-1 in a biological specimen.</t>
  </si>
  <si>
    <t>Chitotriosidase-1 Measurement</t>
  </si>
  <si>
    <t>CHKRNA</t>
  </si>
  <si>
    <t>Chikungunya Virus RNA</t>
  </si>
  <si>
    <t>A measurement of the Chikungunya virus RNA in a biological specimen.</t>
  </si>
  <si>
    <t>Chikungunya Virus RNA Measurement</t>
  </si>
  <si>
    <t>CHLAMYD</t>
  </si>
  <si>
    <t>Chlamydia</t>
  </si>
  <si>
    <t>A measurement of the organisms that are not assigned to the species level but are assigned to the Chlamydia genus level in a biological specimen.</t>
  </si>
  <si>
    <t>Chlamydia Measurement</t>
  </si>
  <si>
    <t>CHLDHSHN</t>
  </si>
  <si>
    <t>Number of Children in Household</t>
  </si>
  <si>
    <t>The number of children (including neonates) residing in the household.</t>
  </si>
  <si>
    <t>CHLMCRN</t>
  </si>
  <si>
    <t>Chylomicrons</t>
  </si>
  <si>
    <t>A measurement of the chylomicrons in a biological specimen.</t>
  </si>
  <si>
    <t>Chylomicrons Measurement</t>
  </si>
  <si>
    <t>CHLMCRNT</t>
  </si>
  <si>
    <t>Chylomicron Triglyceride</t>
  </si>
  <si>
    <t>A measurement of the chylomicron triglyceride in a biological specimen.</t>
  </si>
  <si>
    <t>Chylomicron Triglyceride Measurement</t>
  </si>
  <si>
    <t>CHLRHDRT</t>
  </si>
  <si>
    <t>Chloral Hydrate</t>
  </si>
  <si>
    <t>Chloral Hydrate; Mickey Finn; Trichloroacetaldehyde Monohydrate</t>
  </si>
  <si>
    <t>A measurement of the chloral hydrate in a biological specimen.</t>
  </si>
  <si>
    <t>Chloral Hydrate Measurement</t>
  </si>
  <si>
    <t>CHLRPMZN</t>
  </si>
  <si>
    <t>Chlorpromazine</t>
  </si>
  <si>
    <t>A measurement of the chlorpromazine in a biological specimen.</t>
  </si>
  <si>
    <t>Chlorpromazine Measurement</t>
  </si>
  <si>
    <t>CHOCTN</t>
  </si>
  <si>
    <t>Choline/Creatine</t>
  </si>
  <si>
    <t>A relative measurement (ratio) of the choline to the creatine in a biological specimen.</t>
  </si>
  <si>
    <t>Choline to Creatine Ratio Measurement</t>
  </si>
  <si>
    <t>CHOL</t>
  </si>
  <si>
    <t>Cholesterol</t>
  </si>
  <si>
    <t>Cholesterol; Total Cholesterol</t>
  </si>
  <si>
    <t>A measurement of the cholesterol in a biological specimen.</t>
  </si>
  <si>
    <t>Cholesterol Measurement</t>
  </si>
  <si>
    <t>CHOLATE</t>
  </si>
  <si>
    <t>Cholate</t>
  </si>
  <si>
    <t>Cholate; Cholic Acid</t>
  </si>
  <si>
    <t>A measurement of the cholate in a biological specimen.</t>
  </si>
  <si>
    <t>Cholate Measurement</t>
  </si>
  <si>
    <t>CHOLCM</t>
  </si>
  <si>
    <t>Cholate Compounds</t>
  </si>
  <si>
    <t>Cholate Compounds; Cholic Acid Compounds</t>
  </si>
  <si>
    <t>A measurement of the cholic acid, glycocholic acid, hyocholic acid, and taurocholic acid in a biological specimen.</t>
  </si>
  <si>
    <t>Cholate Compounds Measurement</t>
  </si>
  <si>
    <t>CHOLH20S</t>
  </si>
  <si>
    <t>20(S)-Hydroxycholesterol</t>
  </si>
  <si>
    <t>20(S)-Hydroxycholesterol; 20-Alpha-Hydroxycholesterol</t>
  </si>
  <si>
    <t>A measurement of the 20(S)-hydroxycholesterol in a biological specimen.</t>
  </si>
  <si>
    <t>20(S)-Hydroxycholesterol Measurement</t>
  </si>
  <si>
    <t>CHOLH22R</t>
  </si>
  <si>
    <t>22(R)-Hydroxycholesterol</t>
  </si>
  <si>
    <t>A measurement of the 22(R)-hydroxycholesterol in a biological specimen.</t>
  </si>
  <si>
    <t>22(R)-Hydroxycholesterol Measurement</t>
  </si>
  <si>
    <t>CHOLH22S</t>
  </si>
  <si>
    <t>22(S)-Hydroxycholesterol</t>
  </si>
  <si>
    <t>A measurement of the 22(S)-hydroxycholesterol in a biological specimen.</t>
  </si>
  <si>
    <t>22(S)-Hydroxycholesterol Measurement</t>
  </si>
  <si>
    <t>CHOLH24R</t>
  </si>
  <si>
    <t>24(R)-Hydroxycholesterol</t>
  </si>
  <si>
    <t>A measurement of the 24(R)-hydroxycholesterol in a biological specimen.</t>
  </si>
  <si>
    <t>24(R)-Hydroxycholesterol Measurement</t>
  </si>
  <si>
    <t>CHOLH24S</t>
  </si>
  <si>
    <t>24(S)-Hydroxycholesterol</t>
  </si>
  <si>
    <t>A measurement of the 24(S)-hydroxycholesterol in a biological specimen.</t>
  </si>
  <si>
    <t>24(S)-Hydroxycholesterol Measurement</t>
  </si>
  <si>
    <t>CHOLH25</t>
  </si>
  <si>
    <t>25-Hydroxycholesterol</t>
  </si>
  <si>
    <t>A measurement of the 25-hydroxycholesterol in a biological specimen.</t>
  </si>
  <si>
    <t>25-Hydroxycholesterol Measurement</t>
  </si>
  <si>
    <t>CHOLH27</t>
  </si>
  <si>
    <t>27-Hydroxycholesterol</t>
  </si>
  <si>
    <t>A measurement of the 27-hydroxycholesterol in a biological specimen.</t>
  </si>
  <si>
    <t>27-Hydroxycholesterol Measurement</t>
  </si>
  <si>
    <t>CHOLH7A</t>
  </si>
  <si>
    <t>7alpha-Hydroxycholesterol</t>
  </si>
  <si>
    <t>A measurement of the 7alpha-hydroxycholesterol in a biological specimen.</t>
  </si>
  <si>
    <t>7alpha-Hydroxycholesterol Measurement</t>
  </si>
  <si>
    <t>CHOLH7B</t>
  </si>
  <si>
    <t>7beta-Hydroxycholesterol</t>
  </si>
  <si>
    <t>A measurement of the 7beta-hydroxycholesterol in a biological specimen.</t>
  </si>
  <si>
    <t>7beta-Hydroxycholesterol Measurement</t>
  </si>
  <si>
    <t>CHOLHDL</t>
  </si>
  <si>
    <t>Cholesterol/HDL-Cholesterol</t>
  </si>
  <si>
    <t>A relative measurement (ratio or percentage) of total cholesterol to high-density lipoprotein cholesterol (HDL-C) in a biological specimen.</t>
  </si>
  <si>
    <t>Cholesterol to HDL-Cholesterol Ratio Measurement</t>
  </si>
  <si>
    <t>CHOLINE</t>
  </si>
  <si>
    <t>Choline</t>
  </si>
  <si>
    <t>A measurement of the choline in a biological specimen.</t>
  </si>
  <si>
    <t>Choline Measurement</t>
  </si>
  <si>
    <t>CHOLINES</t>
  </si>
  <si>
    <t>Cholinesterase</t>
  </si>
  <si>
    <t>A measurement of the cholinesterase in a biological specimen.</t>
  </si>
  <si>
    <t>Cholinesterase Measurement</t>
  </si>
  <si>
    <t>CHOLK7</t>
  </si>
  <si>
    <t>7-Ketocholesterol</t>
  </si>
  <si>
    <t>7-Ketocholesterol; 7-Oxocholesterol</t>
  </si>
  <si>
    <t>A measurement of the 7-ketocholesterol in a biological specimen.</t>
  </si>
  <si>
    <t>7-Ketocholesterol Measurement</t>
  </si>
  <si>
    <t>CHOLOH4B</t>
  </si>
  <si>
    <t>4-Beta-Hydroxycholesterol</t>
  </si>
  <si>
    <t>A measurement of the 4-beta-hydroxycholesterol in a biological specimen.</t>
  </si>
  <si>
    <t>4-Beta-Hydroxycholesterol Measurement</t>
  </si>
  <si>
    <t>CHOLSTNL</t>
  </si>
  <si>
    <t>Cholestanol</t>
  </si>
  <si>
    <t>5alpha-Cholestanol; Beta-Cholestanol; Cholestanol; Dehydrocholesterol; Zymostanol</t>
  </si>
  <si>
    <t>A measurement of the cholestanol in a biological specimen.</t>
  </si>
  <si>
    <t>Cholestanol Measurement</t>
  </si>
  <si>
    <t>CHOLSULF</t>
  </si>
  <si>
    <t>Cholesterol Sulfate</t>
  </si>
  <si>
    <t>A measurement of the cholesterol sulfate in a biological specimen.</t>
  </si>
  <si>
    <t>Cholesterol Sulfate Measurement</t>
  </si>
  <si>
    <t>CHRNSTRS</t>
  </si>
  <si>
    <t>Most Severe Chronic Stressor</t>
  </si>
  <si>
    <t>The agent, stimulus, activity, or event that causes stress with a chronic frequency, which has the highest level of severity.</t>
  </si>
  <si>
    <t>CHROMIUM</t>
  </si>
  <si>
    <t>Chromium</t>
  </si>
  <si>
    <t>Chromium; CR</t>
  </si>
  <si>
    <t>A measurement of the chromium in a specimen.</t>
  </si>
  <si>
    <t>Chromium Measurement</t>
  </si>
  <si>
    <t>CHRYSENE</t>
  </si>
  <si>
    <t>Chrysene</t>
  </si>
  <si>
    <t>A measurement of the chrysene in a specimen.</t>
  </si>
  <si>
    <t>Chrysene Measurement</t>
  </si>
  <si>
    <t>CHYPTENL</t>
  </si>
  <si>
    <t>Chamber Hypertrophy or Enlargement</t>
  </si>
  <si>
    <t>An electrocardiographic assessment of chamber hypertrophy or enlargement.</t>
  </si>
  <si>
    <t>Chamber Hypertrophy or Enlargement ECG Assessment</t>
  </si>
  <si>
    <t>CHYTRYP</t>
  </si>
  <si>
    <t>Chymotrypsin</t>
  </si>
  <si>
    <t>A measurement of the total chymotrypsin in a biological specimen.</t>
  </si>
  <si>
    <t>Chymotrypsin Measurement</t>
  </si>
  <si>
    <t>CIC</t>
  </si>
  <si>
    <t>Circulating Immune Complexes</t>
  </si>
  <si>
    <t>A measurement of the circulating immune complexes in a biological specimen.</t>
  </si>
  <si>
    <t>Circulating Immune Complex Measurement</t>
  </si>
  <si>
    <t>CIGPLGTH</t>
  </si>
  <si>
    <t>Cigarette Paper Length</t>
  </si>
  <si>
    <t>The length of the paper product that is used to wrap the cigarette tobacco rod.</t>
  </si>
  <si>
    <t>CINVIND</t>
  </si>
  <si>
    <t>Contact Investigation Indicator</t>
  </si>
  <si>
    <t>An indication as to whether a contact investigation (a public health activity whereby individuals who have been exposed to a person with a suspected or confirmed contagious illness are identified for contact tracing) has been carried out for the subject.</t>
  </si>
  <si>
    <t>Disease Contact Investigation Indicator</t>
  </si>
  <si>
    <t>CIRCUMF</t>
  </si>
  <si>
    <t>Circumference</t>
  </si>
  <si>
    <t>The length of the closed curve of a circle; the size of something as given by the distance around it. (NCI)</t>
  </si>
  <si>
    <t>CIT</t>
  </si>
  <si>
    <t>Citrulline</t>
  </si>
  <si>
    <t>A measurement of the citrulline in a biological specimen.</t>
  </si>
  <si>
    <t>Citrulline Measurement</t>
  </si>
  <si>
    <t>CITCREAT</t>
  </si>
  <si>
    <t>Citrate/Creatinine</t>
  </si>
  <si>
    <t>Citrate/Creatinine; Citric Acid/Creatinine</t>
  </si>
  <si>
    <t>A relative measurement (ratio or percentage) of the citrate to creatinine in a biological specimen.</t>
  </si>
  <si>
    <t>Citrate to Creatinine Ratio Measurement</t>
  </si>
  <si>
    <t>CITRATE</t>
  </si>
  <si>
    <t>Citrate</t>
  </si>
  <si>
    <t>Citrate; Citric Acid</t>
  </si>
  <si>
    <t>A measurement of the citrate in a biological specimen.</t>
  </si>
  <si>
    <t>Citrate Measurement</t>
  </si>
  <si>
    <t>CITRTEXR</t>
  </si>
  <si>
    <t>Citrate Excretion Rate</t>
  </si>
  <si>
    <t>A measurement of the amount of citrate being excreted in a biological specimen over a defined amount of time (e.g. one hour).</t>
  </si>
  <si>
    <t>CJE</t>
  </si>
  <si>
    <t>Campylobacter jejuni</t>
  </si>
  <si>
    <t>A measurement of the Campylobacter jejuni in a biological specimen.</t>
  </si>
  <si>
    <t>Campylobacter jejuni Measurement</t>
  </si>
  <si>
    <t>CK</t>
  </si>
  <si>
    <t>Creatine Kinase</t>
  </si>
  <si>
    <t>CPK; Creatine Kinase; Creatine Phosphokinase</t>
  </si>
  <si>
    <t>A measurement of the total creatine kinase in a biological specimen.</t>
  </si>
  <si>
    <t>Creatine Kinase Measurement</t>
  </si>
  <si>
    <t>CKBB</t>
  </si>
  <si>
    <t>Creatine Kinase BB</t>
  </si>
  <si>
    <t>A measurement of the homozygous B-type creatine kinase in a biological specimen.</t>
  </si>
  <si>
    <t>Creatine Kinase BB Measurement</t>
  </si>
  <si>
    <t>CKBBCK</t>
  </si>
  <si>
    <t>Creatine Kinase BB/Total Creatine Kinase</t>
  </si>
  <si>
    <t>A relative measurement (ratio or percentage) of the BB-type creatine kinase to total creatine kinase in a biological specimen.</t>
  </si>
  <si>
    <t>Creatine Kinase BB to Total Creatine Kinase Ratio Measurement</t>
  </si>
  <si>
    <t>CKMB</t>
  </si>
  <si>
    <t>Creatine Kinase MB</t>
  </si>
  <si>
    <t>A measurement of the heterozygous MB-type creatine kinase in a biological specimen.</t>
  </si>
  <si>
    <t>Creatine Kinase MB Measurement</t>
  </si>
  <si>
    <t>CKMBCK</t>
  </si>
  <si>
    <t>Creatine Kinase MB/Total Creatine Kinase</t>
  </si>
  <si>
    <t>A relative measurement (ratio or percentage) of the MB-type creatine kinase to total creatine kinase in a biological specimen.</t>
  </si>
  <si>
    <t>Creatine Kinase MB to Total Creatine Kinase Ratio Measurement</t>
  </si>
  <si>
    <t>CKMM</t>
  </si>
  <si>
    <t>Creatine Kinase MM</t>
  </si>
  <si>
    <t>A measurement of the homozygous M-type creatine kinase in a biological specimen.</t>
  </si>
  <si>
    <t>Creatine Kinase MM Measurement</t>
  </si>
  <si>
    <t>CKMMCK</t>
  </si>
  <si>
    <t>Creatine Kinase MM/Total Creatine Kinase</t>
  </si>
  <si>
    <t>A relative measurement (ratio or percentage) of the MM-type creatine kinase to total creatine kinase in a biological specimen.</t>
  </si>
  <si>
    <t>Creatine Kinase MM to Total Creatine Kinase Ratio Measurement</t>
  </si>
  <si>
    <t>CKMT1CK</t>
  </si>
  <si>
    <t>CK, Macromolecular Type 1/Total CK</t>
  </si>
  <si>
    <t>CK, Macromolecular Type 1/Total CK; Creatine Kinase, Macromolecular Type 1/Total Creatine Kinase</t>
  </si>
  <si>
    <t>A relative measurement (ratio or percentage) of the macromolecular type 1 creatine kinase to total creatine kinase in a biological specimen.</t>
  </si>
  <si>
    <t>Macromolecular Type 1 Creatine Kinase to Total Creatine Kinase Ratio Measurement</t>
  </si>
  <si>
    <t>CKMT2CK</t>
  </si>
  <si>
    <t>CK, Macromolecular Type 2/Total CK</t>
  </si>
  <si>
    <t>CK, Macromolecular Type 2/Total CK; Creatine Kinase, Macromolecular Type 2/Total Creatine Kinase</t>
  </si>
  <si>
    <t>A relative measurement (ratio or percentage) of the macromolecular type 2 creatine kinase to total creatine kinase in a biological specimen.</t>
  </si>
  <si>
    <t>Macromolecular Type 2 Creatine Kinase to Total Creatine Kinase Ratio Measurement</t>
  </si>
  <si>
    <t>CKO</t>
  </si>
  <si>
    <t>Citrobacter koseri</t>
  </si>
  <si>
    <t>A measurement of the Citrobacter koseri in a biological specimen.</t>
  </si>
  <si>
    <t>Citrobacter koseri Measurement</t>
  </si>
  <si>
    <t>CL</t>
  </si>
  <si>
    <t>Chloride</t>
  </si>
  <si>
    <t>A measurement of the chloride in a biological specimen.</t>
  </si>
  <si>
    <t>Chloride Measurement</t>
  </si>
  <si>
    <t>CLARITY</t>
  </si>
  <si>
    <t>Clarity</t>
  </si>
  <si>
    <t>A measurement of the transparency of a biological specimen.</t>
  </si>
  <si>
    <t>Clarity Measurement</t>
  </si>
  <si>
    <t>CLCLR</t>
  </si>
  <si>
    <t>Chloride Clearance</t>
  </si>
  <si>
    <t>A measurement of the volume of serum or plasma that would be cleared of chloride by excretion of urine for a specified unit of time (e.g. one minute).</t>
  </si>
  <si>
    <t>Chloride Clearance Measurement</t>
  </si>
  <si>
    <t>CLCREAT</t>
  </si>
  <si>
    <t>Chloride/Creatinine</t>
  </si>
  <si>
    <t>A relative measurement (ratio or percentage) of the chloride to creatinine in a biological specimen.</t>
  </si>
  <si>
    <t>Chloride to Creatinine Ratio Measurement</t>
  </si>
  <si>
    <t>CLCTONN</t>
  </si>
  <si>
    <t>Calcitonin</t>
  </si>
  <si>
    <t>A measurement of the calcitonin hormone in a biological specimen.</t>
  </si>
  <si>
    <t>Calcitonin Measurement</t>
  </si>
  <si>
    <t>CLCTRIOL</t>
  </si>
  <si>
    <t>Calcitriol</t>
  </si>
  <si>
    <t>A measurement of the calcitriol hormone in a biological specimen.</t>
  </si>
  <si>
    <t>Calcitriol Measurement</t>
  </si>
  <si>
    <t>CLDISIND</t>
  </si>
  <si>
    <t>Corrective Lens for Distance Indicator</t>
  </si>
  <si>
    <t>An indication as to whether an eye lens(es) is worn by the subject to correct for distance.</t>
  </si>
  <si>
    <t>CLDISTYP</t>
  </si>
  <si>
    <t>Corrective Lens Type for Distance</t>
  </si>
  <si>
    <t>A description of the type of eye lens(es) worn by the subject to correct for distance.</t>
  </si>
  <si>
    <t>CLDXNFRN</t>
  </si>
  <si>
    <t>Chlorinated Dioxins and/or Furans</t>
  </si>
  <si>
    <t>A measurement of the chlorinated dioxins and/or furans in a specimen.</t>
  </si>
  <si>
    <t>Chlorinated Dioxins and/or Furans Measurement</t>
  </si>
  <si>
    <t>CLEPNSQE</t>
  </si>
  <si>
    <t>Columnar Epi Cells/Non-Squam Epi Cells</t>
  </si>
  <si>
    <t>A relative measurement (ratio or percentage) of the columnar epithelial cells to non-squamous epithelial cells in a biological specimen.</t>
  </si>
  <si>
    <t>Columnar Epithelial Cells to Non-Squamous Epithelial Cells Ratio Measurement</t>
  </si>
  <si>
    <t>CLEXR</t>
  </si>
  <si>
    <t>Chloride Excretion Rate</t>
  </si>
  <si>
    <t>A measurement of the amount of chloride being excreted in a biological specimen over a defined period of time (e.g. one hour).</t>
  </si>
  <si>
    <t>CLIND</t>
  </si>
  <si>
    <t>Corrective Lens Indicator</t>
  </si>
  <si>
    <t>An indication as to whether an eye lens(es) is worn by the subject to correct for any type of visual impairment.</t>
  </si>
  <si>
    <t>CLININD</t>
  </si>
  <si>
    <t>Clinic Stay Indicator</t>
  </si>
  <si>
    <t>An indication as to whether the subject was admitted to a healthcare clinic.</t>
  </si>
  <si>
    <t>CLINSTDS</t>
  </si>
  <si>
    <t>Clinical Status of Disease</t>
  </si>
  <si>
    <t>A characterization of the state of a subject's disease or condition, as evaluated by a clinician or other healthcare provider.</t>
  </si>
  <si>
    <t>Clinical Status</t>
  </si>
  <si>
    <t>CLNZPM</t>
  </si>
  <si>
    <t>Clonazepam</t>
  </si>
  <si>
    <t>A measurement of the clonazepam present in a biological specimen.</t>
  </si>
  <si>
    <t>Clonazepam Measurement</t>
  </si>
  <si>
    <t>CLOBAZAM</t>
  </si>
  <si>
    <t>Clobazam</t>
  </si>
  <si>
    <t>Clobazam; cloBAZam</t>
  </si>
  <si>
    <t>A measurement of the clobazam in a biological specimen.</t>
  </si>
  <si>
    <t>Clobazam Measurement</t>
  </si>
  <si>
    <t>CLOSTBL</t>
  </si>
  <si>
    <t>Clostebol</t>
  </si>
  <si>
    <t>A measurement of the clostebol in a biological specimen.</t>
  </si>
  <si>
    <t>Clostebol Measurement</t>
  </si>
  <si>
    <t>CLOTFAA</t>
  </si>
  <si>
    <t>Clot Formation Alpha Angle</t>
  </si>
  <si>
    <t>Alpha Angle; Alpha-Angle; Clot Formation Alpha Angle</t>
  </si>
  <si>
    <t>A measurement of the angle of incline (tangent at 20mm and the midline) during the rising phase of the thromboelastogram curve, during the clot formation process.</t>
  </si>
  <si>
    <t>Clot Formation Alpha Angle Measurement</t>
  </si>
  <si>
    <t>CLOTFM</t>
  </si>
  <si>
    <t>Clot Firmness</t>
  </si>
  <si>
    <t>Clot Amplitude; Clot Firmness</t>
  </si>
  <si>
    <t>A measurement of the firmness of a clot.</t>
  </si>
  <si>
    <t>Clot Firmness Measurement</t>
  </si>
  <si>
    <t>CLOTFMMX</t>
  </si>
  <si>
    <t>Maximum Clot Firmness</t>
  </si>
  <si>
    <t>Maximum Clot Amplitude; Maximum Clot Firmness</t>
  </si>
  <si>
    <t>A measurement of the maximum firmness of a clot.</t>
  </si>
  <si>
    <t>Maximum Clot Firmness Measurement</t>
  </si>
  <si>
    <t>CLOTFTIM</t>
  </si>
  <si>
    <t>Clot Formation Time</t>
  </si>
  <si>
    <t>CFT; Clot Formation Time</t>
  </si>
  <si>
    <t>A measurement of the elapsed time from the start of clot formation to the point at which the clot reaches a firmness of 20mm.</t>
  </si>
  <si>
    <t>Clot Formation Time Measurement</t>
  </si>
  <si>
    <t>CLOTITIM</t>
  </si>
  <si>
    <t>Clot Initiation Time</t>
  </si>
  <si>
    <t>Clot Initiation Time; Clotting Time; CT</t>
  </si>
  <si>
    <t>A measurement of the elapsed time from the addition of the clot activating agent to the start of clot formation.</t>
  </si>
  <si>
    <t>Clot Initiation Time Measurement</t>
  </si>
  <si>
    <t>CLOTLYIX</t>
  </si>
  <si>
    <t>Clot Lysis Index</t>
  </si>
  <si>
    <t>Clot LI; Clot Lysis Index</t>
  </si>
  <si>
    <t>A relative measurement (percentage) of remaining clot stability in relation to the maximum clot firmness value at some time point after clot initiation time.</t>
  </si>
  <si>
    <t>CLOTLYMX</t>
  </si>
  <si>
    <t>Maximum Clot Lysis</t>
  </si>
  <si>
    <t>Maximum Clot Lysis; Maximum Lysis</t>
  </si>
  <si>
    <t>A relative measurement (percentage) of the decrease in amplitude of the waveform at rotational thromboelastometry test completion.</t>
  </si>
  <si>
    <t>Maximum Clot Lysis Measurement</t>
  </si>
  <si>
    <t>CLOTRTC</t>
  </si>
  <si>
    <t>Clot Retraction</t>
  </si>
  <si>
    <t>Clot Retraction; Clot Retraction, Qualitative</t>
  </si>
  <si>
    <t>A qualitative assessment of clot retraction in a biological specimen.</t>
  </si>
  <si>
    <t>Qualitative Clot Retraction Measurement</t>
  </si>
  <si>
    <t>CLOTRTCT</t>
  </si>
  <si>
    <t>Clot Retraction Time</t>
  </si>
  <si>
    <t>A measurement of the amount of time it takes for a clot to retract, or pull away from, the wall of a glass collection container.</t>
  </si>
  <si>
    <t>Clot Retraction Time Measurement</t>
  </si>
  <si>
    <t>CLPHTRMN</t>
  </si>
  <si>
    <t>Chlorphentermine</t>
  </si>
  <si>
    <t>A measurement of the chlorphentermine in a biological specimen.</t>
  </si>
  <si>
    <t>Chlorphentermine Measurement</t>
  </si>
  <si>
    <t>CLRDZPXD</t>
  </si>
  <si>
    <t>Chlordiazepoxide</t>
  </si>
  <si>
    <t>A measurement of the chlordiazepoxide present in a biological specimen.</t>
  </si>
  <si>
    <t>Chlordiazepoxide Measurement</t>
  </si>
  <si>
    <t>CLRZPT</t>
  </si>
  <si>
    <t>Clorazepate</t>
  </si>
  <si>
    <t>A measurement of the clorazepate present in a biological specimen.</t>
  </si>
  <si>
    <t>Clorazepate Measurement</t>
  </si>
  <si>
    <t>CLT</t>
  </si>
  <si>
    <t>Clot Lysis Time</t>
  </si>
  <si>
    <t>Clot Lysis Time; ECLT; ELT; Euglobulin Clot Lysis Time; Euglobulin Lysis Time</t>
  </si>
  <si>
    <t>A measurement of the amount of time it takes for dissolution of a fibrin clot in a biological specimen.</t>
  </si>
  <si>
    <t>Euglobulin Clot Lysis Time</t>
  </si>
  <si>
    <t>CLUECE</t>
  </si>
  <si>
    <t>Clue Cells</t>
  </si>
  <si>
    <t>A measurement of the clue cells in a biological specimen.</t>
  </si>
  <si>
    <t>Clue Cell Count</t>
  </si>
  <si>
    <t>CLZPMAOM</t>
  </si>
  <si>
    <t>Clonazepam and/or Metabolites</t>
  </si>
  <si>
    <t>A measurement of the clonazepam and/or its metabolite(s) present in a biological specimen, for an assay that can measure both clonazepam and its metabolites.</t>
  </si>
  <si>
    <t>Clonazepam and/or Metabolites Measurement</t>
  </si>
  <si>
    <t>CMHYIND</t>
  </si>
  <si>
    <t>Cardiac Muscle Hypertrophy Indicator</t>
  </si>
  <si>
    <t>An indication as to whether there is a hypertrophied cardiac muscle.</t>
  </si>
  <si>
    <t>Heart Chamber Hypertrophy Indicator</t>
  </si>
  <si>
    <t>CMONOX</t>
  </si>
  <si>
    <t>Carbon Monoxide</t>
  </si>
  <si>
    <t>A measurement of the carbon monoxide in a specimen.</t>
  </si>
  <si>
    <t>Carbon Monoxide Measurement</t>
  </si>
  <si>
    <t>CMPK2</t>
  </si>
  <si>
    <t>Cytidine-Uridine Monophosphate Kinase 2</t>
  </si>
  <si>
    <t>Cytidine-Uridine Monophosphate Kinase 2; Cytidine/Uridine Monophosphate Kinase 2</t>
  </si>
  <si>
    <t>A measurement of the cytidine-uridine monophosphate kinase 2 in a biological specimen.</t>
  </si>
  <si>
    <t>Cytidine-Uridine Monophosphate Kinase 2 Measurement</t>
  </si>
  <si>
    <t>CMV</t>
  </si>
  <si>
    <t>Cytomegalovirus</t>
  </si>
  <si>
    <t>A measurement of the organisms that are not assigned to the species level but are assigned to the Cytomegalovirus genus level in a biological specimen.</t>
  </si>
  <si>
    <t>Cytomegalovirus Measurement</t>
  </si>
  <si>
    <t>CMVAG</t>
  </si>
  <si>
    <t>Cytomegalovirus Antigen</t>
  </si>
  <si>
    <t>A measurement of the Cytomegalovirus antigen in a biological specimen.</t>
  </si>
  <si>
    <t>Cytomegalovirus Antigen Measurement</t>
  </si>
  <si>
    <t>CMVDNA</t>
  </si>
  <si>
    <t>Cytomegalovirus DNA</t>
  </si>
  <si>
    <t>A measurement of the Cytomegalovirus DNA in a biological specimen.</t>
  </si>
  <si>
    <t>Cytomegalovirus DNA Measurement</t>
  </si>
  <si>
    <t>CMVP65AG</t>
  </si>
  <si>
    <t>Cytomegalovirus pp65 Antigen</t>
  </si>
  <si>
    <t>Cytomegalovirus Phosphoprotein 65 Antigen; Cytomegalovirus pp65 Antigen</t>
  </si>
  <si>
    <t>A measurement of the Cytomegalovirus phosphoprotein 65 (pp65) antigen in a biological specimen.</t>
  </si>
  <si>
    <t>Cytomegalovirus pp65 Antigen Measurement</t>
  </si>
  <si>
    <t>CNDMIND</t>
  </si>
  <si>
    <t>Condom Use Most Recent Sex Interc Ind</t>
  </si>
  <si>
    <t>Condom Use for Most Recent Sexual Intercourse Indicator; Condom Use Most Recent Sex Interc Ind</t>
  </si>
  <si>
    <t>An indication as to whether a condom was used during the most recent occurrence of sexual intercourse.</t>
  </si>
  <si>
    <t>Condom Use for Most Recent Sexual Intercourse Indicator</t>
  </si>
  <si>
    <t>CNDUFRQD</t>
  </si>
  <si>
    <t>Condom Use Frequency Desc</t>
  </si>
  <si>
    <t>Condom Use Frequency Desc; Condom Use Frequency Description</t>
  </si>
  <si>
    <t>A description of the regularity with which a condom is used during sexual activity.</t>
  </si>
  <si>
    <t>Condom Use Frequency</t>
  </si>
  <si>
    <t>CNEGADNA</t>
  </si>
  <si>
    <t>Cryptococcus neoformans/gattii DNA</t>
  </si>
  <si>
    <t>A measurement of Cryptococcus neoformans and/or Cryptococcus gattii DNA in a biological specimen.</t>
  </si>
  <si>
    <t>Cryptococcus neoformans and/or gattii DNA Measurement</t>
  </si>
  <si>
    <t>CNTF</t>
  </si>
  <si>
    <t>Ciliary Neurotrophic Factor</t>
  </si>
  <si>
    <t>A measurement of the ciliary neurotrophic factor in a biological specimen.</t>
  </si>
  <si>
    <t>Ciliary Neurotrophic Factor Measurement</t>
  </si>
  <si>
    <t>CNTFDST</t>
  </si>
  <si>
    <t>Counting Fingers Distance</t>
  </si>
  <si>
    <t>Count Fingers Distance</t>
  </si>
  <si>
    <t>An assessment of the furthest distance at which a subject can perceive and accurately count the examiner's fingers.</t>
  </si>
  <si>
    <t>Counting Fingers Test</t>
  </si>
  <si>
    <t>CNTFIND</t>
  </si>
  <si>
    <t>Counting Fingers Indicator</t>
  </si>
  <si>
    <t>Count Fingers Indicator</t>
  </si>
  <si>
    <t>An indication as to whether a subject can perceive and accurately count the examiner's fingers at a pre-specified distance.</t>
  </si>
  <si>
    <t>CNTYPAD</t>
  </si>
  <si>
    <t>County of Permanent Address</t>
  </si>
  <si>
    <t>The county identified as the individual's permanent residence.</t>
  </si>
  <si>
    <t>CO2</t>
  </si>
  <si>
    <t>Carbon Dioxide</t>
  </si>
  <si>
    <t>A measurement of the carbon dioxide gas in a biological specimen.</t>
  </si>
  <si>
    <t>Carbon Dioxide Measurement</t>
  </si>
  <si>
    <t>COAGIDX</t>
  </si>
  <si>
    <t>Coagulation Index</t>
  </si>
  <si>
    <t>CI; Coagulation Index</t>
  </si>
  <si>
    <t>A measurement of the efficiency of coagulation of a biological specimen. This is calculated by a mathematical formula that takes into account the R value, K value, angle and maximum amplitude of clot formation.</t>
  </si>
  <si>
    <t>Coagulation Index Measurement</t>
  </si>
  <si>
    <t>COARTDOM</t>
  </si>
  <si>
    <t>Coronary Artery Dominance</t>
  </si>
  <si>
    <t>The pattern of the epicardial vessels supplying the posterolateral and posterior descending coronary arteries.</t>
  </si>
  <si>
    <t>COBALT</t>
  </si>
  <si>
    <t>Cobalt</t>
  </si>
  <si>
    <t>CO; Cobalt</t>
  </si>
  <si>
    <t>A measurement of the cobalt in a specimen.</t>
  </si>
  <si>
    <t>Cobalt Measurement</t>
  </si>
  <si>
    <t>COCAAOM</t>
  </si>
  <si>
    <t>Cocaine and/or Metabolites</t>
  </si>
  <si>
    <t>A measurement of the cocaine and/or its metabolite(s) present in a biological specimen, for an assay that can measure both cocaine and its metabolites.</t>
  </si>
  <si>
    <t>Cocaine And/Or Metabolites Measurement</t>
  </si>
  <si>
    <t>COCAETH</t>
  </si>
  <si>
    <t>Cocaethylene</t>
  </si>
  <si>
    <t>Cocaethylene; Cocaine Ethyl</t>
  </si>
  <si>
    <t>A measurement of the cocaethylene present in a biological specimen.</t>
  </si>
  <si>
    <t>Cocaethylene Measurement</t>
  </si>
  <si>
    <t>COCAINE</t>
  </si>
  <si>
    <t>Cocaine</t>
  </si>
  <si>
    <t>A measurement of the cocaine present in a biological specimen.</t>
  </si>
  <si>
    <t>Cocaine Measurement</t>
  </si>
  <si>
    <t>COCAM</t>
  </si>
  <si>
    <t>Cocaine Metabolites</t>
  </si>
  <si>
    <t>A measurement of any cocaine drug class metabolite(s) present in a biological specimen.</t>
  </si>
  <si>
    <t>Cocaine Metabolites Measurement</t>
  </si>
  <si>
    <t>COCBNZEC</t>
  </si>
  <si>
    <t>Cocaine Benzoylecgonine Ecgonine</t>
  </si>
  <si>
    <t>A measurement of the cocaine, benzoylecgonine, and/or ecgonine in a biological specimen.</t>
  </si>
  <si>
    <t>Cocaine, Benzoylecgonine, and/or Ecgonine Measurement</t>
  </si>
  <si>
    <t>CODEINE</t>
  </si>
  <si>
    <t>Codeine</t>
  </si>
  <si>
    <t>A measurement of the codeine present in a biological specimen.</t>
  </si>
  <si>
    <t>Codeine Measurement</t>
  </si>
  <si>
    <t>COILNUM</t>
  </si>
  <si>
    <t>Number of Coil Channels</t>
  </si>
  <si>
    <t>The number of channels, or elements, in the coil component of the device.</t>
  </si>
  <si>
    <t>COILSTR</t>
  </si>
  <si>
    <t>Coil Strength</t>
  </si>
  <si>
    <t>The maximum voltage allowable to pass through an electromagnetic coil. (NCI)</t>
  </si>
  <si>
    <t>COL4</t>
  </si>
  <si>
    <t>Collagen Type IV</t>
  </si>
  <si>
    <t>A measurement of the collagen type IV in a biological specimen.</t>
  </si>
  <si>
    <t>Collagen Type IV Measurement</t>
  </si>
  <si>
    <t>COLOR</t>
  </si>
  <si>
    <t>Color</t>
  </si>
  <si>
    <t>A measurement of the color of a biological specimen.</t>
  </si>
  <si>
    <t>Color Assessment</t>
  </si>
  <si>
    <t>The appearance of objects (or light sources) described in terms of a person's perception of their hue and lightness (or brightness) and saturation. (NCI)</t>
  </si>
  <si>
    <t>COMP</t>
  </si>
  <si>
    <t>Cartilage Oligomeric Matrix Protein</t>
  </si>
  <si>
    <t>A measurement of the cartilage oligomeric matrix protein in a biological specimen.</t>
  </si>
  <si>
    <t>Cartilage Oligomeric Matrix Protein Measurement</t>
  </si>
  <si>
    <t>COMPOS</t>
  </si>
  <si>
    <t>Composition</t>
  </si>
  <si>
    <t>The materials from which something is made.</t>
  </si>
  <si>
    <t>CONC</t>
  </si>
  <si>
    <t>Concentration</t>
  </si>
  <si>
    <t>The quantity of a specified substance in a unit volume or weight of another substance.</t>
  </si>
  <si>
    <t>CONDUCTU</t>
  </si>
  <si>
    <t>Urine Conductivity</t>
  </si>
  <si>
    <t>A measurement of the urine conductivity which is a non-linear function of the electrolyte concentration in the urine.</t>
  </si>
  <si>
    <t>CONSIST</t>
  </si>
  <si>
    <t>Consistency</t>
  </si>
  <si>
    <t>A description about the firmness or make-up of an entity.</t>
  </si>
  <si>
    <t>CONTEPH</t>
  </si>
  <si>
    <t>Contrast Enhancement Phase</t>
  </si>
  <si>
    <t>The phase of the contrast agent distribution within the body after its administration.</t>
  </si>
  <si>
    <t>Contrast Agent Enhancement Phase</t>
  </si>
  <si>
    <t>COPEP</t>
  </si>
  <si>
    <t>Copeptin</t>
  </si>
  <si>
    <t>A measurement of the copeptin in a biological specimen.</t>
  </si>
  <si>
    <t>Copeptin Measurement</t>
  </si>
  <si>
    <t>COPPER</t>
  </si>
  <si>
    <t>Copper</t>
  </si>
  <si>
    <t>Copper; Cu</t>
  </si>
  <si>
    <t>A measurement of copper in a biological specimen.</t>
  </si>
  <si>
    <t>Copper Measurement</t>
  </si>
  <si>
    <t>COQ10</t>
  </si>
  <si>
    <t>Ubiquinone 10</t>
  </si>
  <si>
    <t>Coenzyme Q10; Ubiquinone 10</t>
  </si>
  <si>
    <t>A measurement of the ubiquinone 10 in a biological specimen.</t>
  </si>
  <si>
    <t>Ubiquinone 10 Measurement</t>
  </si>
  <si>
    <t>CORCREAT</t>
  </si>
  <si>
    <t>Cortisol/Creatinine</t>
  </si>
  <si>
    <t>A relative measurement (ratio or percentage) of the cortisol to creatinine present in a sample.</t>
  </si>
  <si>
    <t>Cortisol to Creatinine Ratio Measurement</t>
  </si>
  <si>
    <t>CORTFR</t>
  </si>
  <si>
    <t>Cortisol, Free</t>
  </si>
  <si>
    <t>A measurement of the free, unbound cortisol in a biological specimen.</t>
  </si>
  <si>
    <t>Free Cortisol Measurement</t>
  </si>
  <si>
    <t>CORTISOL</t>
  </si>
  <si>
    <t>Cortisol</t>
  </si>
  <si>
    <t>Cortisol; Total Cortisol</t>
  </si>
  <si>
    <t>A measurement of the cortisol in a biological specimen.</t>
  </si>
  <si>
    <t>Cortisol Measurement</t>
  </si>
  <si>
    <t>CORTOLA</t>
  </si>
  <si>
    <t>Alpha Cortol</t>
  </si>
  <si>
    <t>Alpha Cortol; alpha-Cortol</t>
  </si>
  <si>
    <t>A measurement of the alpha cortol in a biological specimen.</t>
  </si>
  <si>
    <t>Alpha Cortol Measurement</t>
  </si>
  <si>
    <t>CORTOLNA</t>
  </si>
  <si>
    <t>Alpha Cortolone</t>
  </si>
  <si>
    <t>Alpha Cortolone; alpha-Cortolone</t>
  </si>
  <si>
    <t>A measurement of the alpha cortolone in a biological specimen.</t>
  </si>
  <si>
    <t>Alpha Cortolone Measurement</t>
  </si>
  <si>
    <t>COTININE</t>
  </si>
  <si>
    <t>Cotinine</t>
  </si>
  <si>
    <t>A measurement of the cotinine in a biological specimen.</t>
  </si>
  <si>
    <t>Cotinine Measurement</t>
  </si>
  <si>
    <t>COTNNFR</t>
  </si>
  <si>
    <t>Cotinine, Free</t>
  </si>
  <si>
    <t>A measurement of the free (unbound) cotinine in a specimen.</t>
  </si>
  <si>
    <t>Free Cotinine Measurement</t>
  </si>
  <si>
    <t>COUMARIN</t>
  </si>
  <si>
    <t>Coumarin</t>
  </si>
  <si>
    <t>A measurement of the coumarin in a specimen.</t>
  </si>
  <si>
    <t>Coumarin Measurement</t>
  </si>
  <si>
    <t>CPAAG</t>
  </si>
  <si>
    <t>Cryptosporidium parvum Antigen</t>
  </si>
  <si>
    <t>A measurement of the Cryptosporidium parvum antigen in a biological specimen.</t>
  </si>
  <si>
    <t>Cryptosporidium parvum Antigen Measurement</t>
  </si>
  <si>
    <t>CPB2</t>
  </si>
  <si>
    <t>Carboxypeptidase B2</t>
  </si>
  <si>
    <t>Carboxypeptidase B2; CPU; PCPB; TAFI</t>
  </si>
  <si>
    <t>A measurement of the carboxypeptidase B2 in a biological specimen.</t>
  </si>
  <si>
    <t>Carboxypeptidase B2 Measurement</t>
  </si>
  <si>
    <t>CPBDIFF</t>
  </si>
  <si>
    <t>Cigarette Paper Band Diffusivity</t>
  </si>
  <si>
    <t>An assessment of the gas or particle diffusivity across the cellulosic bands present on some cigarette papers, used to reduce a cigarette's smolder ability.</t>
  </si>
  <si>
    <t>CPBPERM</t>
  </si>
  <si>
    <t>Cigarette Paper Band Permeability</t>
  </si>
  <si>
    <t>An assessment of the gas or particle permeability through the cellulosic bands present on some cigarette papers, used to reduce a cigarette's smolder ability.</t>
  </si>
  <si>
    <t>CPBPOR</t>
  </si>
  <si>
    <t>Cigarette Paper Band Porosity</t>
  </si>
  <si>
    <t>An assessment of the porosity of the cellulosic bands present on some cigarette papers, used to reduce a cigarette's smolder ability.</t>
  </si>
  <si>
    <t>CPBSPC</t>
  </si>
  <si>
    <t>Cigarette Paper Band Space</t>
  </si>
  <si>
    <t>An assessment of the length of the spacing between two adjacent cellulosic bands present on some cigarette papers, used to reduce a cigarette's smolder ability.</t>
  </si>
  <si>
    <t>CPBWID</t>
  </si>
  <si>
    <t>Cigarette Paper Band Width</t>
  </si>
  <si>
    <t>An assessment of the width of the cellulosic bands present on some cigarette papers, used to reduce a cigarette's smolder ability.</t>
  </si>
  <si>
    <t>CPC</t>
  </si>
  <si>
    <t>Clonal Plasma Cells</t>
  </si>
  <si>
    <t>A measurement of the clonal plasma cells in a biological specimen.</t>
  </si>
  <si>
    <t>Clonal Plasma Cell Count</t>
  </si>
  <si>
    <t>CPCCE</t>
  </si>
  <si>
    <t>Clonal Plasma Cells/Total Cells</t>
  </si>
  <si>
    <t>A relative measurement (ratio or percentage) of the clonal plasma cells to total cells in a biological specimen.</t>
  </si>
  <si>
    <t>Clonal Plasma Cell to Total Cell Ratio Measurement</t>
  </si>
  <si>
    <t>CPEPCRT</t>
  </si>
  <si>
    <t>C-peptide/Creatinine</t>
  </si>
  <si>
    <t>A relative measurement (ratio or percentage) of the C-peptide to creatinine in a biological specimen.</t>
  </si>
  <si>
    <t>C-peptide to Creatinine Ratio Measurement</t>
  </si>
  <si>
    <t>CPEPEXR</t>
  </si>
  <si>
    <t>C-Peptide Excretion Rate</t>
  </si>
  <si>
    <t>A measurement of the amount of C-peptide being excreted in a biological specimen over a defined amount of time (e.g. one hour).</t>
  </si>
  <si>
    <t>CPEPTIDE</t>
  </si>
  <si>
    <t>C-peptide</t>
  </si>
  <si>
    <t>A measurement of the C (connecting) peptide of insulin in a biological specimen.</t>
  </si>
  <si>
    <t>C-peptide Measurement</t>
  </si>
  <si>
    <t>CPLRFLT</t>
  </si>
  <si>
    <t>Capillary Refill Time</t>
  </si>
  <si>
    <t>The amount of time it takes for a capillary bed to refill with blood after pressure blanching.</t>
  </si>
  <si>
    <t>Capillary Refill Test</t>
  </si>
  <si>
    <t>CPN</t>
  </si>
  <si>
    <t>Chlamydia pneumoniae</t>
  </si>
  <si>
    <t>A measurement of the Chlamydia pneumoniae in a biological specimen.</t>
  </si>
  <si>
    <t>Chlamydia Pneumoniae Measurement</t>
  </si>
  <si>
    <t>CPNDNA</t>
  </si>
  <si>
    <t>Chlamydia pneumoniae DNA</t>
  </si>
  <si>
    <t>A measurement of the Chlamydia pneumoniae DNA in a biological specimen.</t>
  </si>
  <si>
    <t>Chlamydia pneumoniae DNA Measurement</t>
  </si>
  <si>
    <t>CPNNUAC</t>
  </si>
  <si>
    <t>Chlamydia pneumoniae Nucleic Acid</t>
  </si>
  <si>
    <t>A measurement of the Chlamydia pneumoniae nucleic acid in a biological specimen.</t>
  </si>
  <si>
    <t>Chlamydia pneumoniae Nucleic Acid Measurement</t>
  </si>
  <si>
    <t>GF</t>
  </si>
  <si>
    <t>CPNUMAMP</t>
  </si>
  <si>
    <t>Copy Number Amplification</t>
  </si>
  <si>
    <t>Copy Number Amplification; Gene Copy Number Amplification</t>
  </si>
  <si>
    <t>An assessment of the increase in the number of replicas of a gene within a genome.</t>
  </si>
  <si>
    <t>Copy Number Amplification Assessment</t>
  </si>
  <si>
    <t>CPNUMVAR</t>
  </si>
  <si>
    <t>Copy Number Variation</t>
  </si>
  <si>
    <t>Copy Number Variation; Gene Copy Number Variation</t>
  </si>
  <si>
    <t>An assessment of the variability in the number of replicas of a gene within a genome.</t>
  </si>
  <si>
    <t>Copy Number Variation Assessment</t>
  </si>
  <si>
    <t>CPSDNA</t>
  </si>
  <si>
    <t>Chlamydophila psittaci DNA</t>
  </si>
  <si>
    <t>A measurement of the Chlamydophila psittaci DNA in a biological specimen.</t>
  </si>
  <si>
    <t>Chlamydophila psittaci DNA Measurement</t>
  </si>
  <si>
    <t>CPTCDPYR</t>
  </si>
  <si>
    <t>Cyclopenta[c,d]pyrene</t>
  </si>
  <si>
    <t>Acepyrene; Cyclopenta(c,d)pyrene; Cyclopenta[c,d]pyrene</t>
  </si>
  <si>
    <t>A measurement of the cyclopenta[c,d]pyrene in a specimen.</t>
  </si>
  <si>
    <t>Cyclopenta[c,d]pyrene Measurement</t>
  </si>
  <si>
    <t>CRA</t>
  </si>
  <si>
    <t>Acinetobacter, Carbapenem-resistant</t>
  </si>
  <si>
    <t>Acinetobacter, Carbapenem-resistant; Carbapenem Resistant Acinetobacter</t>
  </si>
  <si>
    <t>A measurement of the organisms that are not assigned to the species level but are assigned to the Enterococcus genus level and are also carbapenem-resistant in a biological specimen.</t>
  </si>
  <si>
    <t>Carbapenem-resistant Acinetobacter Measurement</t>
  </si>
  <si>
    <t>CRBMZPN</t>
  </si>
  <si>
    <t>Carbamazepine</t>
  </si>
  <si>
    <t>A measurement of the carbamazepine in a biological specimen.</t>
  </si>
  <si>
    <t>Carbamazepine Measurement</t>
  </si>
  <si>
    <t>CRE</t>
  </si>
  <si>
    <t>Enterobacterales, Carbapenem-resistant</t>
  </si>
  <si>
    <t>A measurement of the organisms that are not assigned to the species level but are assigned to the Enterobacterales order level and are also carbapenem-resistant in a biological specimen.</t>
  </si>
  <si>
    <t>Carbapenem Resistant Enterobacterales Measurement</t>
  </si>
  <si>
    <t>CREAT</t>
  </si>
  <si>
    <t>Creatinine</t>
  </si>
  <si>
    <t>A measurement of the creatinine in a biological specimen.</t>
  </si>
  <si>
    <t>Creatinine Measurement</t>
  </si>
  <si>
    <t>CREATCLR</t>
  </si>
  <si>
    <t>Creatinine Clearance</t>
  </si>
  <si>
    <t>A measurement of the volume of serum or plasma that would be cleared of creatinine by excretion of urine for a specified unit of time (e.g. one minute).</t>
  </si>
  <si>
    <t>CREATEXR</t>
  </si>
  <si>
    <t>Creatinine Excretion Rate</t>
  </si>
  <si>
    <t>A measurement of the amount of creatinine being excreted in a biological specimen over a defined amount of time (e.g. one hour).</t>
  </si>
  <si>
    <t>CREATINE</t>
  </si>
  <si>
    <t>Creatine</t>
  </si>
  <si>
    <t>A measurement of the creatine in a biological specimen.</t>
  </si>
  <si>
    <t>Creatine Measurement</t>
  </si>
  <si>
    <t>CRENCE</t>
  </si>
  <si>
    <t>Crenated Cells</t>
  </si>
  <si>
    <t>A measurement of the crenated cells in a biological specimen.</t>
  </si>
  <si>
    <t>Crenated Cell Measurement</t>
  </si>
  <si>
    <t>CRESLOMP</t>
  </si>
  <si>
    <t>Cresols</t>
  </si>
  <si>
    <t>Benzol; Cresols; Cresols (o-, m-, and p-cresol); Cresylic acid; Hydroxytoluene; Toluenol</t>
  </si>
  <si>
    <t>A measurement of the total cresols (o-, m-, and p-cresol) in a specimen.</t>
  </si>
  <si>
    <t>Cresol Measurement</t>
  </si>
  <si>
    <t>CRH</t>
  </si>
  <si>
    <t>Corticotropin Releasing Hormone</t>
  </si>
  <si>
    <t>Corticotropin Releasing Factor; Corticotropin Releasing Hormone</t>
  </si>
  <si>
    <t>A measurement of the corticotropin releasing hormone in a biological specimen.</t>
  </si>
  <si>
    <t>Corticotropin Releasing Hormone Measurement</t>
  </si>
  <si>
    <t>CRKP</t>
  </si>
  <si>
    <t>K. pneumoniae, Carbapenem-resistant</t>
  </si>
  <si>
    <t>K. pneumoniae, Carbapenem-resistant; Klebsiella pneumoniae, Carbapenem-resistant</t>
  </si>
  <si>
    <t>A measurement of the carbapenem-resistant strain of Klebsiella pneumoniae in a biological specimen.</t>
  </si>
  <si>
    <t>Carbapenem-Resistant Klebsiella pneumoniae Measurement</t>
  </si>
  <si>
    <t>CRLPLSMN</t>
  </si>
  <si>
    <t>Ceruloplasmin</t>
  </si>
  <si>
    <t>Caeruloplasmin; Ceruloplasmin</t>
  </si>
  <si>
    <t>A measurement of ceruloplasmin in a biological specimen.</t>
  </si>
  <si>
    <t>Ceruloplasmin Measurement</t>
  </si>
  <si>
    <t>CRNTESTR</t>
  </si>
  <si>
    <t>Carnitine Esters</t>
  </si>
  <si>
    <t>A measurement of the total carnitine esters in a biological specimen.</t>
  </si>
  <si>
    <t>Carnitine Ester Measurement</t>
  </si>
  <si>
    <t>CRONAVIR</t>
  </si>
  <si>
    <t>Coronaviridae</t>
  </si>
  <si>
    <t>Coronaviridae; Coronavirus</t>
  </si>
  <si>
    <t>A measurement of the coronaviridae in a biological specimen.</t>
  </si>
  <si>
    <t>Coronaviridae Measurement</t>
  </si>
  <si>
    <t>CRONRNA</t>
  </si>
  <si>
    <t>Coronavirus RNA</t>
  </si>
  <si>
    <t>A measurement of the RNA from any member of the family Coronaviridae in a biological specimen.</t>
  </si>
  <si>
    <t>Coronavirus RNA Measurement</t>
  </si>
  <si>
    <t>CROTNALD</t>
  </si>
  <si>
    <t>Crotonaldehyde</t>
  </si>
  <si>
    <t>A measurement of the crotonaldehyde in a specimen.</t>
  </si>
  <si>
    <t>Crotonaldehyde Measurement</t>
  </si>
  <si>
    <t>CRP</t>
  </si>
  <si>
    <t>C Reactive Protein</t>
  </si>
  <si>
    <t>A measurement of the C reactive protein in a biological specimen.</t>
  </si>
  <si>
    <t>C-Reactive Protein Measurement</t>
  </si>
  <si>
    <t>CRSPRDL</t>
  </si>
  <si>
    <t>Carisoprodol</t>
  </si>
  <si>
    <t>A measurement of the carisoprodol in a biological specimen.</t>
  </si>
  <si>
    <t>Carisoprodol Measurement</t>
  </si>
  <si>
    <t>CRTCLRBS</t>
  </si>
  <si>
    <t>Creatinine Clearance Adjusted for BSA</t>
  </si>
  <si>
    <t>A measurement of the volume of serum or plasma that would be cleared of creatinine by excretion of urine for a specified unit of time (e.g. one minute), adjusted for body surface area.</t>
  </si>
  <si>
    <t>CRTCLRE</t>
  </si>
  <si>
    <t>Creatinine Clearance, Estimated</t>
  </si>
  <si>
    <t>An estimate of the volume of serum or plasma that would be cleared of creatinine by excretion of urine for a specified unit of time (e.g. one minute).</t>
  </si>
  <si>
    <t>Estimated Creatinine Clearance</t>
  </si>
  <si>
    <t>CRTCREAT</t>
  </si>
  <si>
    <t>Corticosterone/Creatinine</t>
  </si>
  <si>
    <t>A relative measurement (ratio or percentage) of the corticosterone to creatinine present in a sample.</t>
  </si>
  <si>
    <t>Corticosterone to Creatinine Ratio Measurement</t>
  </si>
  <si>
    <t>CRTFREXR</t>
  </si>
  <si>
    <t>Cortisol, Free Excretion Rate</t>
  </si>
  <si>
    <t>A measurement of the amount of free cortisol being excreted in a biological specimen over a defined amount of time (e.g. one hour).</t>
  </si>
  <si>
    <t>Free Cortisol Excretion Rate</t>
  </si>
  <si>
    <t>CRTN</t>
  </si>
  <si>
    <t>Carotene</t>
  </si>
  <si>
    <t>A measurement of the total carotenes in a biological specimen.</t>
  </si>
  <si>
    <t>Carotene Measurement</t>
  </si>
  <si>
    <t>CRTRONE</t>
  </si>
  <si>
    <t>Corticosterone</t>
  </si>
  <si>
    <t>A measurement of corticosterone in a biological specimen.</t>
  </si>
  <si>
    <t>Corticosterone Measurement</t>
  </si>
  <si>
    <t>CRTVOL</t>
  </si>
  <si>
    <t>Cartridge Volume</t>
  </si>
  <si>
    <t>The volume of a container that holds liquids or other substances and is part of a larger apparatus.</t>
  </si>
  <si>
    <t>CRWNHEEL</t>
  </si>
  <si>
    <t>Crown-to-Heel Length</t>
  </si>
  <si>
    <t>A measurement of the length of the body from the crown of the head to the bottom of the heel.</t>
  </si>
  <si>
    <t>Crown to Heel Length</t>
  </si>
  <si>
    <t>CRYGLBSR</t>
  </si>
  <si>
    <t>Cryoglobulin Volume/Serum Volume</t>
  </si>
  <si>
    <t>A relative measurement (ratio or percentage) of the volume of cryoglobulin to total serum volume in a biological specimen.</t>
  </si>
  <si>
    <t>Cryoglobulin Volume to Serum Volume Ratio Measurement</t>
  </si>
  <si>
    <t>CRYOFBRN</t>
  </si>
  <si>
    <t>Cryofibrinogen</t>
  </si>
  <si>
    <t>A measurement of the cryofibrinogen in a biological specimen.</t>
  </si>
  <si>
    <t>Cryofibrinogen Measurement</t>
  </si>
  <si>
    <t>CRYOGLBN</t>
  </si>
  <si>
    <t>Cryoglobulin</t>
  </si>
  <si>
    <t>A measurement of cryoglobulin in a biological specimen.</t>
  </si>
  <si>
    <t>Cryoglobulin Measurement</t>
  </si>
  <si>
    <t>CRYPTCAG</t>
  </si>
  <si>
    <t>Cryptococcus Antigen</t>
  </si>
  <si>
    <t>A measurement of the antigen from any member of the genus Cryptococcus in a biological specimen.</t>
  </si>
  <si>
    <t>Cryptococcus Antigen Measurement</t>
  </si>
  <si>
    <t>CRYPTDNA</t>
  </si>
  <si>
    <t>Cryptosporidium DNA</t>
  </si>
  <si>
    <t>A measurement of the DNA from any member of the genus Cryptosporidium in a biological specimen.</t>
  </si>
  <si>
    <t>Cryptosporidium DNA Measurement</t>
  </si>
  <si>
    <t>CRYSTALS</t>
  </si>
  <si>
    <t>Crystals</t>
  </si>
  <si>
    <t>Crystals; Crystals Absent Indicator</t>
  </si>
  <si>
    <t>An indication that crystals were looked for and not found in a biological specimen.</t>
  </si>
  <si>
    <t>Crystal Absent Indicator</t>
  </si>
  <si>
    <t>CSBACT</t>
  </si>
  <si>
    <t>Bacterial Casts</t>
  </si>
  <si>
    <t>A measurement of the bacterial casts present in a biological specimen.</t>
  </si>
  <si>
    <t>Bacterial Cast Measurement</t>
  </si>
  <si>
    <t>CSBROAD</t>
  </si>
  <si>
    <t>Broad Casts</t>
  </si>
  <si>
    <t>A measurement of the broad casts in a biological specimen.</t>
  </si>
  <si>
    <t>Broad Casts Measurement</t>
  </si>
  <si>
    <t>CSCELL</t>
  </si>
  <si>
    <t>Cellular Casts</t>
  </si>
  <si>
    <t>A measurement of the cellular (white blood cell, red blood cell, epithelial and bacterial) casts present in a biological specimen.</t>
  </si>
  <si>
    <t>Cellular Cast Measurement</t>
  </si>
  <si>
    <t>CSCYL</t>
  </si>
  <si>
    <t>Cylindroid Casts</t>
  </si>
  <si>
    <t>Cylindroid Casts; Cylindroid Pseudocasts</t>
  </si>
  <si>
    <t>A measurement of cylindroid casts (casts with a tapering end) in a biological specimen.</t>
  </si>
  <si>
    <t>Cylindroid Cast Measurement</t>
  </si>
  <si>
    <t>CSDIA</t>
  </si>
  <si>
    <t>Cross-sectional Diameter</t>
  </si>
  <si>
    <t>A measurement of a structure taken along the plane that is perpendicular to the long axis.</t>
  </si>
  <si>
    <t>CSDIAEVD</t>
  </si>
  <si>
    <t>Cross-sec Diameter, EVD</t>
  </si>
  <si>
    <t>Cross-sec Diameter, EVD; Cross-sectional Diameter, End Ventricular Diastole</t>
  </si>
  <si>
    <t>The cross sectional diameter of a cardiovascular structure measured at end ventricular diastole.</t>
  </si>
  <si>
    <t>Cross-sectional Diameter at End Ventricular Diastole</t>
  </si>
  <si>
    <t>CSDIAEVS</t>
  </si>
  <si>
    <t>Cross-sec Diameter, EVS</t>
  </si>
  <si>
    <t>Cross-sec Diameter, EVS; Cross-sectional Diameter, End Ventricular Systole</t>
  </si>
  <si>
    <t>The cross sectional diameter of a cardiovascular structure measured at end ventricular systole.</t>
  </si>
  <si>
    <t>Cross-sectional Diameter at End Ventricular Systole</t>
  </si>
  <si>
    <t>CSDIAMVS</t>
  </si>
  <si>
    <t>Cross-sec Diameter, MVS</t>
  </si>
  <si>
    <t>Cross-sec Diameter, MVS; Cross-sectional Diameter, Mid Ventricular Systole</t>
  </si>
  <si>
    <t>The cross sectional diameter of a cardiovascular structure measured at mid ventricular systole.</t>
  </si>
  <si>
    <t>Cross-sectional Diameter at Mid Ventricular Systole</t>
  </si>
  <si>
    <t>CSEPI</t>
  </si>
  <si>
    <t>Epithelial Casts</t>
  </si>
  <si>
    <t>A measurement of the epithelial cell casts present in a biological specimen.</t>
  </si>
  <si>
    <t>Epithelial-Cast Measurement</t>
  </si>
  <si>
    <t>CSEPI846</t>
  </si>
  <si>
    <t>Aggrecan Chondroitin Sulfate Epitope 846</t>
  </si>
  <si>
    <t>846-Epitope; Aggrecan Chondroitin Sulfate Epitope 846; Chondroitin Sulfate Epitope 846; Chondroitin Sulfate Proteoglycan 1 Epitope 846; CS846</t>
  </si>
  <si>
    <t>A measurement of the 846 epitope present on the chondroitin sulfate chains of aggrecan in a biological specimen.</t>
  </si>
  <si>
    <t>Aggrecan Chondroitin Sulfate Epitope 846 Measurement</t>
  </si>
  <si>
    <t>CSEPIR</t>
  </si>
  <si>
    <t>Renal Epithelial Casts</t>
  </si>
  <si>
    <t>A measurement of the renal epithelial cell casts in a biological specimen.</t>
  </si>
  <si>
    <t>Renal Epithelial Casts Measurement</t>
  </si>
  <si>
    <t>CSEPIRT</t>
  </si>
  <si>
    <t>Renal Tubular Epithelial Casts</t>
  </si>
  <si>
    <t>A measurement of the renal tubular epithelial cell casts in a biological specimen.</t>
  </si>
  <si>
    <t>Renal Tubular Epithelial Casts Measurement</t>
  </si>
  <si>
    <t>CSFAT</t>
  </si>
  <si>
    <t>Fatty Casts</t>
  </si>
  <si>
    <t>A measurement of the fatty casts present in a biological specimen.</t>
  </si>
  <si>
    <t>Fatty Cast Measurement</t>
  </si>
  <si>
    <t>CSFIGIDX</t>
  </si>
  <si>
    <t>CSF IgG Index</t>
  </si>
  <si>
    <t>CSF IgG Index; CSF Index; IgG Index</t>
  </si>
  <si>
    <t>A relative measurement (ratio) of the IgG to albumin in cerebrospinal fluid to the IgG to albumin in serum.</t>
  </si>
  <si>
    <t>IgG Index</t>
  </si>
  <si>
    <t>CSGRAN</t>
  </si>
  <si>
    <t>Granular Casts</t>
  </si>
  <si>
    <t>A measurement of the granular (coarse and fine) casts present in a biological specimen.</t>
  </si>
  <si>
    <t>Granular Cast Measurement</t>
  </si>
  <si>
    <t>CSGRANC</t>
  </si>
  <si>
    <t>Granular Coarse Casts</t>
  </si>
  <si>
    <t>A measurement of the coarse granular casts present in a biological specimen.</t>
  </si>
  <si>
    <t>Coarse Granular Cast Measurement</t>
  </si>
  <si>
    <t>CSGRANF</t>
  </si>
  <si>
    <t>Granular Fine Casts</t>
  </si>
  <si>
    <t>A measurement of the fine granular casts present in a biological specimen.</t>
  </si>
  <si>
    <t>Granular Fine Cast Measurement</t>
  </si>
  <si>
    <t>CSHYAL</t>
  </si>
  <si>
    <t>Hyaline Casts</t>
  </si>
  <si>
    <t>A measurement of the hyaline casts present in a biological specimen.</t>
  </si>
  <si>
    <t>Hyaline Cast Measurement</t>
  </si>
  <si>
    <t>CSHYGR</t>
  </si>
  <si>
    <t>Hyalogranular Casts</t>
  </si>
  <si>
    <t>A measurement of the hyalogranular casts in a biological specimen.</t>
  </si>
  <si>
    <t>CSMIX</t>
  </si>
  <si>
    <t>Mixed Casts</t>
  </si>
  <si>
    <t>A measurement of the mixed (the cast contains a mixture of cell types) casts present in a biological specimen.</t>
  </si>
  <si>
    <t>Mixed Cast Count</t>
  </si>
  <si>
    <t>CSPATH</t>
  </si>
  <si>
    <t>Pathologic Casts</t>
  </si>
  <si>
    <t>Non-Hyalin Casts; Non-Hyaline Casts; Pathologic Casts</t>
  </si>
  <si>
    <t>A measurement of the pathologic (non-hyaline) casts present in a biological specimen.</t>
  </si>
  <si>
    <t>Pathologic Cast Measurement</t>
  </si>
  <si>
    <t>CSPDIND</t>
  </si>
  <si>
    <t>Cusp Doming Indicator</t>
  </si>
  <si>
    <t>An indication as to whether there is doming of a cardiac valve cusp.</t>
  </si>
  <si>
    <t>CSPDSEV</t>
  </si>
  <si>
    <t>Cusp Doming Severity</t>
  </si>
  <si>
    <t>The assessment of the severity of doming of a cardiac valve cusp.</t>
  </si>
  <si>
    <t>CSPFIND</t>
  </si>
  <si>
    <t>Cusp Flail Indicator</t>
  </si>
  <si>
    <t>An indication as to whether there is a flailing cardiac valve cusp.</t>
  </si>
  <si>
    <t>CSPFSEV</t>
  </si>
  <si>
    <t>Cusp Flail Severity</t>
  </si>
  <si>
    <t>The assessment of the severity of a flailing cardiac valve cusp.</t>
  </si>
  <si>
    <t>CSPFT</t>
  </si>
  <si>
    <t>Cusp Flail Timing</t>
  </si>
  <si>
    <t>The time point during the cardiac cycle when the flail of one or more cardiac valve cusps occurs.</t>
  </si>
  <si>
    <t>CSPIG</t>
  </si>
  <si>
    <t>Pigment Casts</t>
  </si>
  <si>
    <t>Pigment Casts; Pigmented Casts</t>
  </si>
  <si>
    <t>A measurement of the pigment casts present in a biological specimen.</t>
  </si>
  <si>
    <t>Pigment Cast Measurement</t>
  </si>
  <si>
    <t>CSPORAG</t>
  </si>
  <si>
    <t>Cryptosporidium Antigen</t>
  </si>
  <si>
    <t>A measurement of the antigen from any member of the genus Cryptosporidium in a biological specimen.</t>
  </si>
  <si>
    <t>Cryptosporidium Antigen Measurement</t>
  </si>
  <si>
    <t>CSPPIND</t>
  </si>
  <si>
    <t>Cusp Prolapse Indicator</t>
  </si>
  <si>
    <t>An indication as to whether there is a prolapsing cardiac valve cusp.</t>
  </si>
  <si>
    <t>CSPPSEV</t>
  </si>
  <si>
    <t>Cusp Prolapse Severity</t>
  </si>
  <si>
    <t>The assessment of the severity of a prolapsing cardiac valve cusp.</t>
  </si>
  <si>
    <t>CSPPT</t>
  </si>
  <si>
    <t>Cusp Prolapse Timing</t>
  </si>
  <si>
    <t>The time point during the cardiac cycle when the prolapse of one or more cardiac valve cusps occurs.</t>
  </si>
  <si>
    <t>CSPRMIND</t>
  </si>
  <si>
    <t>Cusp Restricted Motion Indicator</t>
  </si>
  <si>
    <t>An indication as to whether there is restricted motion of a cardiac valve cusp.</t>
  </si>
  <si>
    <t>CSPRMSEV</t>
  </si>
  <si>
    <t>Cusp Restricted Motion Severity</t>
  </si>
  <si>
    <t>The assessment of the severity of restricted motion of a cardiac valve cusp.</t>
  </si>
  <si>
    <t>CSPTEIND</t>
  </si>
  <si>
    <t>Cusp Tethering Indicator</t>
  </si>
  <si>
    <t>An indication as to whether there is tethering of a cardiac valve cusp.</t>
  </si>
  <si>
    <t>CSPTESEV</t>
  </si>
  <si>
    <t>Cusp Tethering Severity</t>
  </si>
  <si>
    <t>The assessment of the severity of tethering of a cardiac valve cusp.</t>
  </si>
  <si>
    <t>CSPTIND</t>
  </si>
  <si>
    <t>Cusp Thickening Indicator</t>
  </si>
  <si>
    <t>An indication as to whether there is a thickened cardiac valve cusp.</t>
  </si>
  <si>
    <t>CSPTSEV</t>
  </si>
  <si>
    <t>Cusp Thickening Severity</t>
  </si>
  <si>
    <t>The assessment of the severity of a thickening cardiac cusp.</t>
  </si>
  <si>
    <t>CSRBC</t>
  </si>
  <si>
    <t>RBC Casts</t>
  </si>
  <si>
    <t>Erythrocyte Casts; RBC Casts</t>
  </si>
  <si>
    <t>A measurement of the red blood cell casts present in a biological specimen.</t>
  </si>
  <si>
    <t>Red Blood Cell Cast Measurement</t>
  </si>
  <si>
    <t>CSRSCTN</t>
  </si>
  <si>
    <t>Number of Cesarean Sections</t>
  </si>
  <si>
    <t>Number of C-Sections; Number of Cesarean Sections</t>
  </si>
  <si>
    <t>A measurement of the total number of cesarean section delivery events experienced by the individual.</t>
  </si>
  <si>
    <t>CSUNCLA</t>
  </si>
  <si>
    <t>Unclassified Casts</t>
  </si>
  <si>
    <t>A measurement of the unclassifiable casts present in a biological specimen.</t>
  </si>
  <si>
    <t>Unclassified Cast Measurement</t>
  </si>
  <si>
    <t>CSWAX</t>
  </si>
  <si>
    <t>Waxy Casts</t>
  </si>
  <si>
    <t>A measurement of the waxy casts present in a biological specimen.</t>
  </si>
  <si>
    <t>Waxy Cell Cast Measurement</t>
  </si>
  <si>
    <t>CSWBC</t>
  </si>
  <si>
    <t>WBC Casts</t>
  </si>
  <si>
    <t>A measurement of the white blood cell casts present in a biological specimen.</t>
  </si>
  <si>
    <t>White Blood Cell Cast Measurement</t>
  </si>
  <si>
    <t>CTC</t>
  </si>
  <si>
    <t>Circulating Tumor Cells</t>
  </si>
  <si>
    <t>A measurement of the circulating tumor cells in a biological specimen.</t>
  </si>
  <si>
    <t>Circulating Tumor Cell Count</t>
  </si>
  <si>
    <t>CTCAPOP</t>
  </si>
  <si>
    <t>Circulating Tumor Cells, Apoptotic</t>
  </si>
  <si>
    <t>A measurement of the apoptotic circulating tumor cells in a biological specimen.</t>
  </si>
  <si>
    <t>Apoptotic Circulating Tumor Cell Count</t>
  </si>
  <si>
    <t>CTCHLMN</t>
  </si>
  <si>
    <t>Catecholamines</t>
  </si>
  <si>
    <t>A measurement of the total catecholamines in a biological specimen.</t>
  </si>
  <si>
    <t>Catecholamine Measurement</t>
  </si>
  <si>
    <t>CTCMLYS</t>
  </si>
  <si>
    <t>Cytotoxic T Cell-Mediated Cytolysis</t>
  </si>
  <si>
    <t>CTL-Mediated Cytolysis; Cytotoxic T Cell-Mediated Cytolysis; Cytotoxic T Lymphocyte-Mediated Cytolysis</t>
  </si>
  <si>
    <t>A measurement of the lysis of target cells mediated by cytotoxic T cells in a biological specimen.</t>
  </si>
  <si>
    <t>Cytotoxic T Cell-Mediated Cytolysis Assessment</t>
  </si>
  <si>
    <t>CTCTRAD</t>
  </si>
  <si>
    <t>Circulating Tumor Cells, Traditional</t>
  </si>
  <si>
    <t>A measurement of the traditional circulating tumor cells in a biological specimen.</t>
  </si>
  <si>
    <t>Traditional Circulating Tumor Cell Count</t>
  </si>
  <si>
    <t>CTGF</t>
  </si>
  <si>
    <t>Connective Tissue Growth Factor</t>
  </si>
  <si>
    <t>Cellular Communication Network Factor 2; CN2; Connective Tissue Growth Factor; IGFBP8</t>
  </si>
  <si>
    <t>A measurement of the connective tissue growth factor in a biological specimen.</t>
  </si>
  <si>
    <t>Connective Tissue Growth Factor Measurement</t>
  </si>
  <si>
    <t>CTLCREAT</t>
  </si>
  <si>
    <t>Citrulline/Creatinine</t>
  </si>
  <si>
    <t>A relative measurement (ratio or percentage) of the citrulline to creatinine in a biological specimen.</t>
  </si>
  <si>
    <t>Citrulline to Creatinine Ratio Measurement</t>
  </si>
  <si>
    <t>CTLPRM</t>
  </si>
  <si>
    <t>Citalopram</t>
  </si>
  <si>
    <t>A measurement of the citalopram present in a biological specimen.</t>
  </si>
  <si>
    <t>Citalopram Measurement</t>
  </si>
  <si>
    <t>CTLPRMD</t>
  </si>
  <si>
    <t>Desmethylcitalopram</t>
  </si>
  <si>
    <t>Desmethyl Citalopram; Desmethylcitalopram; Norcitalopram</t>
  </si>
  <si>
    <t>A measurement of the desmethylcitalopram in a biological specimen.</t>
  </si>
  <si>
    <t>Desmethylcitalopram Measurement</t>
  </si>
  <si>
    <t>CTLPRMDD</t>
  </si>
  <si>
    <t>Di-Desmethylcitalopram</t>
  </si>
  <si>
    <t>A measurement of the di-desmethylcitalopram in a biological specimen.</t>
  </si>
  <si>
    <t>Di-Desmethylcitalopram Measurement</t>
  </si>
  <si>
    <t>CTMDDIAM</t>
  </si>
  <si>
    <t>Count Median Diameter</t>
  </si>
  <si>
    <t>The median of the count distribution.</t>
  </si>
  <si>
    <t>CTNCH</t>
  </si>
  <si>
    <t>Creatine + Choline</t>
  </si>
  <si>
    <t>A measurement of the creatine plus choline in a biological specimen.</t>
  </si>
  <si>
    <t>Creatine and Choline Measurement</t>
  </si>
  <si>
    <t>CTNGLC</t>
  </si>
  <si>
    <t>Cotinine Glucuronide</t>
  </si>
  <si>
    <t>Cotinine Glucuronide; Cotinine N-B-D-Glucuronide; Cotinine N-beta-D-Glucuronide; Cotinine-Glucuronide; Cotinine-N-Glucuronide</t>
  </si>
  <si>
    <t>A measurement of the cotinine glucuronide in a specimen.</t>
  </si>
  <si>
    <t>Cotinine Glucuronide Measurement</t>
  </si>
  <si>
    <t>CTNNOX</t>
  </si>
  <si>
    <t>Cotinine-N-Oxide</t>
  </si>
  <si>
    <t>Cotinine-N-Oxide; Cotinine-n-Oxide</t>
  </si>
  <si>
    <t>A measurement of the cotinine-N-oxide in a specimen.</t>
  </si>
  <si>
    <t>Cotinine-N-Oxide Measurement</t>
  </si>
  <si>
    <t>CTNPCTN</t>
  </si>
  <si>
    <t>Creatine+Phosphocreatine</t>
  </si>
  <si>
    <t>A measurement of the creatine plus phosphocreatine in a biological specimen.</t>
  </si>
  <si>
    <t>Creatine and Phosphocreatine Measurement</t>
  </si>
  <si>
    <t>CTOT</t>
  </si>
  <si>
    <t>Complement Total</t>
  </si>
  <si>
    <t>Complement Total; Total Hemolytic Complement</t>
  </si>
  <si>
    <t>A measurement of the total complement in a biological specimen.</t>
  </si>
  <si>
    <t>Complement Measurement</t>
  </si>
  <si>
    <t>CTPIND</t>
  </si>
  <si>
    <t>Chordae Tendineae Prolapse Indicator</t>
  </si>
  <si>
    <t>An indication as to whether there is prolapsing of a cardiac valve chordae tendinae.</t>
  </si>
  <si>
    <t>CTR</t>
  </si>
  <si>
    <t>Chlamydia trachomatis</t>
  </si>
  <si>
    <t>A measurement of the Chlamydia trachomatis in a biological specimen.</t>
  </si>
  <si>
    <t>Chlamydia trachomatis Measurement</t>
  </si>
  <si>
    <t>CTRAG</t>
  </si>
  <si>
    <t>Chlamydia trachomatis Antigen</t>
  </si>
  <si>
    <t>A measurement of the Chlamydia trachomatis antigen in a biological specimen.</t>
  </si>
  <si>
    <t>Chlamydia Trachomatis Antigen Measurement</t>
  </si>
  <si>
    <t>CTRDNA</t>
  </si>
  <si>
    <t>Chlamydia trachomatis DNA</t>
  </si>
  <si>
    <t>A measurement of the Chlamydia trachomatis DNA in a biological specimen.</t>
  </si>
  <si>
    <t>Chlamydia trachomatis DNA Measurement</t>
  </si>
  <si>
    <t>CTRRNA</t>
  </si>
  <si>
    <t>Chlamydia trachomatis RNA</t>
  </si>
  <si>
    <t>A measurement of the Chlamydia trachomatis RNA in a biological specimen.</t>
  </si>
  <si>
    <t>Chlamydia Trachomatis RNA Measurement</t>
  </si>
  <si>
    <t>CTRYDDTC</t>
  </si>
  <si>
    <t>Entry Date from Ptntl Cntry Disease Exp</t>
  </si>
  <si>
    <t>The date on which the subject arrived in the reporting country from the country of potential disease exposure.</t>
  </si>
  <si>
    <t>Entry Date from Country of Potential Disease Exposure</t>
  </si>
  <si>
    <t>CTRYDEXP</t>
  </si>
  <si>
    <t>Country of Potential Disease Exposure</t>
  </si>
  <si>
    <t>System of classification based on the nation in which an individual was exposed to a disease, regardless of the nation in which he/she currently resides.</t>
  </si>
  <si>
    <t>CTRYPAD</t>
  </si>
  <si>
    <t>Country of Permanent Address</t>
  </si>
  <si>
    <t>The country identified as the individual's permanent residence.</t>
  </si>
  <si>
    <t>CTSD</t>
  </si>
  <si>
    <t>Cathepsin D</t>
  </si>
  <si>
    <t>A measurement of the cathepsin D in a biological specimen.</t>
  </si>
  <si>
    <t>Cathepsin D Measurement</t>
  </si>
  <si>
    <t>CTXI</t>
  </si>
  <si>
    <t>Type I Collagen C-Telopeptides</t>
  </si>
  <si>
    <t>C-Terminal Telopeptide of Type I Collagen; Type I Collagen C-Telopeptides; Type I Collagen X-linked C-telopeptide</t>
  </si>
  <si>
    <t>A measurement of the type I collagen cross-linked C-telopeptides in a biological specimen.</t>
  </si>
  <si>
    <t>Type I Collagen C-Telopeptide Measurement</t>
  </si>
  <si>
    <t>CTXIB</t>
  </si>
  <si>
    <t>Type I Collagen C-Telopeptides Beta</t>
  </si>
  <si>
    <t>Beta Isomer of C-Terminal Telopeptide of Type I Collagen; Type I Collagen C-Telopeptides Beta</t>
  </si>
  <si>
    <t>A measurement of the beta isomer of type I collagen cross-linked C-telopeptides in a biological specimen.</t>
  </si>
  <si>
    <t>Beta Isomer of C-Terminal Telopeptide of Type I Collagen Measurement</t>
  </si>
  <si>
    <t>CTXICRT</t>
  </si>
  <si>
    <t>Type I Collagen C-Telopeptides/Creat</t>
  </si>
  <si>
    <t>Type I Collagen C-Telopeptides/Creat; Type I Collagen X-Linked C-Telopeptides/Creatinine</t>
  </si>
  <si>
    <t>A relative measurement (ratio or percentage) of the type I collagen cross-linked C-telopeptides to creatinine in a biological specimen.</t>
  </si>
  <si>
    <t>Type I Collagen C-Telopeptide to Creatinine Ratio Measurement</t>
  </si>
  <si>
    <t>CTXII</t>
  </si>
  <si>
    <t>Type II Collagen C-Telopeptides</t>
  </si>
  <si>
    <t>Type II Collagen C-Telopeptides; Type II Collagen X-Linked C-Telopeptides</t>
  </si>
  <si>
    <t>A measurement of the type II collagen cross-linked C-telopeptides in a biological specimen.</t>
  </si>
  <si>
    <t>Type II Collagen C-Telopeptide Measurement</t>
  </si>
  <si>
    <t>CTXIICRT</t>
  </si>
  <si>
    <t>Type II Collagen C-Telopeptides/Creat</t>
  </si>
  <si>
    <t>Type II Collagen C-Telopeptides/Creat; Type II Collagen X-Linked C-Telopeptides/Creatinine</t>
  </si>
  <si>
    <t>A relative measurement (ratio or percentage) of the type II collagen cross-linked C-telopeptides to creatinine in a biological specimen.</t>
  </si>
  <si>
    <t>Type II Collagen C-Telopeptides to Creatinine Ratio Measurement</t>
  </si>
  <si>
    <t>CUMEXP</t>
  </si>
  <si>
    <t>Cumulative Exposure</t>
  </si>
  <si>
    <t>The total amount that a subject is exposed to over time.</t>
  </si>
  <si>
    <t>CUPDISC</t>
  </si>
  <si>
    <t>Cup to Disc Ratio</t>
  </si>
  <si>
    <t>The ratio of the diameter of the optic cup compared to the diameter of the optic disc. (NCI)</t>
  </si>
  <si>
    <t>Optic Cup to Disc Ratio</t>
  </si>
  <si>
    <t>CURFETN</t>
  </si>
  <si>
    <t>Current Number of Fetuses</t>
  </si>
  <si>
    <t>The number of fetuses present in utero during a single pregnancy event at the time the question was asked.</t>
  </si>
  <si>
    <t>CURVBAC</t>
  </si>
  <si>
    <t>Curved Bacillus</t>
  </si>
  <si>
    <t>Curved Bacillus; Curved Rods</t>
  </si>
  <si>
    <t>A measurement of the curved rod-shaped bacillus in a biological specimen.</t>
  </si>
  <si>
    <t>Curved Bacillus Measurement</t>
  </si>
  <si>
    <t>TU</t>
  </si>
  <si>
    <t>CVLIND</t>
  </si>
  <si>
    <t>Cardiovascular Lesion Indicator</t>
  </si>
  <si>
    <t>An indication as to whether a cardiovascular lesion is present.</t>
  </si>
  <si>
    <t>CVLREGTS</t>
  </si>
  <si>
    <t>Cardiac Valvular Regurgitation Severity</t>
  </si>
  <si>
    <t>The qualitative measurement of the severity of cardiac valvular regurgitation.</t>
  </si>
  <si>
    <t>CVLSTNS</t>
  </si>
  <si>
    <t>Cardiac Valvular Stenosis Severity</t>
  </si>
  <si>
    <t>The qualitative measurement of the severity of cardiac valvular stenosis.</t>
  </si>
  <si>
    <t>CVRGIND</t>
  </si>
  <si>
    <t>Cardiac Valvular Regurgitation Indicator</t>
  </si>
  <si>
    <t>An indication as to whether a specific cardiac valve is regurgitant.</t>
  </si>
  <si>
    <t>CVRGJDR</t>
  </si>
  <si>
    <t>Cardiac Valve Regur Jet Direction</t>
  </si>
  <si>
    <t>Cardiac Valve Regur Jet Direction; Cardiac Valve Regurgitation Jet Direction</t>
  </si>
  <si>
    <t>The trajectory of the retrograde blood flow from a cardiac valve.</t>
  </si>
  <si>
    <t>Cardiac Valve Regurgitant Jet Direction</t>
  </si>
  <si>
    <t>CVRGLE</t>
  </si>
  <si>
    <t>Cardiac Valvular Regur Likely Etiology</t>
  </si>
  <si>
    <t>Cardiac Valvular Regur Likely Etiology; Cardiac Valvular Regurgitation Likely Etiology</t>
  </si>
  <si>
    <t>An estimation as to the cause of the pathology responsible for the cardiac valve regurgitation.</t>
  </si>
  <si>
    <t>Cardiac Valvular Regurgitation Likely Etiology</t>
  </si>
  <si>
    <t>CWMTYP</t>
  </si>
  <si>
    <t>Cardiac Wall Motion Type</t>
  </si>
  <si>
    <t>The assessment of the movement of the cardiac muscle, either as a whole or at one or more specific anatomical locations.</t>
  </si>
  <si>
    <t>CX3CL1</t>
  </si>
  <si>
    <t>Chemokine (C-X3-C Motif) Ligand 1</t>
  </si>
  <si>
    <t>Chemokine (C-X3-C motif) Ligand 1; Fractalkine; Neurotactin</t>
  </si>
  <si>
    <t>A measurement of the chemokine (C-X3-C motif) ligand 1 in a biological specimen.</t>
  </si>
  <si>
    <t>Chemokine (C-X3-C Motif) Ligand 1 Measurement</t>
  </si>
  <si>
    <t>CXCL1</t>
  </si>
  <si>
    <t>Chemokine (C-X-C Motif) Ligand 1</t>
  </si>
  <si>
    <t>Chemokine (C-X-C Motif) Ligand 1; GRO Alpha; GRO/KC; GRO1; GROA; Growth-Regulated Alpha Protein; Melanoma Growth Stimulating Activity, Alpha</t>
  </si>
  <si>
    <t>A measurement of the CXCL1, chemokine (C-X-C motif) ligand 1, in a biological specimen.</t>
  </si>
  <si>
    <t>Chemokine (C-X-C Motif) Ligand 1 Measurement</t>
  </si>
  <si>
    <t>CXCL10</t>
  </si>
  <si>
    <t>Chemokine (C-X-C Motif) Ligand 10</t>
  </si>
  <si>
    <t>Chemokine (C-X-C Motif) Ligand 10; Interferon Gamma-induced Protein 10; Interferon-inducible Protein-10; IP-10; Small-inducible Cytokine B10</t>
  </si>
  <si>
    <t>A measurement of the CXCL10, chemokine (C-X-C motif) ligand 10, in a biological specimen.</t>
  </si>
  <si>
    <t>Chemokine (C-X-C Motif) Ligand 10 Measurement</t>
  </si>
  <si>
    <t>CXCL11</t>
  </si>
  <si>
    <t>Chemokine (C-X-C Motif) Ligand 11</t>
  </si>
  <si>
    <t>Chemokine (C-X-C Motif) Ligand 11; I-TAC; IFN-inducible T Cell Alpha Chemoattractant; ITAC</t>
  </si>
  <si>
    <t>A measurement of the chemokine (C-X-C motif) ligand 11 in a biological specimen.</t>
  </si>
  <si>
    <t>Chemokine (C-X-C Motif) Ligand 11 Measurement</t>
  </si>
  <si>
    <t>CXCL12</t>
  </si>
  <si>
    <t>Chemokine (C-X-C Motif) Ligand 12</t>
  </si>
  <si>
    <t>Chemokine (C-X-C Motif) Ligand 12; IRH; PBSF; SCYB12; SDF1; SDF1A; SDF1B; Stromal Cell-Derived Factor-1 Alpha; Stromal Cell-Derived Factor-1 Beta; TLSF; TPAR1</t>
  </si>
  <si>
    <t>A measurement of the CXCL12, chemokine (C-X-C motif) ligand 12, in a biological specimen.</t>
  </si>
  <si>
    <t>Chemokine (C-X-C Motif) Ligand 12 Measurement</t>
  </si>
  <si>
    <t>CXCL13</t>
  </si>
  <si>
    <t>Chemokine (C-X-C Motif) Ligand 13</t>
  </si>
  <si>
    <t>B Lymphocyte Chemoattractant; Chemokine (C-X-C Motif) Ligand 13</t>
  </si>
  <si>
    <t>A measurement of the CXCL13, chemokine (C-X-C motif) ligand 13, in a biological specimen.</t>
  </si>
  <si>
    <t>Chemokine (C-X-C Motif) Ligand 13 Measurement</t>
  </si>
  <si>
    <t>CXCL2</t>
  </si>
  <si>
    <t>Chemokine (C-X-C Motif) Ligand 2</t>
  </si>
  <si>
    <t>Chemokine (C-X-C Motif) Ligand 2; GRO Beta; GRO2; MIP2-Alpha</t>
  </si>
  <si>
    <t>A measurement of the CXCL2, chemokine (C-X-C motif) ligand 2, in a biological specimen.</t>
  </si>
  <si>
    <t>Chemokine (C-X-C Motif) Ligand 2 Measurement</t>
  </si>
  <si>
    <t>CXCL3</t>
  </si>
  <si>
    <t>Chemokine (C-X-C Motif) Ligand 3</t>
  </si>
  <si>
    <t>Chemokine (C-X-C Motif) Ligand 3; GRO Gamma; Macrophage Inflammatory Protein 2-Beta; MIP2 Beta; MIP2B</t>
  </si>
  <si>
    <t>A measurement of the CXCL3, chemokine (C-X-C motif) ligand 3, in a biological specimen.</t>
  </si>
  <si>
    <t>Chemokine (C-X-C Motif) Ligand 3 Measurement</t>
  </si>
  <si>
    <t>CXCL4</t>
  </si>
  <si>
    <t>Chemokine (C-X-C Motif) Ligand 4</t>
  </si>
  <si>
    <t>Chemokine (C-X-C Motif) Ligand 4; Oncostatin A; Platelet Factor 4; PLF4</t>
  </si>
  <si>
    <t>A measurement of the CXCL4, chemokine (C-X-C motif) ligand 4, in a biological specimen.</t>
  </si>
  <si>
    <t>Chemokine (C-X-C Motif) Ligand 4 Measurement</t>
  </si>
  <si>
    <t>CXCL6</t>
  </si>
  <si>
    <t>Chemokine (C-X-C Motif) Ligand 6</t>
  </si>
  <si>
    <t>Chemokine (C-X-C Motif) Ligand 6; GCP2; Granulocyte Chemotactic Protein 2</t>
  </si>
  <si>
    <t>A measurement of the CXCL6, chemokine (C-X-C motif) ligand 6, in a biological specimen.</t>
  </si>
  <si>
    <t>Chemokine (C-X-C Motif) Ligand 6 Measurement</t>
  </si>
  <si>
    <t>CXCL7</t>
  </si>
  <si>
    <t>Chemokine (C-X-C Motif) Ligand 7</t>
  </si>
  <si>
    <t>B-TG1; Beta-TG; Chemokine (C-X-C Motif) Ligand 7; CTAP-III; CTAP3; CTAPIII; LA-PF4; LDGF; MDGF; NAP-2; Neutrophil-Activating Peptide 2; PBP; PPBP; Pro-Platelet Basic Protein; SCYB7; TC1; TC2; TGB; TGB1; THBGB; THBGB1</t>
  </si>
  <si>
    <t>A measurement of the pro-platelet basic protein in a biological specimen.</t>
  </si>
  <si>
    <t>Chemokine (C-X-C Motif) Ligand 7 Measurement</t>
  </si>
  <si>
    <t>CXCL9</t>
  </si>
  <si>
    <t>Chemokine (C-X-C Motif) Ligand 9</t>
  </si>
  <si>
    <t>Chemokine (C-X-C Motif) Ligand 9; CMK; crg-10; Humig; MIG; Monokine Induced by Gamma Interferon; SCYB9</t>
  </si>
  <si>
    <t>A measurement of the CXCL9, chemokine (C-X-C motif) ligand 9, in a biological specimen.</t>
  </si>
  <si>
    <t>Chemokine (C-X-C Motif) Ligand 9 Measurement</t>
  </si>
  <si>
    <t>CXCR3</t>
  </si>
  <si>
    <t>Chemokine (C-X-C Motif) Receptor 3</t>
  </si>
  <si>
    <t>Chemokine (C-X-C Motif) Receptor 3; CXCR3; GPR9; Soluble CD183</t>
  </si>
  <si>
    <t>A measurement of the CXCR3, chemokine (C-X-C motif) receptor 3, in a biological specimen.</t>
  </si>
  <si>
    <t>Chemokine Receptor CXCR3 Measurement</t>
  </si>
  <si>
    <t>CXCR4</t>
  </si>
  <si>
    <t>Chemokine (C-X-C Motif) Receptor 4</t>
  </si>
  <si>
    <t>Chemokine (C-X-C Motif) Receptor 4; LPS-Associated Protein 3; Soluble CD184; Stromal Cell-Derived Factor 1 Receptor</t>
  </si>
  <si>
    <t>A measurement of the CXCR4, chemokine (C-X-C motif) receptor 4, in a biological specimen.</t>
  </si>
  <si>
    <t>C-X-C Chemokine Receptor Type 4 Measurement</t>
  </si>
  <si>
    <t>CYAMMBIU</t>
  </si>
  <si>
    <t>Ammonium Biurate Crystals</t>
  </si>
  <si>
    <t>Acid Ammonium Urate Crystals; Ammonium Biurate Crystals; Ammonium Urate Crystals</t>
  </si>
  <si>
    <t>A measurement of the ammonium biurate crystals present in a biological specimen.</t>
  </si>
  <si>
    <t>Ammonium Biurate Crystals Measurement</t>
  </si>
  <si>
    <t>CYAMMOX</t>
  </si>
  <si>
    <t>Ammonium Oxalate Crystals</t>
  </si>
  <si>
    <t>A measurement of the ammonium oxalate crystals in a biological specimen.</t>
  </si>
  <si>
    <t>Ammonium Oxalate Crystal Measurement</t>
  </si>
  <si>
    <t>CYAMORPH</t>
  </si>
  <si>
    <t>Amorphous Crystals</t>
  </si>
  <si>
    <t>A measurement of the amorphous (Note: phosphate or urate, depending on pH) crystals present in a biological specimen.</t>
  </si>
  <si>
    <t>Amorphous Crystal Measurement</t>
  </si>
  <si>
    <t>CYAMPPH</t>
  </si>
  <si>
    <t>Amorphous Phosphate Crystals</t>
  </si>
  <si>
    <t>A measurement of the amorphous phosphate crystals in a biological specimen.</t>
  </si>
  <si>
    <t>Amorphous Phosphate Crystals Measurement</t>
  </si>
  <si>
    <t>CYAMPURT</t>
  </si>
  <si>
    <t>Amorphous Urate Crystals</t>
  </si>
  <si>
    <t>A measurement of the amorphous urate crystals in a biological specimen.</t>
  </si>
  <si>
    <t>Amorphous Urate Crystals Measurement</t>
  </si>
  <si>
    <t>CYANOBAC</t>
  </si>
  <si>
    <t>Cyanobacteria</t>
  </si>
  <si>
    <t>A measurement of the organisms that are not assigned to the species level but are assigned to the Cyanobacteria phylum level in a biological specimen.</t>
  </si>
  <si>
    <t>Cyanobacteria Measurement</t>
  </si>
  <si>
    <t>CYBILI</t>
  </si>
  <si>
    <t>Bilirubin Crystals</t>
  </si>
  <si>
    <t>A measurement of the bilirubin crystals present in a biological specimen.</t>
  </si>
  <si>
    <t>Bilirubin Crystal Measurement</t>
  </si>
  <si>
    <t>CYCACAR</t>
  </si>
  <si>
    <t>Calcium Carbonate Crystals</t>
  </si>
  <si>
    <t>A measurement of the calcium carbonate crystals present in a biological specimen.</t>
  </si>
  <si>
    <t>Calcium Carbonate Crystal Measurement</t>
  </si>
  <si>
    <t>CYCAOXA</t>
  </si>
  <si>
    <t>Calcium Oxalate Crystals</t>
  </si>
  <si>
    <t>A measurement of the calcium oxalate crystals present in a biological specimen.</t>
  </si>
  <si>
    <t>Calcium Oxalate Crystal Measurement</t>
  </si>
  <si>
    <t>CYCAPHOS</t>
  </si>
  <si>
    <t>Calcium Phosphate Crystals</t>
  </si>
  <si>
    <t>A measurement of the calcium phosphate crystals present in a biological specimen.</t>
  </si>
  <si>
    <t>Calcium Phosphate Crystal Measurement</t>
  </si>
  <si>
    <t>CYCASULF</t>
  </si>
  <si>
    <t>Calcium Sulfate Crystals</t>
  </si>
  <si>
    <t>A measurement of the calcium sulfate crystals present in a biological specimen.</t>
  </si>
  <si>
    <t>Calcium Sulfate Crystals Measurement</t>
  </si>
  <si>
    <t>CYCHOL</t>
  </si>
  <si>
    <t>Cholesterol Crystals</t>
  </si>
  <si>
    <t>A measurement of the cholesterol crystals present in a biological specimen.</t>
  </si>
  <si>
    <t>Cholesterol Crystal Measurement</t>
  </si>
  <si>
    <t>CYCHRLDN</t>
  </si>
  <si>
    <t>Charcot-Leyden Crystals</t>
  </si>
  <si>
    <t>Charcot Leyden Crystals; Charcot-Leyden Crystals; CLC; Galectin-10 Crystals</t>
  </si>
  <si>
    <t>A measurement of the Charcot-Leyden crystals present in a biological specimen.</t>
  </si>
  <si>
    <t>Charcot-Leyden Crystal Measurement</t>
  </si>
  <si>
    <t>CYCYSTIN</t>
  </si>
  <si>
    <t>Cystine Crystals</t>
  </si>
  <si>
    <t>A measurement of the cystine crystals present in a biological specimen.</t>
  </si>
  <si>
    <t>Cystine Crystal Measurement</t>
  </si>
  <si>
    <t>CYDCPHOS</t>
  </si>
  <si>
    <t>Dicalcium Phosphate Crystals</t>
  </si>
  <si>
    <t>A measurement of dicalcium phosphate crystals in a biological specimen.</t>
  </si>
  <si>
    <t>Dicalcium Phosphate Crystals Measurement</t>
  </si>
  <si>
    <t>CYDRUG</t>
  </si>
  <si>
    <t>Drug Crystals</t>
  </si>
  <si>
    <t>A measurement of the drug crystals in a biological specimen.</t>
  </si>
  <si>
    <t>Drug Crystal Measurement</t>
  </si>
  <si>
    <t>CYEMA2</t>
  </si>
  <si>
    <t>2-Cyanoethyl Mercapturic Acid</t>
  </si>
  <si>
    <t>2-Cyanoethmercapturate; 2-Cyanoethyl Mercapturic Acid; 2-Cyanoethylmercapturic Acid; CEMA</t>
  </si>
  <si>
    <t>A measurement of the 2-cyanoethyl mercapturic acid in a specimen.</t>
  </si>
  <si>
    <t>2-Cyanoethyl Mercapturic Acid Measurement</t>
  </si>
  <si>
    <t>CYEMA2CY</t>
  </si>
  <si>
    <t>2-Cyanoethyl Mercapturic Acid Cysteine</t>
  </si>
  <si>
    <t>2-Cyanoethyl Mercapturate Cysteine; 2-Cyanoethyl Mercapturic Acid Cysteine; 2-Cyanoethylmercapturic Acid Cysteine; 2-CyEMA; N-Acetyl-S-(2-Cyanoethyl)-L-Cysteine</t>
  </si>
  <si>
    <t>A measurement of the 2-cyanoethyl mercapturic acid cysteine in a specimen.</t>
  </si>
  <si>
    <t>2-Cyanoethyl Mercapturic Acid Cysteine Measurement</t>
  </si>
  <si>
    <t>CYFRA18</t>
  </si>
  <si>
    <t>Cytokeratin 18 Fragment</t>
  </si>
  <si>
    <t>A measurement of the cytokeratin 18 fragment in a biological specimen.</t>
  </si>
  <si>
    <t>Cytokeratin 18 Fragment Measurement</t>
  </si>
  <si>
    <t>CYFRA211</t>
  </si>
  <si>
    <t>Cytokeratin 19 Fragment 21-1</t>
  </si>
  <si>
    <t>CYFRA21-1; Cytokeratin 19 Fragment 21-1</t>
  </si>
  <si>
    <t>A measurement of the cytokeratin 19 fragment 21-1 in a biological specimen.</t>
  </si>
  <si>
    <t>Cytokeratin 19 Fragment 21-1 Measurement</t>
  </si>
  <si>
    <t>CYHGBC</t>
  </si>
  <si>
    <t>Hemoglobin C Crystals</t>
  </si>
  <si>
    <t>A measurement of hemoglobin C crystals in a biological specimen.</t>
  </si>
  <si>
    <t>Hemoglobin C Crystals Measurement</t>
  </si>
  <si>
    <t>CYHIPPAC</t>
  </si>
  <si>
    <t>Hippuric Acid Crystals</t>
  </si>
  <si>
    <t>Hippurate Crystals; Hippuric Acid Crystals</t>
  </si>
  <si>
    <t>A measurement of the hippuric acid crystals present in a biological specimen.</t>
  </si>
  <si>
    <t>Hippuric Acid Crystal Measurement</t>
  </si>
  <si>
    <t>CYKSCCL</t>
  </si>
  <si>
    <t>Cytokine-secreting Cells</t>
  </si>
  <si>
    <t>A measurement of the cytokine-secreting cells in a biological specimen.</t>
  </si>
  <si>
    <t>Cytokine-secreting Cells Measurement</t>
  </si>
  <si>
    <t>CYKSCTCL</t>
  </si>
  <si>
    <t>Cytokine-Secreting T Cells</t>
  </si>
  <si>
    <t>A measurement of the cytokine-secreting T lymphocytes in a biological specimen.</t>
  </si>
  <si>
    <t>Cytokine-Secreting T Lymphocyte Count</t>
  </si>
  <si>
    <t>CYLEUC</t>
  </si>
  <si>
    <t>Leucine Crystals</t>
  </si>
  <si>
    <t>A measurement of the leucine crystals present in a biological specimen.</t>
  </si>
  <si>
    <t>Leucine Crystal Measurement</t>
  </si>
  <si>
    <t>CYMSU</t>
  </si>
  <si>
    <t>Monosodium Urate Crystals</t>
  </si>
  <si>
    <t>Monosodium Urate Crystals; Sodium Urate Crystals</t>
  </si>
  <si>
    <t>A measurement of the monosodium urate crystals present in a biological specimen.</t>
  </si>
  <si>
    <t>Monosodium Urate Crystal Measurement</t>
  </si>
  <si>
    <t>CYP2A6</t>
  </si>
  <si>
    <t>Cytochrome P450 2A6</t>
  </si>
  <si>
    <t>A measurement of the cytochrome P450 2A6 enzyme in a specimen.</t>
  </si>
  <si>
    <t>Cytochrome P450 2A6 Measurement</t>
  </si>
  <si>
    <t>CYP2C9</t>
  </si>
  <si>
    <t>Cytochrome P450 2C9</t>
  </si>
  <si>
    <t>A measurement of the cytochrome P450 2C9 enzyme in a biological specimen.</t>
  </si>
  <si>
    <t>Cytochrome P450 2C9 Measurement</t>
  </si>
  <si>
    <t>CYPHOS</t>
  </si>
  <si>
    <t>Phosphate Crystals</t>
  </si>
  <si>
    <t>A measurement of the total phosphate crystals in a biological specimen.</t>
  </si>
  <si>
    <t>Phosphate Crystals Measurement</t>
  </si>
  <si>
    <t>CYSCREAT</t>
  </si>
  <si>
    <t>Cystatin C/Creatinine</t>
  </si>
  <si>
    <t>A relative measurement (ratio or percentage) of the cystatin C to creatinine present in a sample.</t>
  </si>
  <si>
    <t>Cystatin C to Creatinine Ratio Measurement</t>
  </si>
  <si>
    <t>CYSLTR1</t>
  </si>
  <si>
    <t>Cysteinyl Leukotriene Receptor 1</t>
  </si>
  <si>
    <t>CysLTR1; Cysteinyl Leukotriene Receptor 1</t>
  </si>
  <si>
    <t>A measurement of the cysteinyl leukotriene receptor 1 in a biological specimen.</t>
  </si>
  <si>
    <t>Cysteinyl Leukotriene Receptor 1 Measurement</t>
  </si>
  <si>
    <t>CYSTARCH</t>
  </si>
  <si>
    <t>Starch Crystals</t>
  </si>
  <si>
    <t>Starch Crystals; Starch Granules</t>
  </si>
  <si>
    <t>A measurement of the starch crystals in a biological specimen.</t>
  </si>
  <si>
    <t>Starch Crystal Measurement</t>
  </si>
  <si>
    <t>CYSTATB</t>
  </si>
  <si>
    <t>Cystatin B</t>
  </si>
  <si>
    <t>CPI-B; Cystatin B</t>
  </si>
  <si>
    <t>A measurement of the cystatin B in a biological specimen.</t>
  </si>
  <si>
    <t>Cystatin B Measurement</t>
  </si>
  <si>
    <t>CYSTATC</t>
  </si>
  <si>
    <t>Cystatin C</t>
  </si>
  <si>
    <t>A measurement of the cystatin C in a biological specimen.</t>
  </si>
  <si>
    <t>Cystatin C Measurement</t>
  </si>
  <si>
    <t>CYSTEINE</t>
  </si>
  <si>
    <t>Cysteine</t>
  </si>
  <si>
    <t>A measurement of the cysteine in a biological specimen.</t>
  </si>
  <si>
    <t>Cysteine Measurement</t>
  </si>
  <si>
    <t>CYSTHION</t>
  </si>
  <si>
    <t>Cystathionine</t>
  </si>
  <si>
    <t>A measurement of the cystathionine in a biological specimen.</t>
  </si>
  <si>
    <t>Cystathionine Measurement</t>
  </si>
  <si>
    <t>CYSTINE</t>
  </si>
  <si>
    <t>Cystine</t>
  </si>
  <si>
    <t>A measurement of the cystine in a biological specimen.</t>
  </si>
  <si>
    <t>Cystine Measurement</t>
  </si>
  <si>
    <t>CYSULFA</t>
  </si>
  <si>
    <t>Sulfa Crystals</t>
  </si>
  <si>
    <t>Sulfa Crystals; Sulfonamide Crystals</t>
  </si>
  <si>
    <t>A measurement of the sulfa crystals present in a biological specimen.</t>
  </si>
  <si>
    <t>Sulfa Crystal Measurement</t>
  </si>
  <si>
    <t>CYTRPHOS</t>
  </si>
  <si>
    <t>Triple Phosphate Crystals</t>
  </si>
  <si>
    <t>Ammonium Magnesium Phosphate Crystals; Struvite Crystals; Triple Phosphate Crystals</t>
  </si>
  <si>
    <t>A measurement of the triple phosphate crystals present in a biological specimen.</t>
  </si>
  <si>
    <t>Triple Phosphate Crystal Measurement</t>
  </si>
  <si>
    <t>CYTYRO</t>
  </si>
  <si>
    <t>Tyrosine Crystals</t>
  </si>
  <si>
    <t>A measurement of the tyrosine crystals present in a biological specimen.</t>
  </si>
  <si>
    <t>Tyrosine Crystal Measurement</t>
  </si>
  <si>
    <t>CYUNCLA</t>
  </si>
  <si>
    <t>Unclassified Crystals</t>
  </si>
  <si>
    <t>A measurement of the unclassifiable crystals present in a biological specimen.</t>
  </si>
  <si>
    <t>Unclassified Crystal Measurement</t>
  </si>
  <si>
    <t>CYURIAC</t>
  </si>
  <si>
    <t>Uric Acid Crystals</t>
  </si>
  <si>
    <t>A measurement of the uric acid crystals (including acid urate and urate crystals) present in a biological specimen.</t>
  </si>
  <si>
    <t>Uric Acid Crystal Measurement</t>
  </si>
  <si>
    <t>DACARO</t>
  </si>
  <si>
    <t>Dietary Alpha Carotene</t>
  </si>
  <si>
    <t>A determination of the alpha carotene in a nutritional product or meal, or a portion thereof.</t>
  </si>
  <si>
    <t>Dietary Alpha Carotene Measurement</t>
  </si>
  <si>
    <t>DACT</t>
  </si>
  <si>
    <t>Diacetyl</t>
  </si>
  <si>
    <t>A measurement of the diacetyl in a specimen.</t>
  </si>
  <si>
    <t>Diacetyl Measurement</t>
  </si>
  <si>
    <t>DADDSUG</t>
  </si>
  <si>
    <t>Dietary Added Sugar</t>
  </si>
  <si>
    <t>A determination of the total added sugars in a nutritional product or meal, or a portion thereof.</t>
  </si>
  <si>
    <t>Dietary Added Sugar Measurement</t>
  </si>
  <si>
    <t>DALA</t>
  </si>
  <si>
    <t>Delta Aminolevulinate</t>
  </si>
  <si>
    <t>5-Aminolevulinic Acid; 5ALA; dALA; Delta Aminolevulinate; Delta Aminolevulinic Acid</t>
  </si>
  <si>
    <t>A measurement of the delta aminolevulinic acid in a biological specimen.</t>
  </si>
  <si>
    <t>Delta Aminolevulinate Measurement</t>
  </si>
  <si>
    <t>DALACRT</t>
  </si>
  <si>
    <t>Delta Aminolevulinate/Creatinine</t>
  </si>
  <si>
    <t>A relative measurement (ratio or percentage) of the delta aminolevulinate to creatinine in a biological specimen.</t>
  </si>
  <si>
    <t>Delta Aminolevulinate to Creatinine Ratio Measurement</t>
  </si>
  <si>
    <t>DALCOHOL</t>
  </si>
  <si>
    <t>Dietary Alcohol</t>
  </si>
  <si>
    <t>Dietary Alcohol; Dietary Ethanol</t>
  </si>
  <si>
    <t>A determination of the total amount of alcohol in a nutritional product or meal, or a portion thereof.</t>
  </si>
  <si>
    <t>Dietary Alcohol Measurement</t>
  </si>
  <si>
    <t>DARAC</t>
  </si>
  <si>
    <t>Dietary Arachidonic Acid</t>
  </si>
  <si>
    <t>Dietary 20:4 Arachidonate; Dietary 20:4 Arachidonic Acid; Dietary Arachidonic Acid</t>
  </si>
  <si>
    <t>A determination of the total 20:4 arachidonic acid in a nutritional product or meal, or a portion thereof.</t>
  </si>
  <si>
    <t>Dietary Arachidonic Acid Measurement</t>
  </si>
  <si>
    <t>DATOCO</t>
  </si>
  <si>
    <t>Dietary Alpha Tocopherol</t>
  </si>
  <si>
    <t>A determination of the alpha tocopherol in a nutritional product or meal, or a portion thereof.</t>
  </si>
  <si>
    <t>Dietary Alpha Tocopherol Measurement</t>
  </si>
  <si>
    <t>DAVITB12</t>
  </si>
  <si>
    <t>Dietary Added Vitamin B12</t>
  </si>
  <si>
    <t>A determination of the total added vitamin B12 in a nutritional product or meal, or a portion thereof.</t>
  </si>
  <si>
    <t>Dietary Added Vitamin B12 Measurement</t>
  </si>
  <si>
    <t>DAVITE</t>
  </si>
  <si>
    <t>Dietary Added Vitamin E</t>
  </si>
  <si>
    <t>A determination of the total added vitamin E in a nutritional product or meal, or a portion thereof.</t>
  </si>
  <si>
    <t>Dietary Added Vitamin E Measurement</t>
  </si>
  <si>
    <t>DAYCRIND</t>
  </si>
  <si>
    <t>Daycare Indicator</t>
  </si>
  <si>
    <t>Day Care Indicator; Daycare Indicator</t>
  </si>
  <si>
    <t>An indication as to whether the individual is enrolled at a daycare facility.</t>
  </si>
  <si>
    <t>Enrolled in Daycare Indicator</t>
  </si>
  <si>
    <t>DBCARO</t>
  </si>
  <si>
    <t>Dietary Beta Carotene</t>
  </si>
  <si>
    <t>A determination of the beta carotene in a nutritional product or meal, or a portion thereof.</t>
  </si>
  <si>
    <t>Dietary Beta Carotene Measurement</t>
  </si>
  <si>
    <t>DBEANPEA</t>
  </si>
  <si>
    <t>Dietary Beans and Peas</t>
  </si>
  <si>
    <t>A determination of the total beans and peas in a nutritional product or meal, or a portion thereof.</t>
  </si>
  <si>
    <t>Dietary Beans and Peas Measurement</t>
  </si>
  <si>
    <t>DBMACEGR</t>
  </si>
  <si>
    <t>Diabetic Macular Edema Grade</t>
  </si>
  <si>
    <t>The position on a scale to assess diabetic macular edema.</t>
  </si>
  <si>
    <t>DBPAPCTL</t>
  </si>
  <si>
    <t>Diastolic BP-for-Age Percentile</t>
  </si>
  <si>
    <t>Diastolic Blood Pressure-for-Age Percentile; Diastolic BP-for-Age Percentile</t>
  </si>
  <si>
    <t>An assessed relationship of an individual's diastolic blood pressure and age to that of a reference population, expressed as a percentile.</t>
  </si>
  <si>
    <t>Diastolic Blood Pressure-for-Age Percentile</t>
  </si>
  <si>
    <t>DBPHPCTL</t>
  </si>
  <si>
    <t>Diastolic BP-for-Height Percentile</t>
  </si>
  <si>
    <t>Diastolic Blood Pressure-for-Height Percentile; Diastolic BP-for-Height Percentile</t>
  </si>
  <si>
    <t>An assessed relationship of an individual's diastolic blood pressure and height to that of a reference population, expressed as a percentile.</t>
  </si>
  <si>
    <t>Diastolic Blood Pressure-for-Height Percentile</t>
  </si>
  <si>
    <t>DBRETGR</t>
  </si>
  <si>
    <t>Diabetic Retinopathy Grade</t>
  </si>
  <si>
    <t>The position on a scale to assess diabetic retinopathy.</t>
  </si>
  <si>
    <t>DBUTR</t>
  </si>
  <si>
    <t>Dietary Butyric Acid</t>
  </si>
  <si>
    <t>Dietary 4:0 Butyrate; Dietary 4:0 Butyric Acid; Dietary Butyric Acid</t>
  </si>
  <si>
    <t>A determination of the total 4:0 butyric acid in a nutritional product or meal, or a portion thereof.</t>
  </si>
  <si>
    <t>Dietary Butyric Acid Measurement</t>
  </si>
  <si>
    <t>DBZAEPYR</t>
  </si>
  <si>
    <t>Dibenzo[a,e]pyrene</t>
  </si>
  <si>
    <t>Dibenz(a,e)pyrene; Dibenz[a,e]pyrene; Dibenzo(a,e)pyrene; Dibenzo[a,e]pyrene</t>
  </si>
  <si>
    <t>A measurement of the dibenzo[a,e]pyrene in a specimen.</t>
  </si>
  <si>
    <t>Dibenzo[a,e]pyrene Measurement</t>
  </si>
  <si>
    <t>DBZAHATC</t>
  </si>
  <si>
    <t>Dibenzo[a,h]anthracene</t>
  </si>
  <si>
    <t>Dibenz(a,h)anthracene; Dibenz[a,h]anthracene; Dibenzo(a,h)anthracene; Dibenzo[a,h]anthracene</t>
  </si>
  <si>
    <t>A measurement of the dibenzo[a,h]anthracene in a specimen.</t>
  </si>
  <si>
    <t>Dibenzo[a,h]anthracene Measurement</t>
  </si>
  <si>
    <t>DBZAHPYR</t>
  </si>
  <si>
    <t>Dibenzo[a,h]pyrene</t>
  </si>
  <si>
    <t>Dibenz(a,h)pyrene; Dibenz[a,h]pyrene; Dibenzo(a,h)pyrene; Dibenzo[a,h]pyrene</t>
  </si>
  <si>
    <t>A measurement of the dibenzo[a,h]pyrene in a specimen.</t>
  </si>
  <si>
    <t>Dibenzo[a,h]pyrene Measurement</t>
  </si>
  <si>
    <t>DBZAIPYR</t>
  </si>
  <si>
    <t>Dibenzo[a,i]pyrene</t>
  </si>
  <si>
    <t>Dibenz(a,i)pyrene; Dibenz[a,i]pyrene; Dibenzo(a,i)pyrene; Dibenzo[a,i]pyrene</t>
  </si>
  <si>
    <t>A measurement of the dibenzo[a,i]pyrene in a specimen.</t>
  </si>
  <si>
    <t>Dibenzo[a,i]pyrene Measurement</t>
  </si>
  <si>
    <t>DBZALPYR</t>
  </si>
  <si>
    <t>Dibenzo[a,l]pyrene</t>
  </si>
  <si>
    <t>Dibenz(a,l)pyrene; Dibenz[a,l]pyrene; Dibenzo(a,l)pyrene; Dibenzo[a,l]pyrene</t>
  </si>
  <si>
    <t>A measurement of the dibenzo[a,l]pyrene in a specimen.</t>
  </si>
  <si>
    <t>Dibenzo[a,l]pyrene Measurement</t>
  </si>
  <si>
    <t>DC</t>
  </si>
  <si>
    <t>Dendritic Cells</t>
  </si>
  <si>
    <t>DC; Dendritic Cells</t>
  </si>
  <si>
    <t>A measurement of the dendritic cells in a biological specimen.</t>
  </si>
  <si>
    <t>Dendritic Cells Count</t>
  </si>
  <si>
    <t>DCA</t>
  </si>
  <si>
    <t>Dietary Calcium</t>
  </si>
  <si>
    <t>A determination of the total calcium in a nutritional product or meal, or a portion thereof.</t>
  </si>
  <si>
    <t>Dietary Calcium Measurement</t>
  </si>
  <si>
    <t>Deoxycholate</t>
  </si>
  <si>
    <t>Deoxycholate; Deoxycholic Acid</t>
  </si>
  <si>
    <t>A measurement of the deoxycholate in a biological specimen.</t>
  </si>
  <si>
    <t>Deoxycholate Measurement</t>
  </si>
  <si>
    <t>DCAFFEIN</t>
  </si>
  <si>
    <t>Dietary Caffeine</t>
  </si>
  <si>
    <t>A determination of the caffeine in a nutritional product or meal, or a portion thereof.</t>
  </si>
  <si>
    <t>Dietary Caffeine Measurement</t>
  </si>
  <si>
    <t>DCAL</t>
  </si>
  <si>
    <t>Dietary Calories</t>
  </si>
  <si>
    <t>A determination of the total dietary calories in a nutritional product or meal, or a portion thereof.</t>
  </si>
  <si>
    <t>Dietary Calories Measurement</t>
  </si>
  <si>
    <t>DCAPO</t>
  </si>
  <si>
    <t>Dietary Caproic Acid</t>
  </si>
  <si>
    <t>Dietary 6:0 Caproate; Dietary 6:0 Caproic Acid; Dietary Caproic Acid</t>
  </si>
  <si>
    <t>A determination of the total 6:0 caproic acid in a nutritional product or meal, or a portion thereof.</t>
  </si>
  <si>
    <t>Dietary Caproic Acid Measurement</t>
  </si>
  <si>
    <t>DCAPR</t>
  </si>
  <si>
    <t>Dietary Capric Acid</t>
  </si>
  <si>
    <t>Dietary 10:0 Caprate; Dietary 10:0 Capric Acid; Dietary Capric Acid</t>
  </si>
  <si>
    <t>A determination of the total 10:0 capric acid in a nutritional product or meal, or a portion thereof.</t>
  </si>
  <si>
    <t>Dietary Capric Acid Measurement</t>
  </si>
  <si>
    <t>DCAPY</t>
  </si>
  <si>
    <t>Dietary Caprylic Acid</t>
  </si>
  <si>
    <t>Dietary 8:0 Caprylate; Dietary 8:0 Caprylic Acid; Dietary Caprylic Acid</t>
  </si>
  <si>
    <t>A determination of the total 8:0 caprylic acid in a nutritional product or meal, or a portion thereof.</t>
  </si>
  <si>
    <t>Dietary Caprylic Acid Measurement</t>
  </si>
  <si>
    <t>DCARBT</t>
  </si>
  <si>
    <t>Dietary Total Carbohydrate</t>
  </si>
  <si>
    <t>A determination of the total carbohydrate in a nutritional product or meal, or a portion thereof.</t>
  </si>
  <si>
    <t>Total Dietary Carbohydrate Measurement</t>
  </si>
  <si>
    <t>DCCARNIT</t>
  </si>
  <si>
    <t>Decanoylcarnitine</t>
  </si>
  <si>
    <t>C10; Decanoylcarnitine</t>
  </si>
  <si>
    <t>A measurement of the decanoylcarnitine in a biological specimen.</t>
  </si>
  <si>
    <t>Decanoylcarnitine Measurement</t>
  </si>
  <si>
    <t>DCCE</t>
  </si>
  <si>
    <t>Dendritic Cells/Total Cells</t>
  </si>
  <si>
    <t>A relative measurement (ratio or percentage) of the dendritic cells to total cells in a biological specimen.</t>
  </si>
  <si>
    <t>Dendritic Cells to Total Cells Ratio Measurement</t>
  </si>
  <si>
    <t>DCDEPIND</t>
  </si>
  <si>
    <t>Unable to Discon Dependent Indicator</t>
  </si>
  <si>
    <t>Unable to Discon Dependent Indicator; Unable to Discontinue Dependent Indicator</t>
  </si>
  <si>
    <t>An indication as to whether an individual is unable to discontinue the use of a substance due to dependence.</t>
  </si>
  <si>
    <t>Unable to Discontinue Use Due to Dependence Indicator</t>
  </si>
  <si>
    <t>DCHEESE</t>
  </si>
  <si>
    <t>Dietary Cheese</t>
  </si>
  <si>
    <t>A determination of the total cheese in a nutritional product or meal, or a portion thereof.</t>
  </si>
  <si>
    <t>Dietary Cheese Measurement</t>
  </si>
  <si>
    <t>DCHOLEST</t>
  </si>
  <si>
    <t>Dietary Cholesterol</t>
  </si>
  <si>
    <t>A determination of the total cholesterol in a nutritional product or meal, or a portion thereof.</t>
  </si>
  <si>
    <t>Dietary Cholesterol Measurement</t>
  </si>
  <si>
    <t>DCHOLINE</t>
  </si>
  <si>
    <t>Dietary Choline</t>
  </si>
  <si>
    <t>A determination of the choline in a nutritional product or meal, or a portion thereof.</t>
  </si>
  <si>
    <t>Dietary Choline Measurement</t>
  </si>
  <si>
    <t>DCITMELB</t>
  </si>
  <si>
    <t>Dietary Citrus, Melons, and Berries</t>
  </si>
  <si>
    <t>A determination of the total citrus, melons, and berries in a nutritional product or meal, or a portion thereof.</t>
  </si>
  <si>
    <t>Dietary Citrus, Melons, and Berries Measurement</t>
  </si>
  <si>
    <t>DCLE</t>
  </si>
  <si>
    <t>DC/Leuk</t>
  </si>
  <si>
    <t>DC/Leuk; Dendritic Cells/Leukocytes</t>
  </si>
  <si>
    <t>A relative measurement (ratio or percentage) of dendritic cells to leukocytes in a biological specimen.</t>
  </si>
  <si>
    <t>Dendritic Cell to Leukocyte Ratio Measurement</t>
  </si>
  <si>
    <t>DCLYMONO</t>
  </si>
  <si>
    <t>Dendritic Cells/Lym+Mono</t>
  </si>
  <si>
    <t>Dendritic Cells/Lym+Mono; Dendritic Cells/Lymphocytes and Monocytes</t>
  </si>
  <si>
    <t>A relative measurement (ratio or percentage) of the dendritic cells to lymphocytes and monocytes in a biological specimen.</t>
  </si>
  <si>
    <t>Dendritic Cells to Lymphocytes and Monocytes Ratio Measurement</t>
  </si>
  <si>
    <t>DCM</t>
  </si>
  <si>
    <t>DC Myeloid</t>
  </si>
  <si>
    <t>cDC; Conventional DC; DC Myeloid; Dendritic Cells Myeloid; mDC</t>
  </si>
  <si>
    <t>A measurement of the myeloid dendritic cells in a biological specimen.</t>
  </si>
  <si>
    <t>Myeloid Dendritic Cell Count</t>
  </si>
  <si>
    <t>DCM1</t>
  </si>
  <si>
    <t>DC Myeloid 1</t>
  </si>
  <si>
    <t>cDC1; Classical DC Type 1; Conventional DC Type 1; DC Myeloid 1; DC Myeloid Type 1; Dendritic Cells Myeloid 1; mDC1</t>
  </si>
  <si>
    <t>A measurement of the type 1 myeloid dendritic cells in a biological specimen.</t>
  </si>
  <si>
    <t>Type 1 Myeloid Dendritic Cell Count</t>
  </si>
  <si>
    <t>DCM1DCM</t>
  </si>
  <si>
    <t>DC Myeloid 1/DCM</t>
  </si>
  <si>
    <t>cDC1/cDC; Classical DC Type 1/Classical DC; Conventional DC Type 1/Conventional DC; DC Myeloid 1/DC Myeloid; DC Myeloid 1/DCM; mDC1/mDC</t>
  </si>
  <si>
    <t>A relative measurement (ratio or percentage) of the type 1 myeloid dendritic cells to total myeloid dendritic cells in a biological specimen.</t>
  </si>
  <si>
    <t>Type 1 Myeloid Dendritic Cell to Total Myeloid Dendritic Cell Ratio Measurement</t>
  </si>
  <si>
    <t>DCM1LE</t>
  </si>
  <si>
    <t>DC Myeloid 1/Leuk</t>
  </si>
  <si>
    <t>cDC1/Leukocytes; Classical DC Type 1/Leukocytes; Conventional DC Type 1/Leukocytes; DC Myeloid 1/Leuk; DC Myeloid 1/Leukocytes; mDC1/Leukocytes</t>
  </si>
  <si>
    <t>A relative measurement (ratio or percentage) of the type 1 myeloid dendritic cells to leukocytes in a biological specimen.</t>
  </si>
  <si>
    <t>Type 1 Myeloid Dendritic Cell to Leukocyte Ratio Measurement</t>
  </si>
  <si>
    <t>DCM1S</t>
  </si>
  <si>
    <t>DC Myeloid 1 Sub</t>
  </si>
  <si>
    <t>cDC1 Sub-Population; Classical DC Type 1 Sub-Population; Conventional DC Type 1 Sub-Population; DC Myeloid 1 Sub; Dendritic Cells Myeloid 1 Sub-Population; mDC1 Sub-Population</t>
  </si>
  <si>
    <t>A measurement of a sub-population of type 1 myeloid dendritic cells in a biological specimen.</t>
  </si>
  <si>
    <t>Type 1 Myeloid Dendritic Cell Subpopulation Count</t>
  </si>
  <si>
    <t>DCM1SDCM</t>
  </si>
  <si>
    <t>DC Myeloid 1 Sub/DCM</t>
  </si>
  <si>
    <t>cDC1 Sub-Population/cDC; Classical DC Type 1 Sub-Population/Classical DC; Conventional DC Type 1 Sub-Population/Conventional DC; DC Myeloid 1 Sub/DCM; Dendritic Cells Myeloid 1 Sub-Population/Dendritic Cells Myeloid; mDC1 Sub-Population/mDC</t>
  </si>
  <si>
    <t>A relative measurement (ratio or percentage) of a sub-population of type 1 myeloid dendritic cells to total myeloid dendritic cells in a biological specimen.</t>
  </si>
  <si>
    <t>Type 1 Myeloid Dendritic Cell Subpopulation to Total Myeloid Dendritic Cell Ratio Measurement</t>
  </si>
  <si>
    <t>DCM1SP</t>
  </si>
  <si>
    <t>DC Myeloid 1 Sub/DC Myeloid 1</t>
  </si>
  <si>
    <t>Classical DC Type 1 Sub-Population/Classical DC Type 1; Conventional DC Type 1 Sub-Population/Conventional DC Type 1; DC Myeloid 1 Sub-Population/DC Myeloid 1; DC Myeloid 1 Sub/DC Myeloid 1; DC Myeloid 1 Sub/DCM1; mDC1 Sub/mDC1; DC Myeloid 1 Sub/DC Myeloi</t>
  </si>
  <si>
    <t>A relative measurement (ratio or percentage) of a sub-population of the type 1 myeloid dendritic cells to total type 1 myeloid dendritic cells in a biological specimen.</t>
  </si>
  <si>
    <t>Type 1 Myeloid Dendritic Cell Subpopulation to Type 1 Myeloid Dendritic Cell Ratio Measurement</t>
  </si>
  <si>
    <t>DCM2</t>
  </si>
  <si>
    <t>DC Myeloid 2</t>
  </si>
  <si>
    <t>cDC2; Classical DC Type 2; Conventional DC Type 2; DC Myeloid 2; DC Myeloid Type 2; Dendritic Cells Myeloid 2; mDC2</t>
  </si>
  <si>
    <t>A measurement of the type 2 myeloid dendritic cells in a biological specimen.</t>
  </si>
  <si>
    <t>Type 2 Myeloid Dendritic Cell Count</t>
  </si>
  <si>
    <t>DCM2DCM</t>
  </si>
  <si>
    <t>DC Myeloid 2/DCM</t>
  </si>
  <si>
    <t>cDC2/cDC; Classical DC Type 2/Classical DC; Conventional DC Type 2/Conventional DC; DC Myeloid 2/DC Myeloid; DC Myeloid 2/DCM; mDC2/mDC</t>
  </si>
  <si>
    <t>A relative measurement (ratio or percentage) of the type 2 myeloid dendritic cells to total myeloid dendritic cells in a biological specimen.</t>
  </si>
  <si>
    <t>Type 2 Myeloid Dendritic Cell to Total Myeloid Dendritic Cell Ratio Measurement</t>
  </si>
  <si>
    <t>DCM2LE</t>
  </si>
  <si>
    <t>DC Myeloid 2/Leuk</t>
  </si>
  <si>
    <t>cDC2/Leukocytes; Classical DC Type 2/Leukocytes; Conventional DC Type 2/Leukocytes; DC Myeloid 2/Leuk; DC Myeloid 2/Leukocytes; mDC2/Leukocytes</t>
  </si>
  <si>
    <t>A relative measurement (ratio or percentage) of the type 2 myeloid dendritic cells to leukocytes in a biological specimen.</t>
  </si>
  <si>
    <t>Type 2 Myeloid Dendritic Cell to Leukocyte Ratio Measurement</t>
  </si>
  <si>
    <t>DCM2S</t>
  </si>
  <si>
    <t>DC Myeloid 2 Sub</t>
  </si>
  <si>
    <t>cDC2 Sub-Population; Classical DC Type 2 Sub-Population; Conventional DC Type 2 Sub-Population; DC Myeloid 2 Sub; Dendritic Cells Myeloid 2 Sub-Population; mDC2 Sub-Population</t>
  </si>
  <si>
    <t>A measurement of a sub-population of type 2 myeloid dendritic cells in a biological specimen.</t>
  </si>
  <si>
    <t>Type 2 Myeloid Dendritic Cell Subpopulation Count</t>
  </si>
  <si>
    <t>DCM2SDCM</t>
  </si>
  <si>
    <t>DC Myeloid 2 Sub/DCM</t>
  </si>
  <si>
    <t>cDC2 Sub-Population/cDC; Classical DC Type 2 Sub-Population/Classical DC; Conventional DC Type 2 Sub-Population/Conventional DC; DC Myeloid 2 Sub/DCM; Dendritic Cells Myeloid 2 Sub-Population/Dendritic Cells Myeloid; mDC2 Sub-Population/mDC</t>
  </si>
  <si>
    <t>A relative measurement (ratio or percentage) of a sub-population of type 2 myeloid dendritic cells to total myeloid dendritic cells in a biological specimen.</t>
  </si>
  <si>
    <t>Type 2 Myeloid Dendritic Cell Subpopulation to Total Myeloid Dendritic Cell Ratio Measurement</t>
  </si>
  <si>
    <t>DCM2SP</t>
  </si>
  <si>
    <t>DC Myeloid 2 Sub/DC Myeloid 2</t>
  </si>
  <si>
    <t>Classical DC Type 2 Sub-Population/Classical DC Type 2; Conventional DC Type 2 Sub-Population/Conventional DC Type 2; DC Myeloid 2 Sub-Population/DC Myeloid 2; DC Myeloid 2 Sub/DC Myeloid 2; DC Myeloid 2 Sub/DCM2; mDC2 Sub/mDC2</t>
  </si>
  <si>
    <t>A relative measurement (ratio or percentage) of a sub-population of the type 2 myeloid dendritic cells to total type 2 myeloid dendritic cells in a biological specimen.</t>
  </si>
  <si>
    <t>Type 2 Myeloid Dendritic Cell Subpopulation to Type 2 Myeloid Dendritic Cell Ratio Measurement</t>
  </si>
  <si>
    <t>DCM3</t>
  </si>
  <si>
    <t>DC Myeloid 3</t>
  </si>
  <si>
    <t>cDC3; Classical DC Type 3; Conventional DC Type 3; DC Myeloid 3; DC Myeloid Type 3; Dendritic Cells Myeloid 3; mDC3</t>
  </si>
  <si>
    <t>A measurement of the type 3 myeloid dendritic cells in a biological specimen.</t>
  </si>
  <si>
    <t>Type 3 Myeloid Dendritic Cell Count</t>
  </si>
  <si>
    <t>DCM3LE</t>
  </si>
  <si>
    <t>DC Myeloid 3/Leuk</t>
  </si>
  <si>
    <t>cDC3/Leukocytes; Classical DC Type 3/Leukocytes; Conventional DC Type 3/Leukocytes; DC Myeloid 3/Leuk; DC Myeloid 3/Leukocytes; mDC3/Leukocytes</t>
  </si>
  <si>
    <t>A relative measurement (ratio or percentage) of the type 3 myeloid dendritic cells to total leukocytes in a biological specimen.</t>
  </si>
  <si>
    <t>Type 3 Myeloid Dendritic Cell to Leukocyte Ratio Measurement</t>
  </si>
  <si>
    <t>DCM3SP</t>
  </si>
  <si>
    <t>DC Myeloid 3 Sub/DC Myeloid 3</t>
  </si>
  <si>
    <t>Classical DC Type 3 Sub-Population/Classical DC Type 3; Conventional DC Type 3 Sub-Population/Conventional DC Type 3; DC Myeloid 3 Sub-Population/DC Myeloid 3; DC Myeloid 3 Sub/DC Myeloid 3; mDC3 Sub/mDC3</t>
  </si>
  <si>
    <t>A relative measurement (ratio or percentage) of a sub-population of type 3 myeloid dendritic cells to type 3 myeloid dendritic cells in a biological specimen.</t>
  </si>
  <si>
    <t>Type 3 Myeloid Dendritic Cell Subpopulation to Type 3 Myeloid Dendritic Cell Ratio Measurement</t>
  </si>
  <si>
    <t>DCM4</t>
  </si>
  <si>
    <t>DC Myeloid 4</t>
  </si>
  <si>
    <t>cDC4; Classical DC Type 4; Conventional DC Type 4; DC Myeloid 4; DC Myeloid Type 4; endritic Cells Myeloid 4; mDC4</t>
  </si>
  <si>
    <t>A measurement of the type 4 myeloid dendritic cells in a biological specimen.</t>
  </si>
  <si>
    <t>Type 4 Myeloid Dendritic Cell Count</t>
  </si>
  <si>
    <t>DCM4LE</t>
  </si>
  <si>
    <t>DC Myeloid 4/Leuk</t>
  </si>
  <si>
    <t>cDC4/Leukocytes; Classical DC Type 4/Leukocytes; Conventional DC Type 4/Leukocytes; DC Myeloid 4/Leuk; DC Myeloid 4/Leukocytes; mDC4/Leukocytes</t>
  </si>
  <si>
    <t>A relative measurement (ratio or percentage) of the type 4 myeloid dendritic cells to total leukocytes in a biological specimen.</t>
  </si>
  <si>
    <t>Type 4 Myeloid Dendritic Cell to Leukocyte Ratio Measurement</t>
  </si>
  <si>
    <t>DCM4SP</t>
  </si>
  <si>
    <t>DC Myeloid 4 Sub/DC Myeloid 4</t>
  </si>
  <si>
    <t>Classical DC Type 4 Sub-Population/Classical DC Type 4; Conventional DC Type 4 Sub-Population/Conventional DC Type 4; DC Myeloid 4 Sub-Population/DC Myeloid 4; DC Myeloid 4 Sub/DC Myeloid 4; mDC4 Sub/mDC4</t>
  </si>
  <si>
    <t>A relative measurement (ratio or percentage) of a sub-population of type 4 myeloid dendritic cells to type 4 myeloid dendritic cells in a biological specimen.</t>
  </si>
  <si>
    <t>Type 4 Myeloid Dendritic Cell Subpopulation to Type 4 Myeloid Dendritic Cell Ratio Measurement</t>
  </si>
  <si>
    <t>DCMDN</t>
  </si>
  <si>
    <t>DC Myeloid Dbl Neg</t>
  </si>
  <si>
    <t>DC Myeloid Dbl Neg; DC Myeloid Double Negative; Dendritic Cells Myeloid Double Negative; mDC DN</t>
  </si>
  <si>
    <t>A measurement of the double-negative myeloid dendritic cells (any myeloid dendritic cell that is both CD1c-CD141-) in a biological specimen.</t>
  </si>
  <si>
    <t>Double-Negative Myeloid Dendritic Cell Count</t>
  </si>
  <si>
    <t>DCMDNDCM</t>
  </si>
  <si>
    <t>DC Myeloid Dbl Neg/DC Myeloid</t>
  </si>
  <si>
    <t>DC Myeloid Dbl Neg/DC Myeloid; Dendritic Cells Myeloid Double Negative/ Dendritic Cells Myeloid; mDC DN/mDC</t>
  </si>
  <si>
    <t>A relative measurement (ratio or percentage) of the double negative myeloid dendritic cells to total myeloid dendritic cells in a biological specimen.</t>
  </si>
  <si>
    <t>Double-Negative Myeloid Dendritic Cell to Myeloid Dendritic Cell Ratio Measurement</t>
  </si>
  <si>
    <t>DCMLE</t>
  </si>
  <si>
    <t>DC Myeloid/Leuk</t>
  </si>
  <si>
    <t>cDC/Leukocytes; Classical DC/Leukocytes; Conventional DC/Leukocytes; DC Myeloid/Leuk; DC Myeloid/Leukocytes; mDC/Leukocytes</t>
  </si>
  <si>
    <t>A relative measurement (ratio or percentage) of the myeloid dendritic cells to leukocytes in a biological specimen.</t>
  </si>
  <si>
    <t>Myeloid Dendritic Cell to Leukocyte Ratio Measurement</t>
  </si>
  <si>
    <t>DCMMYC</t>
  </si>
  <si>
    <t>DC Myeloid/Myeloid Cells</t>
  </si>
  <si>
    <t>cDC/Myeloid Cells; Classical DC/Myeloid Cells; Conventional DC/Myeloid Cells; DC Myeloid/Myeloid Cells; Dendritic Cells Myeloid/Myeloid Cells; mDC/Myeloid Cells</t>
  </si>
  <si>
    <t>A relative measurement (ratio or percentage) of the myeloid dendritic cells to total myeloid cells in a biological specimen.</t>
  </si>
  <si>
    <t>Myeloid Dendritic Cell to Myeloid Cell Ratio Measurement</t>
  </si>
  <si>
    <t>DCMP</t>
  </si>
  <si>
    <t>DC Myeloid/DC</t>
  </si>
  <si>
    <t>cDC/DC; Classical DC/DC; Conventional DC/DC; DC Myeloid/DC; Dendritic Cells Myeloid/Dendritic Cells; mDC/DC</t>
  </si>
  <si>
    <t>A relative measurement (ratio or percentage) of the myeloid dendritic cells to total dendritic cells in a biological specimen.</t>
  </si>
  <si>
    <t>Myeloid Dendritic Cell to Total Dendritic Cell Ratio Measurement</t>
  </si>
  <si>
    <t>DCMS</t>
  </si>
  <si>
    <t>DC Myeloid Sub</t>
  </si>
  <si>
    <t>DC Myeloid Sub; Dendritic Cells Myeloid Sub-Population</t>
  </si>
  <si>
    <t>A measurement of a sub-population of myeloid dendritic cells in a biological specimen.</t>
  </si>
  <si>
    <t>Myeloid Dendritic Cell Subpopulation Count</t>
  </si>
  <si>
    <t>DCMSDC</t>
  </si>
  <si>
    <t>DC Myeloid Sub/DC</t>
  </si>
  <si>
    <t>cDC Sub-Population/DC; Classical DC Sub-Population/DC; Conventional DC Sub-Population/DC; DC Myeloid Sub/DC; Dendritic Cells Myeloid Sub-Population/Dendritic Cells; mDC Sub-Population/DC</t>
  </si>
  <si>
    <t>A relative measurement (ratio or percentage) of a sub-population of myeloid dendritic cells to total dendritic cells in a biological specimen.</t>
  </si>
  <si>
    <t>Myeloid Dendritic Cell Subpopulation to Total Dendritic Cell Ratio Measurement</t>
  </si>
  <si>
    <t>DCMSDCMS</t>
  </si>
  <si>
    <t>DC Myeloid Sub/DCMS</t>
  </si>
  <si>
    <t>DC Myeloid Sub/DC Myeloid Sub; DC Myeloid Sub/DCMS; Dendritic Cells Myeloid Sub-Population/Dendritic Cells Myeloid Sub-Population</t>
  </si>
  <si>
    <t>A relative measurement (ratio or percentage) of a sub-population of myeloid dendritic cells to a sub-population of myeloid dendritic cells in a biological specimen.</t>
  </si>
  <si>
    <t>Myeloid Dendritic Cell Sub-population to Myeloid Dendritic Cell Subpopulation Ratio Measurement</t>
  </si>
  <si>
    <t>DCMSP</t>
  </si>
  <si>
    <t>DC Myeloid Sub/DCM</t>
  </si>
  <si>
    <t>cDC Sub-Population/cDC; Classical DC Sub-Population/Classical DC; Conventional DC Sub-Population/Conventional DC; DC Myeloid Sub/DCM; Dendritic Cells Myeloid Sub-Population/Dendritic Cells Myeloid; mDC Sub-Population/mDC</t>
  </si>
  <si>
    <t>A relative measurement (ratio or percentage) of a sub-population of myeloid dendritic cells to total myeloid dendritic cells in a biological specimen.</t>
  </si>
  <si>
    <t>Myeloid Dendritic Cell Subpopulation to Total Myeloid Dendritic Cell Ratio Measurement</t>
  </si>
  <si>
    <t>DCMYC</t>
  </si>
  <si>
    <t>Dendritic Cells/Myeloid Cells</t>
  </si>
  <si>
    <t>DC/Myeloid Cells; Dendritic Cells/Myeloid Cells</t>
  </si>
  <si>
    <t>A relative measurement (ratio or percentage) of the dendritic cells to total myeloid cells in a biological specimen.</t>
  </si>
  <si>
    <t>Dendritic Cell to Myeloid Cell Ratio Measurement</t>
  </si>
  <si>
    <t>DCP</t>
  </si>
  <si>
    <t>DC Plasmacytoid</t>
  </si>
  <si>
    <t>DC Plasmacytoid; Plasmacytoid Dendritic Cells</t>
  </si>
  <si>
    <t>A measurement of the plasmacytoid dendritic cells in a biological specimen.</t>
  </si>
  <si>
    <t>Plasmacytoid Dendritic Cell Count</t>
  </si>
  <si>
    <t>DCPDC</t>
  </si>
  <si>
    <t>DC Plasmacytoid/DC</t>
  </si>
  <si>
    <t>DC Plasmacytoid/DC; DC Plasmacytoid/Dendritic Cells; Plasmacytoid Dendritic Cells/Dendritic Cells</t>
  </si>
  <si>
    <t>A relative measurement (ratio or percentage) of the plasmacytoid dendritic cells to dendritic cells in a biological specimen.</t>
  </si>
  <si>
    <t>Plasmacytoid Dendritic Cells to Dendritic Cells Ratio Measurement</t>
  </si>
  <si>
    <t>DCPLE</t>
  </si>
  <si>
    <t>DC Plasmacytoid/Leuk</t>
  </si>
  <si>
    <t>DC Plasmacytoid/Leuk; DC Plasmacytoid/Leukocytes; Dendritic Cells Plasmacytoid/Leukocytes</t>
  </si>
  <si>
    <t>A relative measurement (ratio or percentage) of the plasmacytoid dendritic cells to total leukocytes in a biological specimen.</t>
  </si>
  <si>
    <t>Plasmacytoid Dendritic Cell to Leukocyte Ratio Measurement</t>
  </si>
  <si>
    <t>DCPMYC</t>
  </si>
  <si>
    <t>DC Plasmacytoid/Myeloid Cells</t>
  </si>
  <si>
    <t>DC Plasmacytoid/Myeloid Cells; pDC/Myeloid Cells</t>
  </si>
  <si>
    <t>A relative measurement (ratio or percentage) of the plasmacytoid dendritic cells to total myeloid cells in a biological specimen.</t>
  </si>
  <si>
    <t>Plasmacytoid Dendritic Cell to Myeloid Cell Ratio Measurement</t>
  </si>
  <si>
    <t>DCPND</t>
  </si>
  <si>
    <t>Dietary Clupanodonic Acid</t>
  </si>
  <si>
    <t>Dietary 22:5 Clupanodonate; Dietary 22:5 Clupanodonic Acid; Dietary Clupanodonic Acid</t>
  </si>
  <si>
    <t>A determination of the total 22:5 clupanodonic acid in a nutritional product or meal, or a portion thereof.</t>
  </si>
  <si>
    <t>Dietary Clupanodonic Acid Measurement</t>
  </si>
  <si>
    <t>DCPRE</t>
  </si>
  <si>
    <t>Pre-Dendritic Cells</t>
  </si>
  <si>
    <t>Dendritic Cell Precursor Cells; Pre-DC; Pre-Dendritic Cells; Precursor Dendritic Cells; PreDC</t>
  </si>
  <si>
    <t>A measurement of the precursor dendritic cells in a biological specimen.</t>
  </si>
  <si>
    <t>Pre-Dendritic Cell Count</t>
  </si>
  <si>
    <t>DCPREDC</t>
  </si>
  <si>
    <t>Pre-Dendritic Cells/DC</t>
  </si>
  <si>
    <t>Pre-DC/DC; Pre-Dendritic Cells/DC; Pre-Dendritic Cells/Dendritic Cells; Precursor Dendritic Cells/Dendritic Cells; PreDC/DC</t>
  </si>
  <si>
    <t>A relative measurement (ratio or percentage) of the precursor dendritic cells to total dendritic cells in a biological specimen.</t>
  </si>
  <si>
    <t>Pre-Dendritic Cell to Dendritic Cell Ratio Measurement</t>
  </si>
  <si>
    <t>DCPRES</t>
  </si>
  <si>
    <t>Pre-Dendritic Cells Sub</t>
  </si>
  <si>
    <t>Dendritic Cell Precursor Cells Sub-Population; Pre-DC Sub; Pre-Dendritic Cells Sub; Precursor Dendritic Cells Sub-Population; PreDC Sub</t>
  </si>
  <si>
    <t>A measurement of a sub-population of precursor dendritic cells in a biological specimen.</t>
  </si>
  <si>
    <t>Pre-Dendritic Cell Subpopulation Count</t>
  </si>
  <si>
    <t>DCPS</t>
  </si>
  <si>
    <t>DC Plasmacytoid Sub</t>
  </si>
  <si>
    <t>DC Plasmacytoid Sub; Plasmacytoid Dendritic Cells Sub-Population</t>
  </si>
  <si>
    <t>A measurement of a subpopulation of plasmacytoid dendritic cells in a biological specimen.</t>
  </si>
  <si>
    <t>Plasmacytoid Dendritic Cell Subpopulation Count</t>
  </si>
  <si>
    <t>DCPSDCP</t>
  </si>
  <si>
    <t>DC Plasmacytoid Sub/DC Plasmacytoid</t>
  </si>
  <si>
    <t>DC Plasmacytoid Sub/DC Plasmacytoid; Plasmacytoid Dendritic Cells Sub-Population/Plasmacytoid Dendritic Cells</t>
  </si>
  <si>
    <t>A relative measurement (ratio or percentage) of a subpopulation of plasmacytoid dendritic cells to total plasmacytoid dendritic cells in a biological specimen.</t>
  </si>
  <si>
    <t>Plasmacytoid Dendritic Cells Subpopulation to Dendritic Cells Plasmacytoid Ratio Measurement</t>
  </si>
  <si>
    <t>DCPSDCPS</t>
  </si>
  <si>
    <t>DC Plasmacytoid Sub/DCPS</t>
  </si>
  <si>
    <t>DC Plasmacytoid Sub/DC Plasmacytoid Sub; DC Plasmacytoid Sub/DCPS; Dendritic Cells Plasmacytoid Sub-Population/Dendritic Cells Plasmacytoid Sub-Population</t>
  </si>
  <si>
    <t>A relative measurement (ratio or percentage) of a sub-population of plasmacytoid dendritic cells to a second sub-population of plasmacytoid dendritic cells (e.g., a child/parent based on two or more sub-population-defining markers) in a biological specime</t>
  </si>
  <si>
    <t>Plasmacytoid Dendritic Cell Subpopulation to Plasmacytoid Dendritic Cell Subpopulation Ratio Measurement</t>
  </si>
  <si>
    <t>DCRXANB</t>
  </si>
  <si>
    <t>Dietary Beta-Cryptoxanthin</t>
  </si>
  <si>
    <t>A determination of the beta-cryptoxanthin in a nutritional product or meal, or a portion thereof.</t>
  </si>
  <si>
    <t>Dietary Beta-Cryptoxanthin Measurement</t>
  </si>
  <si>
    <t>DCS</t>
  </si>
  <si>
    <t>DC Sub</t>
  </si>
  <si>
    <t>DC Sub; Dendritic Cells Sub-Population</t>
  </si>
  <si>
    <t>A measurement of a sub-population of dendritic cells in a biological specimen.</t>
  </si>
  <si>
    <t>Dendritic Cell Subpopulation Count</t>
  </si>
  <si>
    <t>DCSP</t>
  </si>
  <si>
    <t>DC Sub/DC</t>
  </si>
  <si>
    <t>DC Sub-Population/DC; DC Sub/DC; Dendritic Cell Sub-Population/Dendritic Cells</t>
  </si>
  <si>
    <t>A relative measurement (ratio or percentage) of a sub-population of dendritic cells to total dendritic cells in a biological specimen.</t>
  </si>
  <si>
    <t>Dendritic Cell Subpopulation to Dendritic Cell Ratio Measurement</t>
  </si>
  <si>
    <t>DCU</t>
  </si>
  <si>
    <t>Dietary Copper</t>
  </si>
  <si>
    <t>A determination of the total copper in a nutritional product or meal, or a portion thereof.</t>
  </si>
  <si>
    <t>Dietary Copper Measurement</t>
  </si>
  <si>
    <t>DDAIRYT</t>
  </si>
  <si>
    <t>Dietary Total Dairy</t>
  </si>
  <si>
    <t>A determination of the total dairy (food products produced from or containing milk) in a nutritional product or meal, or a portion thereof.</t>
  </si>
  <si>
    <t>Dietary Dairy Measurement</t>
  </si>
  <si>
    <t>DDCHX</t>
  </si>
  <si>
    <t>Dietary Docosahexaenoic Acid</t>
  </si>
  <si>
    <t>Dietary 22:6 Docosahexaenoate; Dietary 22:6 Docosahexaenoic Acid; Dietary Docosahexaenoic Acid</t>
  </si>
  <si>
    <t>A determination of the total 22:6 docosahexaenoic acid in a nutritional product or meal, or a portion thereof.</t>
  </si>
  <si>
    <t>Dietary Docosahexaenoic Acid Measurement</t>
  </si>
  <si>
    <t>DDDTYPE</t>
  </si>
  <si>
    <t>Deceased Donor Donation Type</t>
  </si>
  <si>
    <t>The conditions under which an organ is harvested from a dead donor, including the condition of the donor and the environment.</t>
  </si>
  <si>
    <t>Deceased Donor Donation Condition</t>
  </si>
  <si>
    <t>DDIMER</t>
  </si>
  <si>
    <t>D-Dimer</t>
  </si>
  <si>
    <t>A measurement of the d-dimers in a biological specimen.</t>
  </si>
  <si>
    <t>D-Dimer Measurement</t>
  </si>
  <si>
    <t>DDNAIGAB</t>
  </si>
  <si>
    <t>Anti-Double Stranded DNA IgG</t>
  </si>
  <si>
    <t>A measurement of the double stranded DNA IgG antibody in a biological specimen.</t>
  </si>
  <si>
    <t>Anti-Double Stranded DNA IgG Measurement</t>
  </si>
  <si>
    <t>DDX58</t>
  </si>
  <si>
    <t>DEAD Box Protein 58</t>
  </si>
  <si>
    <t>DEAD Box Protein 58; DExD/H-Box Helicase 58; Probable ATP-Dependent RNA Helicase DDX58</t>
  </si>
  <si>
    <t>A measurement of the DEAD box protein 58 in a biological specimen.</t>
  </si>
  <si>
    <t>DEAD Box Protein 58 Measurement</t>
  </si>
  <si>
    <t>DEBAKADC</t>
  </si>
  <si>
    <t>DeBakey AoD Classification</t>
  </si>
  <si>
    <t>DeBakey AoD Classification; DeBakey Aortic Dissection Classification</t>
  </si>
  <si>
    <t>The type of aortic dissection present as defined by the DeBakey Classification System (DeBakey ME, Henly WS, Cooley DA, Morris GC Jr, Crawford ES, Beall AC Jr. Surgical management of dissecting aneurysms of the aorta. J Thorac Cardiovasc Surg. 1965 Jan;49</t>
  </si>
  <si>
    <t>DeBakey Aortic Dissection Classification</t>
  </si>
  <si>
    <t>DECCORR</t>
  </si>
  <si>
    <t>Decay Correction Indicator</t>
  </si>
  <si>
    <t>An indication as to whether the image reconstruction took into account the time-activity curve during which the radiolabeled tracer decayed as it spread through the body during the image acquisition.</t>
  </si>
  <si>
    <t>DECORIN</t>
  </si>
  <si>
    <t>Decorin</t>
  </si>
  <si>
    <t>DCN; Decorin</t>
  </si>
  <si>
    <t>A measurement of the decorin in a biological specimen.</t>
  </si>
  <si>
    <t>Decorin Measurement</t>
  </si>
  <si>
    <t>DEGGS</t>
  </si>
  <si>
    <t>Dietary Eggs</t>
  </si>
  <si>
    <t>A determination of the eggs in a nutritional product or meal, or a portion thereof.</t>
  </si>
  <si>
    <t>Dietary Eggs Measurement</t>
  </si>
  <si>
    <t>DENSITY</t>
  </si>
  <si>
    <t>Density</t>
  </si>
  <si>
    <t>A measurement of the compactness of a biological specimen expressed in mass per unit volume.</t>
  </si>
  <si>
    <t>DEPTH</t>
  </si>
  <si>
    <t>Depth</t>
  </si>
  <si>
    <t>The extent downward or inward; the perpendicular measurement from the surface downward to determine deepness. (NCI)</t>
  </si>
  <si>
    <t>DERUC</t>
  </si>
  <si>
    <t>Dietary Erucic Acid</t>
  </si>
  <si>
    <t>Dietary 22:1 Erucate; Dietary 22:1 Erucic Acid; Dietary Erucic Acid</t>
  </si>
  <si>
    <t>A determination of the total 22:1 erucic acid in a nutritional product or meal, or a portion thereof.</t>
  </si>
  <si>
    <t>Dietary Erucic Acid Measurement</t>
  </si>
  <si>
    <t>DESIPRMN</t>
  </si>
  <si>
    <t>Desipramine</t>
  </si>
  <si>
    <t>A measurement of the desipramine in a biological specimen.</t>
  </si>
  <si>
    <t>Desipramine Measurement</t>
  </si>
  <si>
    <t>DESMSN</t>
  </si>
  <si>
    <t>Desmosine</t>
  </si>
  <si>
    <t>DES; Desmosine</t>
  </si>
  <si>
    <t>A measurement of the desmosine in a specimen.</t>
  </si>
  <si>
    <t>Desmosine Measurement</t>
  </si>
  <si>
    <t>DETACH</t>
  </si>
  <si>
    <t>Detachment</t>
  </si>
  <si>
    <t>An evaluation of an abnormal separation between two normally attached structures.</t>
  </si>
  <si>
    <t>Tissue Detachment Assessment</t>
  </si>
  <si>
    <t>DETHNGLY</t>
  </si>
  <si>
    <t>Diethylene Glycol</t>
  </si>
  <si>
    <t>A measurement of the diethylene glycol in a specimen.</t>
  </si>
  <si>
    <t>Diethylene Glycol Measurement</t>
  </si>
  <si>
    <t>DETHPRPN</t>
  </si>
  <si>
    <t>Diethylpropion</t>
  </si>
  <si>
    <t>A measurement of the diethylpropion in a biological specimen.</t>
  </si>
  <si>
    <t>Diethylpropion Measurement</t>
  </si>
  <si>
    <t>DEVPNUM</t>
  </si>
  <si>
    <t>Number of Devices Present</t>
  </si>
  <si>
    <t>A determination of the number of devices within a subject.</t>
  </si>
  <si>
    <t>DFATM</t>
  </si>
  <si>
    <t>Dietary Fat, Monounsaturated</t>
  </si>
  <si>
    <t>A determination of the total monounsaturated fat in a nutritional product or meal, or a portion thereof.</t>
  </si>
  <si>
    <t>Dietary Monounsaturated Fat Measurement</t>
  </si>
  <si>
    <t>DFATP</t>
  </si>
  <si>
    <t>Dietary Fat, Polyunsaturated</t>
  </si>
  <si>
    <t>A determination of the total polyunsaturated fat in a nutritional product or meal, or a portion thereof.</t>
  </si>
  <si>
    <t>Dietary Polyunsaturated Fat Measurement</t>
  </si>
  <si>
    <t>DFATS</t>
  </si>
  <si>
    <t>Dietary Fat, Saturated</t>
  </si>
  <si>
    <t>A determination of the total saturated fat in a nutritional product or meal, or a portion thereof.</t>
  </si>
  <si>
    <t>Dietary Saturated Fat Measurement</t>
  </si>
  <si>
    <t>DFATT</t>
  </si>
  <si>
    <t>Dietary Fat, Total</t>
  </si>
  <si>
    <t>A determination of the total fat in a nutritional product or meal, or a portion thereof.</t>
  </si>
  <si>
    <t>Total Dietary Fat Measurement</t>
  </si>
  <si>
    <t>DFE</t>
  </si>
  <si>
    <t>Dietary Iron</t>
  </si>
  <si>
    <t>A determination of the total iron in a nutritional product or meal, or a portion thereof.</t>
  </si>
  <si>
    <t>Dietary Iron Measurement</t>
  </si>
  <si>
    <t>DFEQ</t>
  </si>
  <si>
    <t>Dietary Folate Equivalents</t>
  </si>
  <si>
    <t>DFE; Dietary Folate Equivalents</t>
  </si>
  <si>
    <t>The sum of food folate and normalized folic acid (as food folate equivalents) in a nutritional product or meal, or a portion thereof.</t>
  </si>
  <si>
    <t>Dietary Folate Equivalents Measurement</t>
  </si>
  <si>
    <t>DFI</t>
  </si>
  <si>
    <t>DNA Fragmentation Index</t>
  </si>
  <si>
    <t>A measurement of the deoxyribonucleic acid fragmentation within the nucleated cells of a biological specimen.</t>
  </si>
  <si>
    <t>DFIBER</t>
  </si>
  <si>
    <t>Dietary Fiber</t>
  </si>
  <si>
    <t>A determination of the total fiber in a nutritional product or meal, or a portion thereof.</t>
  </si>
  <si>
    <t>Dietary Fiber Measurement</t>
  </si>
  <si>
    <t>DFOLFD</t>
  </si>
  <si>
    <t>Dietary Food Folate</t>
  </si>
  <si>
    <t>A determination of the naturally occurring folate in a nutritional product or meal, or a portion thereof.</t>
  </si>
  <si>
    <t>Dietary Food Folate Measurement</t>
  </si>
  <si>
    <t>DFOLIC</t>
  </si>
  <si>
    <t>Dietary Folic Acid</t>
  </si>
  <si>
    <t>A determination of the folic acid in a nutritional product or meal, or a portion thereof.</t>
  </si>
  <si>
    <t>Dietary Folic Acid Measurement</t>
  </si>
  <si>
    <t>DFOLTOT</t>
  </si>
  <si>
    <t>Dietary Total Folate</t>
  </si>
  <si>
    <t>A determination of the total folate (supplemental folic acid + food folate) in a nutritional product or meal, or a portion thereof.</t>
  </si>
  <si>
    <t>Dietary Total Folate Measurement</t>
  </si>
  <si>
    <t>DFRDNA</t>
  </si>
  <si>
    <t>Dientamoeba fragilis DNA</t>
  </si>
  <si>
    <t>A measurement of the Dientamoeba fragilis DNA in a biological specimen.</t>
  </si>
  <si>
    <t>Dientamoeba fragilis DNA Measurement</t>
  </si>
  <si>
    <t>DFRTJUCE</t>
  </si>
  <si>
    <t>Dietary Fruit Juice</t>
  </si>
  <si>
    <t>A determination of the fruit juice in a nutritional product or meal, or a portion thereof.</t>
  </si>
  <si>
    <t>Dietary Fruit Juice Measurement</t>
  </si>
  <si>
    <t>DFRUIT</t>
  </si>
  <si>
    <t>Dietary Fruit</t>
  </si>
  <si>
    <t>A determination of the total fruit in a nutritional product or meal, or a portion thereof.</t>
  </si>
  <si>
    <t>Dietary Fruit Measurement</t>
  </si>
  <si>
    <t>DGADL</t>
  </si>
  <si>
    <t>Dietary Gadoleic Acid</t>
  </si>
  <si>
    <t>Dietary 20:1 Gadoleate; Dietary 20:1 Gadoleic Acid; Dietary Gadoleic Acid</t>
  </si>
  <si>
    <t>A determination of the total 20:1 gadoleic acid in a nutritional product or meal, or a portion thereof.</t>
  </si>
  <si>
    <t>Dietary Gadoleic Acid Measurement</t>
  </si>
  <si>
    <t>DGNWBC</t>
  </si>
  <si>
    <t>Degenerated Leukocytes</t>
  </si>
  <si>
    <t>Degenerated Leukocytes; Degenerated WBC; Degenerated White Blood Cells</t>
  </si>
  <si>
    <t>A measurement of the degenerated leukocytes (leukocytes that show deterioration in form or function) in a biological specimen.</t>
  </si>
  <si>
    <t>Degenerated Leukocyte Count</t>
  </si>
  <si>
    <t>DGRAIN</t>
  </si>
  <si>
    <t>Dietary Grain</t>
  </si>
  <si>
    <t>A determination of the total grain in a nutritional product or meal, or a portion thereof.</t>
  </si>
  <si>
    <t>Dietary Grain Measurement</t>
  </si>
  <si>
    <t>DGRAINRF</t>
  </si>
  <si>
    <t>Dietary Grain, Refined</t>
  </si>
  <si>
    <t>A determination of the total refined grains in a nutritional product or meal, or a portion thereof.</t>
  </si>
  <si>
    <t>Dietary Grain, Refined Measurement</t>
  </si>
  <si>
    <t>DGRAINWH</t>
  </si>
  <si>
    <t>Dietary Whole Grains</t>
  </si>
  <si>
    <t>A determination of the whole grains in a nutritional product or meal, or a portion thereof.</t>
  </si>
  <si>
    <t>Dietary Whole Grains Measurement</t>
  </si>
  <si>
    <t>DHEA</t>
  </si>
  <si>
    <t>Dehydroepiandrosterone</t>
  </si>
  <si>
    <t>Dehydroepiandrosterone; Dehydroisoandrosterone</t>
  </si>
  <si>
    <t>A measurement of the dehydroepiandrosterone hormone in a biological specimen.</t>
  </si>
  <si>
    <t>Dehydroepiandrosterone Measurement</t>
  </si>
  <si>
    <t>DHEAS</t>
  </si>
  <si>
    <t>Dehydroepiandrosterone Sulfate</t>
  </si>
  <si>
    <t>Dehydroepiandrosterone Sulfate; DHEA Sulfate; DHEA-S; sDHEA</t>
  </si>
  <si>
    <t>A measurement of the sulfated Dehydroepiandrosterone in a biological specimen.</t>
  </si>
  <si>
    <t>Sulfated DHEA Measurement</t>
  </si>
  <si>
    <t>DHPG</t>
  </si>
  <si>
    <t>3,4-Dihydroxyphenylglycol</t>
  </si>
  <si>
    <t>3,4-Dihydroxyphenylglycol; 3.4 Dihydroxyphenylglycol</t>
  </si>
  <si>
    <t>A measurement of the catecholamine metabolite, 3,4-Dihydroxyphenylglycol in a biological specimen.</t>
  </si>
  <si>
    <t>3,4-Dihydroxyphenylglycol Measurement</t>
  </si>
  <si>
    <t>DHT</t>
  </si>
  <si>
    <t>Dihydrotestosterone</t>
  </si>
  <si>
    <t>Androstanolone; Dihydrotestosterone</t>
  </si>
  <si>
    <t>A measurement of the dihydrotestosterone hormone in a biological specimen.</t>
  </si>
  <si>
    <t>Dihydrotestosterone Measurement</t>
  </si>
  <si>
    <t>DHXPMA23</t>
  </si>
  <si>
    <t>2,3-dihydroxypropyl Mercapturic Acid</t>
  </si>
  <si>
    <t>2,3-dihydroxypropyl Mercapturate; 2,3-dihydroxypropyl Mercapturic Acid; DHPMA</t>
  </si>
  <si>
    <t>A measurement of the 2,3-dihydroxypropyl mercapturic acid in a specimen.</t>
  </si>
  <si>
    <t>2,3-dihydroxypropyl Mercapturic Acid Measurement</t>
  </si>
  <si>
    <t>DIABP</t>
  </si>
  <si>
    <t>Diastolic Blood Pressure</t>
  </si>
  <si>
    <t>The minimum blood pressure in the systemic arterial circulation during the cardiac cycle.</t>
  </si>
  <si>
    <t>DIAMETER</t>
  </si>
  <si>
    <t>Diameter</t>
  </si>
  <si>
    <t>The length of a straight line passing through the center of a circle or sphere and connecting two points on the circumference. (NCI)</t>
  </si>
  <si>
    <t>DIAMMIN</t>
  </si>
  <si>
    <t>Diameter, Minimum</t>
  </si>
  <si>
    <t>The minimum number in a group of values that represent the diameter of an object.</t>
  </si>
  <si>
    <t>Minimum Diameter</t>
  </si>
  <si>
    <t>DIAMMN</t>
  </si>
  <si>
    <t>Diameter, Mean</t>
  </si>
  <si>
    <t>The mean number in a group of values that represent the diameter of an object.</t>
  </si>
  <si>
    <t>Mean Diameter</t>
  </si>
  <si>
    <t>DIAMSD</t>
  </si>
  <si>
    <t>Diameter, Standard Deviation</t>
  </si>
  <si>
    <t>The standard deviation in a group of values that represent the diameter of an object.</t>
  </si>
  <si>
    <t>Standard Deviation of Diameter</t>
  </si>
  <si>
    <t>MS</t>
  </si>
  <si>
    <t>DIAZOINH</t>
  </si>
  <si>
    <t>Diameter of the Zone of Inhibition</t>
  </si>
  <si>
    <t>Diameter of the Kill Zone; Diameter of the Zone of Inhibition</t>
  </si>
  <si>
    <t>A measurement of the diameter of the circular region of bacteria growth inhibition that surrounds an antibiotic source on the surface of a cultured plate.</t>
  </si>
  <si>
    <t>Antibiotic Susceptibility Zone Diameter</t>
  </si>
  <si>
    <t>DIGSMPRT</t>
  </si>
  <si>
    <t>Digital Sampling Rate</t>
  </si>
  <si>
    <t>The number of digital samples taken or recorded per unit of time.</t>
  </si>
  <si>
    <t>DIHYDCDN</t>
  </si>
  <si>
    <t>Dihydrocodeine</t>
  </si>
  <si>
    <t>A measurement of the dihydrocodeine present in a biological specimen.</t>
  </si>
  <si>
    <t>Dihydrocodeine Measurement</t>
  </si>
  <si>
    <t>DIMSSNDX</t>
  </si>
  <si>
    <t>Dimensionless Index</t>
  </si>
  <si>
    <t>Dimensionless Index; Dimensionless Velocity Index</t>
  </si>
  <si>
    <t>The ratio of the blood velocity in the left ventricular outflow tract (LVOT) to the maximum blood velocity across the aortic valve.</t>
  </si>
  <si>
    <t>DINTMKNM</t>
  </si>
  <si>
    <t>Dinucleotide Marker Names</t>
  </si>
  <si>
    <t>The literal identifier of the dinucleotide markers present in an assay kit.</t>
  </si>
  <si>
    <t>Dinucleotide Marker Name</t>
  </si>
  <si>
    <t>DISECIND</t>
  </si>
  <si>
    <t>Dissection Indicator</t>
  </si>
  <si>
    <t>An indication as to whether there is the presence of blood vessel dissection.</t>
  </si>
  <si>
    <t>DA</t>
  </si>
  <si>
    <t>DISPAMT</t>
  </si>
  <si>
    <t>Dispensed Amount</t>
  </si>
  <si>
    <t>The quantity of a product that has been dispensed. (NCI)</t>
  </si>
  <si>
    <t>DISTANCE</t>
  </si>
  <si>
    <t>Distance</t>
  </si>
  <si>
    <t>The actual or calculated span between two points (real or virtual).</t>
  </si>
  <si>
    <t>DISTDEXP</t>
  </si>
  <si>
    <t>District of Potential Disease Exposure</t>
  </si>
  <si>
    <t>The district in which the individual was potentially exposed to a disease.</t>
  </si>
  <si>
    <t>DISTPAD</t>
  </si>
  <si>
    <t>District of Permanent Address</t>
  </si>
  <si>
    <t>The district identified as the individual's permanent residence.</t>
  </si>
  <si>
    <t>DISTR</t>
  </si>
  <si>
    <t>Distribution</t>
  </si>
  <si>
    <t>Description of the distribution pattern of a finding within the examined area.</t>
  </si>
  <si>
    <t>Distribution Pattern Finding Description</t>
  </si>
  <si>
    <t>DK</t>
  </si>
  <si>
    <t>Dietary Potassium</t>
  </si>
  <si>
    <t>A determination of the total potassium in a nutritional product or meal, or a portion thereof.</t>
  </si>
  <si>
    <t>Dietary Potassium Measurement</t>
  </si>
  <si>
    <t>DKK1</t>
  </si>
  <si>
    <t>Dickkopf WNT Signaling Path Inhibitor 1</t>
  </si>
  <si>
    <t>Dickkopf WNT Signaling Pathway Inhibitor 1; DKK-1; SK</t>
  </si>
  <si>
    <t>A measurement of the dickkopf WNT signaling pathway inhibitor 1 in a biological specimen.</t>
  </si>
  <si>
    <t>Dickkopf WNT Signaling Path Inhibitor 1 Measurement</t>
  </si>
  <si>
    <t>DLAUR</t>
  </si>
  <si>
    <t>Dietary Lauric Acid</t>
  </si>
  <si>
    <t>Dietary 12:0 Laurate; Dietary 12:0 Lauric Acid; Dietary Lauric Acid</t>
  </si>
  <si>
    <t>A determination of the total 12:0 lauric acid in a nutritional product or meal, or a portion thereof.</t>
  </si>
  <si>
    <t>Dietary Lauric Acid Measurement</t>
  </si>
  <si>
    <t>DLCO</t>
  </si>
  <si>
    <t>Diffusion Capacity of Lung for CO</t>
  </si>
  <si>
    <t>Diffusion Capacity of Lung for CO; TLCO; Transfer Factor of Lung for CO</t>
  </si>
  <si>
    <t>The volume of the carbon monoxide that is transferred from inspired air into the pulmonary capillary blood.</t>
  </si>
  <si>
    <t>Carbon Monoxide Diffusing Capability Test</t>
  </si>
  <si>
    <t>DLCOHC</t>
  </si>
  <si>
    <t>HGB Corrected DLCO</t>
  </si>
  <si>
    <t>The diffusing capacity of the lungs for carbon monoxide adjusted for hemoglobin concentration.</t>
  </si>
  <si>
    <t>Hemoglobin Corrected Diffusion Capacity of the Lung for Carbon Monoxide</t>
  </si>
  <si>
    <t>DLCOHCPP</t>
  </si>
  <si>
    <t>Percent Predicted HGB Corrected DLCO</t>
  </si>
  <si>
    <t>The diffusing capacity of the lungs for carbon monoxide expressed as a proportion of the predicted normal value, adjusted for hemoglobin concentration.</t>
  </si>
  <si>
    <t>Percent Predicted Hemoglobin Corrected Diffusion Capacity of the Lung for Carbon Monoxide</t>
  </si>
  <si>
    <t>DLCOHCVA</t>
  </si>
  <si>
    <t>HGB Corrected DLCO/VA</t>
  </si>
  <si>
    <t>The diffusing capacity of the lungs for carbon monoxide expressed as a proportion of the alveolar volume, adjusted for hemoglobin concentration.</t>
  </si>
  <si>
    <t>Hemoglobin Corrected Diffusion Capacity of the Lung for Carbon Monoxide/Alveolar Volume Ratio</t>
  </si>
  <si>
    <t>DLCOHVAP</t>
  </si>
  <si>
    <t>Percent Predicted HGB Corrected DLCO/VA</t>
  </si>
  <si>
    <t>The proportion of diffusing capacity of the lungs for carbon monoxide to the alveolar volume expressed as a proportion of the predicted normal value, adjusted for hemoglobin concentration.</t>
  </si>
  <si>
    <t>Percent Predicted Hemoglobin Corrected Diffusion Capacity of the Lung for Carbon Monoxide/Alveolar Volume Ratio</t>
  </si>
  <si>
    <t>DLCOM</t>
  </si>
  <si>
    <t>Mean Diffusion Capacity of Lung for CO</t>
  </si>
  <si>
    <t>The mean volume of the carbon monoxide that is transferred from inspired air into the pulmonary capillary blood.</t>
  </si>
  <si>
    <t>Mean Carbon Monoxide Diffusing Capability Test</t>
  </si>
  <si>
    <t>DLCOPP</t>
  </si>
  <si>
    <t>Percent Predicted DLCO</t>
  </si>
  <si>
    <t>The diffusing capacity of the lungs for carbon monoxide expressed as a proportion of the predicted normal value.</t>
  </si>
  <si>
    <t>Percent Predicted Diffusion Capacity of the Lung for Carbon Monoxide</t>
  </si>
  <si>
    <t>DLCOVA</t>
  </si>
  <si>
    <t>DLCO/VA</t>
  </si>
  <si>
    <t>The diffusing capacity of the lungs for carbon monoxide expressed as a proportion of the alveolar volume.</t>
  </si>
  <si>
    <t>Diffusion Capacity of the Lung for Carbon Monoxide/Alveolar Volume Ratio</t>
  </si>
  <si>
    <t>DLCOVAPP</t>
  </si>
  <si>
    <t>Percent Predicted DLCO/VA</t>
  </si>
  <si>
    <t>The proportion of the diffusing capacity of the lungs for carbon monoxide to alveolar volume, expressed as a proportion of the predicted normal value.</t>
  </si>
  <si>
    <t>Percent Predicted Diffusion Capacity of the Lung for Carbon Monoxide/Alveolar Volume Ratio</t>
  </si>
  <si>
    <t>DLINO</t>
  </si>
  <si>
    <t>Dietary Linoleic Acid</t>
  </si>
  <si>
    <t>Dietary 18:2 Linoleate; Dietary 18:2 Linoleic Acid; Dietary Linoleic Acid</t>
  </si>
  <si>
    <t>A determination of the total 18:2 linoleic acid in a nutritional product or meal, or a portion thereof.</t>
  </si>
  <si>
    <t>Dietary Linoleic Acid Measurement</t>
  </si>
  <si>
    <t>DLINOL</t>
  </si>
  <si>
    <t>Dietary Linolenic Acid</t>
  </si>
  <si>
    <t>Dietary 18:3 Linolenate; Dietary 18:3 Linolenic Acid; Dietary Linolenic Acid</t>
  </si>
  <si>
    <t>A determination of the total 18:3 linolenic acid in a nutritional product or meal, or a portion thereof.</t>
  </si>
  <si>
    <t>Dietary Linolenic Acid Measurement</t>
  </si>
  <si>
    <t>DLUTZXAN</t>
  </si>
  <si>
    <t>Dietary Lutein and Zeaxanthin</t>
  </si>
  <si>
    <t>A determination of the lutein and zeaxanthin in a nutritional product or meal, or a portion thereof.</t>
  </si>
  <si>
    <t>Dietary Lutein and Zeaxanthin Measurement</t>
  </si>
  <si>
    <t>DLVRMODE</t>
  </si>
  <si>
    <t>Mode of Delivery</t>
  </si>
  <si>
    <t>Description of the method by which a fetus is delivered.</t>
  </si>
  <si>
    <t>Delivery Procedure</t>
  </si>
  <si>
    <t>DLYCOP</t>
  </si>
  <si>
    <t>Dietary Lycopene</t>
  </si>
  <si>
    <t>A determination of the lycopene in a nutritional product or meal, or a portion thereof.</t>
  </si>
  <si>
    <t>Dietary Lycopene Measurement</t>
  </si>
  <si>
    <t>DMANI2_6</t>
  </si>
  <si>
    <t>2,6-Dimethylaniline</t>
  </si>
  <si>
    <t>2,6-Dimethylaniline; 2,6-Xylidine; o-Xylidine</t>
  </si>
  <si>
    <t>A measurement of the 2,6-dimethylaniline in a specimen.</t>
  </si>
  <si>
    <t>2,6-Dimethylaniline Measurement</t>
  </si>
  <si>
    <t>DMEAT</t>
  </si>
  <si>
    <t>Dietary Meat</t>
  </si>
  <si>
    <t>A determination of the total meat in a nutritional product or meal, or a portion thereof.</t>
  </si>
  <si>
    <t>Dietary Meat Measurement</t>
  </si>
  <si>
    <t>DMEATCUR</t>
  </si>
  <si>
    <t>Dietary Meat, Cured</t>
  </si>
  <si>
    <t>A determination of the cured meat in a nutritional product or meal, or a portion thereof.</t>
  </si>
  <si>
    <t>Dietary Meat, Cured Measurement</t>
  </si>
  <si>
    <t>DMEATORG</t>
  </si>
  <si>
    <t>Dietary Meat, Organ</t>
  </si>
  <si>
    <t>A determination of the organ meat in a nutritional product or meal, or a portion thereof.</t>
  </si>
  <si>
    <t>Dietary Meat, Organ Measurement</t>
  </si>
  <si>
    <t>DMEATPLS</t>
  </si>
  <si>
    <t>Dietary Meat, Poultry, and Seafood</t>
  </si>
  <si>
    <t>A determination of the total meat, poultry, and seafood in a nutritional product or meal, or a portion thereof.</t>
  </si>
  <si>
    <t>Dietary Meat, Poultry, and Seafood Measurement</t>
  </si>
  <si>
    <t>DMG</t>
  </si>
  <si>
    <t>Dietary Magnesium</t>
  </si>
  <si>
    <t>A determination of the total magnesium in a nutritional product or meal, or a portion thereof.</t>
  </si>
  <si>
    <t>Dietary Magnesium Measurement</t>
  </si>
  <si>
    <t>Dimethylglycine</t>
  </si>
  <si>
    <t>A measurement of the dimethylglycine in a biological specimen.</t>
  </si>
  <si>
    <t>Dimethylglycine Measurement</t>
  </si>
  <si>
    <t>DMILK</t>
  </si>
  <si>
    <t>Dietary Milk</t>
  </si>
  <si>
    <t>A determination of the milk in a nutritional product or meal, or a portion thereof.</t>
  </si>
  <si>
    <t>Dietary Milk Measurement</t>
  </si>
  <si>
    <t>DMOISTUR</t>
  </si>
  <si>
    <t>Dietary Moisture</t>
  </si>
  <si>
    <t>A determination of the moisture content in a nutritional product or meal, or a portion thereof.</t>
  </si>
  <si>
    <t>Dietary Moisture Measurement</t>
  </si>
  <si>
    <t>DMTNN</t>
  </si>
  <si>
    <t>N,N-Dimethyltryptamine</t>
  </si>
  <si>
    <t>Dimethyltryptamine; DMT; N,N-Dimethyltryptamine</t>
  </si>
  <si>
    <t>A measurement of the N,N-dimethyltryptamine in a biological specimen.</t>
  </si>
  <si>
    <t>N,N-Dimethyltryptamine Measurement</t>
  </si>
  <si>
    <t>DMYRST</t>
  </si>
  <si>
    <t>Dietary Myristic Acid</t>
  </si>
  <si>
    <t>Dietary 14:0 Myristate; Dietary 14:0 Myristic Acid; Dietary Myristic Acid</t>
  </si>
  <si>
    <t>A determination of the total 14:0 myristic acid in a nutritional product or meal, or a portion thereof.</t>
  </si>
  <si>
    <t>Dietary Myristic Acid Measurement</t>
  </si>
  <si>
    <t>DNA</t>
  </si>
  <si>
    <t>Dietary Sodium</t>
  </si>
  <si>
    <t>A determination of the total sodium in a nutritional product or meal, or a portion thereof.</t>
  </si>
  <si>
    <t>Dietary Sodium Measurement</t>
  </si>
  <si>
    <t>Deoxyribonucleic Acid</t>
  </si>
  <si>
    <t>A measurement of a targeted deoxyribonucleic acid (DNA) in a biological specimen.</t>
  </si>
  <si>
    <t>Deoxyribonucleic Acid Measurement</t>
  </si>
  <si>
    <t>DNIACIN</t>
  </si>
  <si>
    <t>Dietary Niacin</t>
  </si>
  <si>
    <t>Dietary Niacin; Dietary Vitamin B3</t>
  </si>
  <si>
    <t>A determination of the niacin in a nutritional product or meal, or a portion thereof.</t>
  </si>
  <si>
    <t>Dietary Niacin Measurement</t>
  </si>
  <si>
    <t>DNPSEPHD</t>
  </si>
  <si>
    <t>D-Norpseudoephedrine</t>
  </si>
  <si>
    <t>(+)-Norpseudoephedrine; Cathine; D-Norpseudoephedrine</t>
  </si>
  <si>
    <t>A measurement of the D-norpseudoephedrine in a biological specimen.</t>
  </si>
  <si>
    <t>D-Norpseudoephedrine Measurement</t>
  </si>
  <si>
    <t>DNUTSEED</t>
  </si>
  <si>
    <t>Dietary Nuts and Seeds</t>
  </si>
  <si>
    <t>A determination of the total nuts and seeds in a nutritional product or meal, or a portion thereof.</t>
  </si>
  <si>
    <t>Dietary Nuts and Seeds Measurement</t>
  </si>
  <si>
    <t>DNV1RNA</t>
  </si>
  <si>
    <t>Dengue Virus 1 RNA</t>
  </si>
  <si>
    <t>A measurement of the dengue virus 1 RNA in a biological specimen.</t>
  </si>
  <si>
    <t>Dengue Virus 1 RNA Measurement</t>
  </si>
  <si>
    <t>DNV2RNA</t>
  </si>
  <si>
    <t>Dengue Virus 2 RNA</t>
  </si>
  <si>
    <t>A measurement of the dengue virus 2 RNA in a biological specimen.</t>
  </si>
  <si>
    <t>Dengue Virus 2 RNA Measurement</t>
  </si>
  <si>
    <t>DNV3RNA</t>
  </si>
  <si>
    <t>Dengue Virus 3 RNA</t>
  </si>
  <si>
    <t>A measurement of the dengue virus 3 RNA in a biological specimen.</t>
  </si>
  <si>
    <t>Dengue Virus 3 RNA Measurement</t>
  </si>
  <si>
    <t>DNV4RNA</t>
  </si>
  <si>
    <t>Dengue Virus 4 RNA</t>
  </si>
  <si>
    <t>A measurement of the dengue virus 4 RNA in a biological specimen.</t>
  </si>
  <si>
    <t>Dengue Virus 4 RNA Measurement</t>
  </si>
  <si>
    <t>DNVNS1AG</t>
  </si>
  <si>
    <t>Dengue Virus NS1 Antigen</t>
  </si>
  <si>
    <t>Dengue Virus Nonstructural Protein 1; Dengue Virus NS1 Antigen</t>
  </si>
  <si>
    <t>A measurement of the dengue virus NS1 antigen in a biological specimen.</t>
  </si>
  <si>
    <t>Dengue Virus NS1 Antigen Measurement</t>
  </si>
  <si>
    <t>DNVRNA</t>
  </si>
  <si>
    <t>Dengue Virus RNA</t>
  </si>
  <si>
    <t>A measurement of the dengue virus RNA in a biological specimen.</t>
  </si>
  <si>
    <t>Dengue Virus RNA Measurement</t>
  </si>
  <si>
    <t>DOHLE</t>
  </si>
  <si>
    <t>Dohle Bodies</t>
  </si>
  <si>
    <t>A measurement of the Dohle bodies (blue-gray, basophilic, leukocyte inclusions located in the peripheral cytoplasm of neutrophils) in a biological specimen.</t>
  </si>
  <si>
    <t>Dohle Body Measurement</t>
  </si>
  <si>
    <t>DOILS</t>
  </si>
  <si>
    <t>Dietary Oils</t>
  </si>
  <si>
    <t>A determination of the oils in a nutritional product or meal, or a portion thereof.</t>
  </si>
  <si>
    <t>Dietary Oils Measurement</t>
  </si>
  <si>
    <t>DOLE</t>
  </si>
  <si>
    <t>Dietary Oleic Acid</t>
  </si>
  <si>
    <t>Dietary 18:1 Oleate; Dietary 18:1 Oleic Acid; Dietary Oleic Acid</t>
  </si>
  <si>
    <t>A determination of the total 18:1 oleic acid in a nutritional product or meal, or a portion thereof.</t>
  </si>
  <si>
    <t>Dietary Oleic Acid Measurement</t>
  </si>
  <si>
    <t>DOMLGPT</t>
  </si>
  <si>
    <t>Dominant Lung Pattern</t>
  </si>
  <si>
    <t>A subjective assessment of the primary lung abnormality pattern, generally based on size, distribution, and/or amount.</t>
  </si>
  <si>
    <t>Dominant Lung Pattern Assessment</t>
  </si>
  <si>
    <t>DOMLGPTD</t>
  </si>
  <si>
    <t>Dominant Lung Pattern Distribution</t>
  </si>
  <si>
    <t>A subjective assessment of the distribution of the primary lung abnormality pattern.</t>
  </si>
  <si>
    <t>Dominant Lung Pattern Distribution Assessment</t>
  </si>
  <si>
    <t>DOPAC</t>
  </si>
  <si>
    <t>3,4-Dihydroxyphenylacetic Acid</t>
  </si>
  <si>
    <t>A measurement of the 3,4-dihydroxyphenylacetic acid in a biological specimen.</t>
  </si>
  <si>
    <t>3,4-Dihydroxyphenylacetic Acid Measurement</t>
  </si>
  <si>
    <t>DOPAMEXR</t>
  </si>
  <si>
    <t>Dopamine Excretion Rate</t>
  </si>
  <si>
    <t>A measurement of the amount of dopamine being excreted in a biological specimen over a defined amount of time (e.g. one hour).</t>
  </si>
  <si>
    <t>DOPAMINE</t>
  </si>
  <si>
    <t>Dopamine</t>
  </si>
  <si>
    <t>A measurement of the dopamine hormone in a biological specimen.</t>
  </si>
  <si>
    <t>Dopamine Measurement</t>
  </si>
  <si>
    <t>DOXMTST</t>
  </si>
  <si>
    <t>Desoxymethyltestosterone</t>
  </si>
  <si>
    <t>A measurement of the desoxymethyltestosterone in a biological specimen.</t>
  </si>
  <si>
    <t>Desoxymethyltestosterone Measurement</t>
  </si>
  <si>
    <t>DOXPN</t>
  </si>
  <si>
    <t>Doxepin</t>
  </si>
  <si>
    <t>A measurement of the doxepin present in a biological specimen.</t>
  </si>
  <si>
    <t>Doxepin Measurement</t>
  </si>
  <si>
    <t>DOXPNAOM</t>
  </si>
  <si>
    <t>Doxepin and/or Metabolites</t>
  </si>
  <si>
    <t>A measurement of the doxepin and/or its metabolite(s) present in a biological specimen, for an assay that can measure both doxepin and its metabolites.</t>
  </si>
  <si>
    <t>Doxepin And/Or Metabolites Measurement</t>
  </si>
  <si>
    <t>DP</t>
  </si>
  <si>
    <t>Dietary Phosphorus</t>
  </si>
  <si>
    <t>A determination of the phosphorus in a nutritional product or meal, or a portion thereof.</t>
  </si>
  <si>
    <t>Dietary Phosphorus Measurement</t>
  </si>
  <si>
    <t>DPALM</t>
  </si>
  <si>
    <t>Dietary Palmitic Acid</t>
  </si>
  <si>
    <t>Dietary 16:0 Palmitate; Dietary 16:0 Palmitic Acid; Dietary Palmitic Acid</t>
  </si>
  <si>
    <t>A determination of the total 16:0 palmitic acid in a nutritional product or meal, or a portion thereof.</t>
  </si>
  <si>
    <t>Dietary Palmitic Acid Measurement</t>
  </si>
  <si>
    <t>DPALMO</t>
  </si>
  <si>
    <t>Dietary Palmitoleic Acid</t>
  </si>
  <si>
    <t>Dietary 16:1 Palmitoleate; Dietary 16:1 Palmitoleic Acid; Dietary Palmitoleic Acid</t>
  </si>
  <si>
    <t>A determination of the total 16:1 palmitoleic acid in a nutritional product or meal, or a portion thereof.</t>
  </si>
  <si>
    <t>Dietary Palmitoleic Acid Measurement</t>
  </si>
  <si>
    <t>DPARN</t>
  </si>
  <si>
    <t>Dietary Parinaric Acid</t>
  </si>
  <si>
    <t>Dietary 18:4 Parinarate; Dietary 18:4 Parinaric Acid; Dietary Parinaric Acid</t>
  </si>
  <si>
    <t>A determination of the total 18:4 parinaric acid in a nutritional product or meal, or a portion thereof.</t>
  </si>
  <si>
    <t>Dietary Parinaric Acid Measurement</t>
  </si>
  <si>
    <t>DPD</t>
  </si>
  <si>
    <t>Deoxypyridinoline</t>
  </si>
  <si>
    <t>A measurement of the deoxypyridinoline in a biological specimen.</t>
  </si>
  <si>
    <t>Deoxypyridinoline Measurement</t>
  </si>
  <si>
    <t>DPDCREAT</t>
  </si>
  <si>
    <t>Deoxypyridinoline/Creatinine</t>
  </si>
  <si>
    <t>A relative measurement (ratio or percentage) of the deoxypyridinoline to creatinine in a biological specimen.</t>
  </si>
  <si>
    <t>Deoxypyridinoline to Creatinine Ratio Measurement</t>
  </si>
  <si>
    <t>DPF</t>
  </si>
  <si>
    <t>Denier Per Filament</t>
  </si>
  <si>
    <t>The linear mass density of fibers per individual filament.</t>
  </si>
  <si>
    <t>DPHNOXLT</t>
  </si>
  <si>
    <t>Diphenoxylate</t>
  </si>
  <si>
    <t>A measurement of the diphenoxylate in a biological specimen.</t>
  </si>
  <si>
    <t>Diphenoxylate Measurement</t>
  </si>
  <si>
    <t>DPIPANON</t>
  </si>
  <si>
    <t>Dipipanone</t>
  </si>
  <si>
    <t>A measurement of the dipipanone in a biological specimen.</t>
  </si>
  <si>
    <t>Dipipanone Measurement</t>
  </si>
  <si>
    <t>DPOTATO</t>
  </si>
  <si>
    <t>Dietary Potatoes</t>
  </si>
  <si>
    <t>A determination of the potatoes in a nutritional product or meal, or a portion thereof.</t>
  </si>
  <si>
    <t>Dietary Potatoes Measurement</t>
  </si>
  <si>
    <t>DPOULTRY</t>
  </si>
  <si>
    <t>Dietary Poultry</t>
  </si>
  <si>
    <t>A determination of the poultry in a nutritional product or meal, or a portion thereof.</t>
  </si>
  <si>
    <t>Dietary Poultry Measurement</t>
  </si>
  <si>
    <t>DPPIV</t>
  </si>
  <si>
    <t>Dipeptidyl Peptidase-4</t>
  </si>
  <si>
    <t>A measurement of the dipeptidyl peptidase-4 in a biological specimen.</t>
  </si>
  <si>
    <t>Dipeptidyl Peptidase-4 Measurement</t>
  </si>
  <si>
    <t>DPROT</t>
  </si>
  <si>
    <t>Dietary Protein</t>
  </si>
  <si>
    <t>A determination of the total protein in a nutritional product or meal, or a portion thereof.</t>
  </si>
  <si>
    <t>Dietary Protein Measurement</t>
  </si>
  <si>
    <t>DPROTFD</t>
  </si>
  <si>
    <t>Dietary Protein Foods</t>
  </si>
  <si>
    <t>A determination of the protein-rich food in a nutritional product or meal, or a portion thereof.</t>
  </si>
  <si>
    <t>Dietary Protein Foods Measurement</t>
  </si>
  <si>
    <t>DRCRLTLC</t>
  </si>
  <si>
    <t>Disease Recurrence Relative Location</t>
  </si>
  <si>
    <t>A description of the region or relative location for the disease recurrence.</t>
  </si>
  <si>
    <t>DRETINOL</t>
  </si>
  <si>
    <t>Dietary Retinol</t>
  </si>
  <si>
    <t>Dietary Retinol; Dietary Vitamin A</t>
  </si>
  <si>
    <t>A determination of the retinol in a nutritional product or meal, or a portion thereof.</t>
  </si>
  <si>
    <t>Dietary Retinol Measurement</t>
  </si>
  <si>
    <t>DRIBFLVN</t>
  </si>
  <si>
    <t>Dietary Riboflavin</t>
  </si>
  <si>
    <t>Dietary Riboflavin; Dietary Vitamin B2</t>
  </si>
  <si>
    <t>A determination of the riboflavin in a nutritional product or meal, or a portion thereof.</t>
  </si>
  <si>
    <t>Dietary Riboflavin Measurement</t>
  </si>
  <si>
    <t>DRSTAT</t>
  </si>
  <si>
    <t>Drug Resistance Status</t>
  </si>
  <si>
    <t>The state or condition of not responding to a pharmacological agent.</t>
  </si>
  <si>
    <t>DRSTNLN</t>
  </si>
  <si>
    <t>Drostanolone</t>
  </si>
  <si>
    <t>Dromostanolone; Drostanolone; Medrosteron; Medrotestron; Metholone</t>
  </si>
  <si>
    <t>A measurement of the drostanolone in a biological specimen.</t>
  </si>
  <si>
    <t>Drostanolone Measurement</t>
  </si>
  <si>
    <t>DRUGSCR</t>
  </si>
  <si>
    <t>Drug Screen</t>
  </si>
  <si>
    <t>An indication of the presence or absence of recreational drugs or drugs of abuse in a biological specimen.</t>
  </si>
  <si>
    <t>Drug Test</t>
  </si>
  <si>
    <t>DRVTSCPD</t>
  </si>
  <si>
    <t>dRVVT Screen to Confirm Pct Difference</t>
  </si>
  <si>
    <t>dRVVT Screen to Confirm Pct Difference; dRVVT Screen to Confirm Percent Difference</t>
  </si>
  <si>
    <t>A measurement to confirm the presence of Lupus anticoagulants, calculated as [(Screen dRVVT - Confirm dRVVT)/Screen dRVVT]x100.</t>
  </si>
  <si>
    <t>dRVVT Screen to Confirm Percent Difference</t>
  </si>
  <si>
    <t>DRVVT</t>
  </si>
  <si>
    <t>Dilute Russell's Viper Venom Time</t>
  </si>
  <si>
    <t>Dilute Russell's Viper Venom Time; Lupus Anticoagulant Test</t>
  </si>
  <si>
    <t>A measurement of the time it takes a plasma sample to clot after adding dilute Russell's viper venom.</t>
  </si>
  <si>
    <t>Dilute Russell's Viper Venom Time Measurement</t>
  </si>
  <si>
    <t>DRVVTRT</t>
  </si>
  <si>
    <t>Dilute Russell's Viper Venom Time Ratio</t>
  </si>
  <si>
    <t>Dilute Russell's Viper Venom Time Ratio; Lupus Anticoagulant Ratio</t>
  </si>
  <si>
    <t>A relative measurement of the dilute Russell's viper venom time in a subject sample to a control sample.</t>
  </si>
  <si>
    <t>Dilute Russell's Viper Venom Time to Control Ratio Measurement</t>
  </si>
  <si>
    <t>DRVVTSCR</t>
  </si>
  <si>
    <t>DRVVT Screen to Confirm Ratio</t>
  </si>
  <si>
    <t>A relative measurement (ratio) of the dilute Russell's viper venom time without the presence of excess phospholipid to the dRVVT in the presence of excess phospholipid.</t>
  </si>
  <si>
    <t>Dilute Russell's Viper Venom Time to Confirm Ratio Measurement</t>
  </si>
  <si>
    <t>DRWRST</t>
  </si>
  <si>
    <t>Draw Resistance</t>
  </si>
  <si>
    <t>The resistance of the tobacco rod and filter to air flow.</t>
  </si>
  <si>
    <t>DSCHGIND</t>
  </si>
  <si>
    <t>Discharge Indicator</t>
  </si>
  <si>
    <t>An indication as to whether there is the presence of discharge.</t>
  </si>
  <si>
    <t>DSE</t>
  </si>
  <si>
    <t>Dietary Selenium</t>
  </si>
  <si>
    <t>A determination of the total selenium in a nutritional product or meal, or a portion thereof.</t>
  </si>
  <si>
    <t>Dietary Selenium Measurement</t>
  </si>
  <si>
    <t>DSFHN3FA</t>
  </si>
  <si>
    <t>Dietary Seafood High in n-3 Fatty Acids</t>
  </si>
  <si>
    <t>A determination of the seafood high in n-3 fatty acids in a nutritional product or meal, or a portion thereof.</t>
  </si>
  <si>
    <t>Dietary Seafood High in n-3 Fatty Acids Measurement</t>
  </si>
  <si>
    <t>DSFLN3FA</t>
  </si>
  <si>
    <t>Dietary Seafood Low in n-3 Fatty Acids</t>
  </si>
  <si>
    <t>A determination of the seafood low in n-3 fatty acids in a nutritional product or meal, or a portion thereof.</t>
  </si>
  <si>
    <t>Dietary Seafood Low in n-3 Fatty Acids Measurement</t>
  </si>
  <si>
    <t>DSLDFAT</t>
  </si>
  <si>
    <t>Dietary Solid Fats</t>
  </si>
  <si>
    <t>A determination of the solid fats in a nutritional product or meal, or a portion thereof.</t>
  </si>
  <si>
    <t>Dietary Solid Fats Measurement</t>
  </si>
  <si>
    <t>DSOYPROD</t>
  </si>
  <si>
    <t>Dietary Soy Products</t>
  </si>
  <si>
    <t>A determination of the soy-containing products in a nutritional product or meal, or a portion thereof.</t>
  </si>
  <si>
    <t>Dietary Soy Products Measurement</t>
  </si>
  <si>
    <t>DSPCOUNT</t>
  </si>
  <si>
    <t>Derived Specimen Count</t>
  </si>
  <si>
    <t>The number of derived specimens that are produced from a parent specimen.</t>
  </si>
  <si>
    <t>Number of Derived Specimens</t>
  </si>
  <si>
    <t>DSSTAGE</t>
  </si>
  <si>
    <t>Disease Stage</t>
  </si>
  <si>
    <t>A characterization or classification of disease progression based on clinical measures of severity, etiology, and pathophysiology.</t>
  </si>
  <si>
    <t>Disease Stage Qualifier</t>
  </si>
  <si>
    <t>DSTATTOD</t>
  </si>
  <si>
    <t>Donor Status at Time of Organ Donation</t>
  </si>
  <si>
    <t>The donor's state or condition of being either living or brain dead at the time of organ harvesting.</t>
  </si>
  <si>
    <t>DSTER</t>
  </si>
  <si>
    <t>Dietary Stearic Acid</t>
  </si>
  <si>
    <t>Dietary 18:0 Stearate; Dietary 18:0 Stearic Acid; Dietary Stearic Acid</t>
  </si>
  <si>
    <t>A determination of the total 18:0 stearic acid in a nutritional product or meal, or a portion thereof.</t>
  </si>
  <si>
    <t>Dietary Stearic Acid Measurement</t>
  </si>
  <si>
    <t>DSUGART</t>
  </si>
  <si>
    <t>Dietary Total Sugars</t>
  </si>
  <si>
    <t>A determination of the total sugars in a nutritional product or meal, or a portion thereof.</t>
  </si>
  <si>
    <t>Dietary Sugar Measurement</t>
  </si>
  <si>
    <t>DSVLFXN</t>
  </si>
  <si>
    <t>Desvenlafaxine</t>
  </si>
  <si>
    <t>Desvenlafaxine; O-Desmethylvenlafaxine</t>
  </si>
  <si>
    <t>A measurement of the desvenlafaxine present in a biological specimen.</t>
  </si>
  <si>
    <t>Desvenlafaxine Measurement</t>
  </si>
  <si>
    <t>DTHEOBR</t>
  </si>
  <si>
    <t>Dietary Theobromine</t>
  </si>
  <si>
    <t>A determination of the theobromine in a nutritional product or meal, or a portion thereof.</t>
  </si>
  <si>
    <t>Dietary Theobromine Measurement</t>
  </si>
  <si>
    <t>DTHIAMIN</t>
  </si>
  <si>
    <t>Dietary Thiamine</t>
  </si>
  <si>
    <t>Dietary Thiamin; Dietary Thiamine; Dietary Vitamin B1</t>
  </si>
  <si>
    <t>A determination of the thiamine in a nutritional product or meal, or a portion thereof.</t>
  </si>
  <si>
    <t>Dietary Thiamine Measurement</t>
  </si>
  <si>
    <t>DTMND</t>
  </si>
  <si>
    <t>Dietary Timnodonic Acid</t>
  </si>
  <si>
    <t>Dietary 20:5 Timnodonate; Dietary 20:5 Timnodonic Acid; Dietary Timnodonic Acid</t>
  </si>
  <si>
    <t>A determination of the total 20:5 timnodonic acid in a nutritional product or meal, or a portion thereof.</t>
  </si>
  <si>
    <t>Dietary Timnodonic Acid Measurement</t>
  </si>
  <si>
    <t>DTOMATO</t>
  </si>
  <si>
    <t>Dietary Tomatoes</t>
  </si>
  <si>
    <t>A determination of the tomatoes in a nutritional product or meal, or a portion thereof.</t>
  </si>
  <si>
    <t>Dietary Tomatoes Measurement</t>
  </si>
  <si>
    <t>DTPACLR</t>
  </si>
  <si>
    <t>DTPA Clearance</t>
  </si>
  <si>
    <t>A measurement of the volume of serum or plasma that would be cleared of Diethylenetriamine pentaacetate (DTPA) by excretion of urine for a specified unit of time (e.g. one minute).</t>
  </si>
  <si>
    <t>Diethylene Triamine Pentaacetic Acid Clearance</t>
  </si>
  <si>
    <t>DULOXTN</t>
  </si>
  <si>
    <t>Duloxetine</t>
  </si>
  <si>
    <t>A measurement of the duloxetine in a biological specimen.</t>
  </si>
  <si>
    <t>Duloxetine Measurement</t>
  </si>
  <si>
    <t>DUPAN2</t>
  </si>
  <si>
    <t>DU-PAN-2</t>
  </si>
  <si>
    <t>DU-PAN-2; Duke Pancreatic Monoclonal Antigen Type 2; DUPAN-2</t>
  </si>
  <si>
    <t>A measurement of the DU-PAN-2 antigen in a biological specimen.</t>
  </si>
  <si>
    <t>Duke Pancreatic Monoclonal Antigen Type 2 Measurement</t>
  </si>
  <si>
    <t>DV1234RN</t>
  </si>
  <si>
    <t>Dengue Virus 1/2/3/4 RNA</t>
  </si>
  <si>
    <t>A measurement of the RNA from the dengue virus serotype 1, 2, 3 and/or 4 in a biological specimen.</t>
  </si>
  <si>
    <t>Dengue Virus 1, 2, 3, and/or 4 RNA Measurement</t>
  </si>
  <si>
    <t>DVCINSN</t>
  </si>
  <si>
    <t>Number of Devices Inserted</t>
  </si>
  <si>
    <t>The number of devices inserted into an individual.</t>
  </si>
  <si>
    <t>DVEG</t>
  </si>
  <si>
    <t>Dietary Vegetable</t>
  </si>
  <si>
    <t>A determination of the total vegetables in a nutritional product or meal, or a portion thereof.</t>
  </si>
  <si>
    <t>Dietary Vegetable Measurement</t>
  </si>
  <si>
    <t>DVEGDG</t>
  </si>
  <si>
    <t>Dietary Vegetables, Dark Green</t>
  </si>
  <si>
    <t>A determination of the total dark green vegetables in a nutritional product or meal, or a portion thereof.</t>
  </si>
  <si>
    <t>Dietary Vegetables, Dark Green Measurement</t>
  </si>
  <si>
    <t>DVEGRO</t>
  </si>
  <si>
    <t>Dietary Vegetables, Red and Orange</t>
  </si>
  <si>
    <t>A determination of the total red and orange vegetables in a nutritional product or meal, or a portion thereof.</t>
  </si>
  <si>
    <t>Dietary Vegetables, Red and Orange Measurement</t>
  </si>
  <si>
    <t>DVEGSTAR</t>
  </si>
  <si>
    <t>Dietary Vegetables, Starchy</t>
  </si>
  <si>
    <t>A determination of the total starchy vegetables in a nutritional product or meal, or a portion thereof.</t>
  </si>
  <si>
    <t>Dietary Vegetables, Starchy Measurement</t>
  </si>
  <si>
    <t>DVITA</t>
  </si>
  <si>
    <t>Dietary Vitamin A</t>
  </si>
  <si>
    <t>A determination of the total vitamin A in a nutritional product or meal, or a portion thereof.</t>
  </si>
  <si>
    <t>Dietary Vitamin A Measurement</t>
  </si>
  <si>
    <t>DVITB12</t>
  </si>
  <si>
    <t>Dietary Vitamin B12</t>
  </si>
  <si>
    <t>A determination of the total vitamin B12 in a nutritional product or meal, or a portion thereof.</t>
  </si>
  <si>
    <t>Dietary Vitamin B12 Measurement</t>
  </si>
  <si>
    <t>DVITB6</t>
  </si>
  <si>
    <t>Dietary Vitamin B6</t>
  </si>
  <si>
    <t>A determination of the total vitamin B6 in a nutritional product or meal, or a portion thereof.</t>
  </si>
  <si>
    <t>Dietary Vitamin B6 Measurement</t>
  </si>
  <si>
    <t>DVITC</t>
  </si>
  <si>
    <t>Dietary Vitamin C</t>
  </si>
  <si>
    <t>A determination of the total vitamin C in a nutritional product or meal, or a portion thereof.</t>
  </si>
  <si>
    <t>Dietary Vitamin C Measurement</t>
  </si>
  <si>
    <t>DVITD</t>
  </si>
  <si>
    <t>Dietary Vitamin D</t>
  </si>
  <si>
    <t>A determination of the total vitamin D in a nutritional product or meal, or a portion thereof.</t>
  </si>
  <si>
    <t>Dietary Vitamin D Measurement</t>
  </si>
  <si>
    <t>DVITK</t>
  </si>
  <si>
    <t>Dietary Vitamin K</t>
  </si>
  <si>
    <t>A determination of the total vitamin K in a nutritional product or meal, or a portion thereof.</t>
  </si>
  <si>
    <t>Dietary Vitamin K Measurement</t>
  </si>
  <si>
    <t>DVOPBLST</t>
  </si>
  <si>
    <t>Device Output Blinding Status</t>
  </si>
  <si>
    <t>The blinding condition or state of the information generated and provided by a device.</t>
  </si>
  <si>
    <t>Device Data Blinded Status</t>
  </si>
  <si>
    <t>DWELLTYP</t>
  </si>
  <si>
    <t>Dwelling Type</t>
  </si>
  <si>
    <t>A characterization or classification of the physical location where the individual resides.</t>
  </si>
  <si>
    <t>Living Quarters</t>
  </si>
  <si>
    <t>DXCRITMT</t>
  </si>
  <si>
    <t>Diagnostic Criteria Met</t>
  </si>
  <si>
    <t>A description of the diagnostic criteria that the subject fulfilled in order to establish a medical diagnosis.</t>
  </si>
  <si>
    <t>Which Diagnostic Criteria Met</t>
  </si>
  <si>
    <t>DXCSD11</t>
  </si>
  <si>
    <t>11-Deoxycorticosteroids</t>
  </si>
  <si>
    <t>11-Deoxycorticoids; 11-Deoxycorticosteroid; 11-Deoxycorticosteroids</t>
  </si>
  <si>
    <t>A measurement of the total 11-deoxycorticosteroids in a biological specimen.</t>
  </si>
  <si>
    <t>11-Deoxycorticosteroid Measurement</t>
  </si>
  <si>
    <t>DXCSL11</t>
  </si>
  <si>
    <t>11-Deoxycortisol</t>
  </si>
  <si>
    <t>A measurement of the 11-deoxycortisol in a biological specimen.</t>
  </si>
  <si>
    <t>11-Deoxycortisol Measurement</t>
  </si>
  <si>
    <t>DXCSL21</t>
  </si>
  <si>
    <t>21-Deoxycortisol</t>
  </si>
  <si>
    <t>A measurement of the 21-deoxycortisol in a biological specimen.</t>
  </si>
  <si>
    <t>21-Deoxycortisol Measurement</t>
  </si>
  <si>
    <t>DXCSN11</t>
  </si>
  <si>
    <t>11-Deoxycorticosterone</t>
  </si>
  <si>
    <t>11-Deoxycorticosterone; 21-Hydroxyprogesterone; Cortexone; Deoxycortone; Desoxycortone</t>
  </si>
  <si>
    <t>A measurement of the 11-deoxycorticosterone in a biological specimen.</t>
  </si>
  <si>
    <t>11-Deoxycorticosterone Measurement</t>
  </si>
  <si>
    <t>DXCSN21</t>
  </si>
  <si>
    <t>21-Deoxycorticosterone</t>
  </si>
  <si>
    <t>A measurement of the 21-deoxycorticosterone in a biological specimen.</t>
  </si>
  <si>
    <t>21-Deoxycorticosterone Measurement</t>
  </si>
  <si>
    <t>DYOGURT</t>
  </si>
  <si>
    <t>Dietary Yogurt</t>
  </si>
  <si>
    <t>A determination of the yogurt in a nutritional product or meal, or a portion thereof.</t>
  </si>
  <si>
    <t>Dietary Yogurt Measurement</t>
  </si>
  <si>
    <t>DYSESTHE</t>
  </si>
  <si>
    <t>Dysesthesia</t>
  </si>
  <si>
    <t>An evaluation of dysesthesia (distortion of a sense resulting in an abnormal and unpleasant sensation, usually described as burning, tingling, or numbness).</t>
  </si>
  <si>
    <t>Dysesthesia Evaluation</t>
  </si>
  <si>
    <t>DYSTONIA</t>
  </si>
  <si>
    <t>Dystonia</t>
  </si>
  <si>
    <t>An evaluation of dystonia (a movement disorder characterized by sustained or intermittent muscle contractions, resulting in abnormal movements and/or postures).</t>
  </si>
  <si>
    <t>Dystonia Evaluation</t>
  </si>
  <si>
    <t>DYSTPN</t>
  </si>
  <si>
    <t>Dystrophin</t>
  </si>
  <si>
    <t>A measurement of the total dystrophin in a biological specimen.</t>
  </si>
  <si>
    <t>Dystrophin Measurement</t>
  </si>
  <si>
    <t>DYSTPNAC</t>
  </si>
  <si>
    <t>Dystrophin Actual/Control</t>
  </si>
  <si>
    <t>Dystrophin Actual/Control; Dystrophin Actual/Normal</t>
  </si>
  <si>
    <t>A relative measurement (ratio or percentage) of the dystrophin in a subject's specimen when compared to a control specimen.</t>
  </si>
  <si>
    <t>Dystrophin Actual to Control Ratio Measurement</t>
  </si>
  <si>
    <t>DZN</t>
  </si>
  <si>
    <t>Dietary Zinc</t>
  </si>
  <si>
    <t>A determination of the total Zinc in a nutritional product or meal, or a portion thereof.</t>
  </si>
  <si>
    <t>Dietary Zinc Measurement</t>
  </si>
  <si>
    <t>DZPM</t>
  </si>
  <si>
    <t>Diazepam</t>
  </si>
  <si>
    <t>A measurement of the diazepam present in a biological specimen.</t>
  </si>
  <si>
    <t>Diazepam Measurement</t>
  </si>
  <si>
    <t>E1S</t>
  </si>
  <si>
    <t>Estrone Sulfate</t>
  </si>
  <si>
    <t>E1S; Estrone 3-Sulfate; Estrone Sulfate</t>
  </si>
  <si>
    <t>A measurement of the estrone sulfate in a biological specimen.</t>
  </si>
  <si>
    <t>Estrone Sulfate Measurement</t>
  </si>
  <si>
    <t>EAA</t>
  </si>
  <si>
    <t>Ethyl Acetoacetate</t>
  </si>
  <si>
    <t>Ethyl 3-Oxobutanoate; Ethyl Acetoacetate; Ethyl Acetoacetic Acid; Ethyl Acetylacetate</t>
  </si>
  <si>
    <t>A measurement of the ethyl acetoacetate in a specimen.</t>
  </si>
  <si>
    <t>Ethyl Acetoacetate Measurement</t>
  </si>
  <si>
    <t>EAGLUC</t>
  </si>
  <si>
    <t>Glucose, Estimated Average</t>
  </si>
  <si>
    <t>EAG; Estimated Average Glucose; Glucose, Estimated; Glucose, Estimated Average</t>
  </si>
  <si>
    <t>A computed estimate of the blood glucose based on the value of the glycated hemoglobin</t>
  </si>
  <si>
    <t>Estimated Average Glucose Measurement</t>
  </si>
  <si>
    <t>EBDNA</t>
  </si>
  <si>
    <t>Epstein-Barr DNA</t>
  </si>
  <si>
    <t>Epstein-Barr DNA; Human Herpesvirus 4 DNA</t>
  </si>
  <si>
    <t>A measurement of the Epstein-Barr virus DNA in a biological specimen.</t>
  </si>
  <si>
    <t>Epstein-Barr DNA Measurement</t>
  </si>
  <si>
    <t>EBEAG</t>
  </si>
  <si>
    <t>Epstein-Barr Early Antigen</t>
  </si>
  <si>
    <t>A measurement of the Epstein-Barr early antigen in a biological specimen.</t>
  </si>
  <si>
    <t>Epstein-Barr Early Antigen Measurement</t>
  </si>
  <si>
    <t>EBNAG</t>
  </si>
  <si>
    <t>Epstein-Barr Nuclear Antigen</t>
  </si>
  <si>
    <t>A measurement of the Epstein-Barr nuclear antigen in a biological specimen.</t>
  </si>
  <si>
    <t>Epstein-Barr Nuclear Antigen Measurement</t>
  </si>
  <si>
    <t>EBOV</t>
  </si>
  <si>
    <t>Ebola Virus</t>
  </si>
  <si>
    <t>A measurement of the Ebola virus in a biological specimen.</t>
  </si>
  <si>
    <t>Ebola Virus Measurement</t>
  </si>
  <si>
    <t>EBV</t>
  </si>
  <si>
    <t>Epstein-Barr Virus</t>
  </si>
  <si>
    <t>A measurement of the Epstein-Barr virus in a biological specimen.</t>
  </si>
  <si>
    <t>Epstein-Barr Virus Measurement</t>
  </si>
  <si>
    <t>EBVINTP</t>
  </si>
  <si>
    <t>EBV Profile Interpretation</t>
  </si>
  <si>
    <t>Epstein-Barr Virus Antibody Profile; Epstein-Barr Virus Infection Status; Epstein-Barr Virus Panel</t>
  </si>
  <si>
    <t>An assessment of Epstein-Barr virus infection based on a panel of EBV antigen antibody tests.</t>
  </si>
  <si>
    <t>Epstein-Barr Virus Infection Status</t>
  </si>
  <si>
    <t>EBVLMP1</t>
  </si>
  <si>
    <t>Epstein-Barr Virus LMP1</t>
  </si>
  <si>
    <t>Epstein-Barr Virus Latent Membrane Protein 1; Epstein-Barr Virus LMP1</t>
  </si>
  <si>
    <t>A measurement of the epstein-barr virus latent membrane protein 1 in a biological specimen.</t>
  </si>
  <si>
    <t>Epstein-Barr Virus Latent Membrane Protein 1 Measurement</t>
  </si>
  <si>
    <t>ECCENTCY</t>
  </si>
  <si>
    <t>Eccentrocytes</t>
  </si>
  <si>
    <t>A measurement of the eccentrocytes (erythrocytes in which the hemoglobin is localized to a particular portion of the cell, noticeable as localized staining) in a biological specimen.</t>
  </si>
  <si>
    <t>Eccentrocyte Count</t>
  </si>
  <si>
    <t>ECCHYIND</t>
  </si>
  <si>
    <t>Ecchymosis Indicator</t>
  </si>
  <si>
    <t>An indication as to whether ecchymosis is present.</t>
  </si>
  <si>
    <t>ECGELCTN</t>
  </si>
  <si>
    <t>Number of ECG Electrodes</t>
  </si>
  <si>
    <t>Number of ECG Electrodes; Number of EKG Electrodes; Number of Electrocardiogram Electrodes</t>
  </si>
  <si>
    <t>The number of electrocardiogram electrodes used in the assessment.</t>
  </si>
  <si>
    <t>Number of Electrocardiogram Electrodes</t>
  </si>
  <si>
    <t>ECHOTIME</t>
  </si>
  <si>
    <t>Echo Time</t>
  </si>
  <si>
    <t>The time in milliseconds between the application of the excitation pulse and the recording of the peak echo signal. (NCI)</t>
  </si>
  <si>
    <t>ECL</t>
  </si>
  <si>
    <t>Enterobacter cloacae</t>
  </si>
  <si>
    <t>A measurement of the Enterobacter cloacae in a biological specimen.</t>
  </si>
  <si>
    <t>Enterobacter cloacae Measurement</t>
  </si>
  <si>
    <t>ECLCM</t>
  </si>
  <si>
    <t>Enterobacter cloacae Complex</t>
  </si>
  <si>
    <t>A measurement of the Enterobacter cloacae complex in a biological specimen.</t>
  </si>
  <si>
    <t>Enterobacter cloacae Complex Measurement</t>
  </si>
  <si>
    <t>ECLCMDNA</t>
  </si>
  <si>
    <t>Enterobacter cloacae Complex DNA</t>
  </si>
  <si>
    <t>A measurement of the Enterobacter cloacae complex DNA in a biological specimen.</t>
  </si>
  <si>
    <t>Enterobacter cloacae Complex DNA Measurement</t>
  </si>
  <si>
    <t>ECLSLTXN</t>
  </si>
  <si>
    <t>Escherichia coli Shiga-like Toxin</t>
  </si>
  <si>
    <t>A measurement of the total Escherichia coli shiga-like toxin in a biological specimen.</t>
  </si>
  <si>
    <t>Escherichia coli Shiga-like Toxin Measurement</t>
  </si>
  <si>
    <t>ECO</t>
  </si>
  <si>
    <t>Escherichia coli</t>
  </si>
  <si>
    <t>A measurement of the Escherichia coli in a biological specimen.</t>
  </si>
  <si>
    <t>Escherichia coli Measurement</t>
  </si>
  <si>
    <t>ECODNA</t>
  </si>
  <si>
    <t>Escherichia coli DNA</t>
  </si>
  <si>
    <t>A measurement of the Escherichia coli DNA in a biological specimen.</t>
  </si>
  <si>
    <t>Escherichia coli DNA Measurement</t>
  </si>
  <si>
    <t>ECOK1DNA</t>
  </si>
  <si>
    <t>Escherichia coli K1 DNA</t>
  </si>
  <si>
    <t>A measurement of the Escherichia coli K1 DNA in a biological specimen.</t>
  </si>
  <si>
    <t>Escherichia coli K1 DNA Measurement</t>
  </si>
  <si>
    <t>ECOOAG</t>
  </si>
  <si>
    <t>Escherichia coli O Antigen</t>
  </si>
  <si>
    <t>A measurement of the Escherichia coli O antigen in a biological specimen.</t>
  </si>
  <si>
    <t>Escherichia coli O Antigen Measurement</t>
  </si>
  <si>
    <t>ECP</t>
  </si>
  <si>
    <t>Eosinophil Cationic Protein</t>
  </si>
  <si>
    <t>Eosinophil Cationic Protein; Ribonuclease A Family Member 3; RNase 3</t>
  </si>
  <si>
    <t>A measurement of the eosinophil cationic protein in a biological specimen.</t>
  </si>
  <si>
    <t>Eosinophil Cationic Protein Measurement</t>
  </si>
  <si>
    <t>ECSNRTYP</t>
  </si>
  <si>
    <t>Electrical Current Sensor Type</t>
  </si>
  <si>
    <t>A description of the sensor used to detect electrical current.</t>
  </si>
  <si>
    <t>Type of Electrical Current Sensor</t>
  </si>
  <si>
    <t>ECT</t>
  </si>
  <si>
    <t>Ecarin Clotting Time</t>
  </si>
  <si>
    <t>A measurement of the activity of thrombin inhibitors in a biological specimen based on the generation of meizothrombin.</t>
  </si>
  <si>
    <t>Ecarin Clotting Time Measurement</t>
  </si>
  <si>
    <t>ECTPGIND</t>
  </si>
  <si>
    <t>Ectopic Pregnancy Indicator</t>
  </si>
  <si>
    <t>An indication as to whether an ectopic pregnancy has occurred.</t>
  </si>
  <si>
    <t>ECTPREGN</t>
  </si>
  <si>
    <t>Number of Ectopic Pregnancies</t>
  </si>
  <si>
    <t>A measurement of the total number of ectopic pregnancies experienced by a female subject.</t>
  </si>
  <si>
    <t>ECVERTXN</t>
  </si>
  <si>
    <t>Escherichia coli Verotoxin</t>
  </si>
  <si>
    <t>A measurement of the total Escherichia coli verotoxin in a biological specimen.</t>
  </si>
  <si>
    <t>Escherichia coli Verotoxin Measurement</t>
  </si>
  <si>
    <t>ECW</t>
  </si>
  <si>
    <t>Extracellular Water</t>
  </si>
  <si>
    <t>Extracellular Body Water; Extracellular Water</t>
  </si>
  <si>
    <t>A measurement of the quantity of water in the extracellular compartments within the body.</t>
  </si>
  <si>
    <t>Extracellular Water Measurement</t>
  </si>
  <si>
    <t>ECWTBW</t>
  </si>
  <si>
    <t>Extracellular Water/Total Body Water</t>
  </si>
  <si>
    <t>ECW/TBW; Extracellular Water/Total Body Water</t>
  </si>
  <si>
    <t>A relative measurement (ratio or percentage) of the quantity of water in extracellular compartments to the total quantity of water within the body.</t>
  </si>
  <si>
    <t>Extracellular Water to Total Body Water Ratio Measurement</t>
  </si>
  <si>
    <t>EDCDTC</t>
  </si>
  <si>
    <t>Estimated Date of Conception</t>
  </si>
  <si>
    <t>An approximate calculated date at which the conception event took place.</t>
  </si>
  <si>
    <t>EDDP</t>
  </si>
  <si>
    <t>2-ethylidene-1,5-dimethyl-3,3-diphenylpyrrolidine; EDDP</t>
  </si>
  <si>
    <t>A measurement of the methadone metabolite 2-ethylidene-1,5-dimethyl-3,3-diphenylpyrrolidine present in a biological specimen.</t>
  </si>
  <si>
    <t>EDDP Measurement</t>
  </si>
  <si>
    <t>EDEMA</t>
  </si>
  <si>
    <t>Edema</t>
  </si>
  <si>
    <t>An evaluation of edema (an excessive amount of watery fluid) in a biological specimen or location.</t>
  </si>
  <si>
    <t>Edema Evaluation</t>
  </si>
  <si>
    <t>EDEMAIND</t>
  </si>
  <si>
    <t>Edema Indicator</t>
  </si>
  <si>
    <t>An indication as to whether edema is present.</t>
  </si>
  <si>
    <t>EDI</t>
  </si>
  <si>
    <t>Entamoeba dispar</t>
  </si>
  <si>
    <t>A measurement of the Entamoeba dispar in a biological specimen.</t>
  </si>
  <si>
    <t>Entamoeba dispar Measurement</t>
  </si>
  <si>
    <t>EDIDNA</t>
  </si>
  <si>
    <t>Entamoeba dispar DNA</t>
  </si>
  <si>
    <t>A measurement of the Entamoeba dispar DNA in a biological specimen.</t>
  </si>
  <si>
    <t>Entamoeba dispar DNA Measurement</t>
  </si>
  <si>
    <t>EDLVRDTC</t>
  </si>
  <si>
    <t>Estimated Date of Delivery</t>
  </si>
  <si>
    <t>An approximate calculation of the delivery date.</t>
  </si>
  <si>
    <t>Expected Date of Confinement</t>
  </si>
  <si>
    <t>EDN</t>
  </si>
  <si>
    <t>Eosinophil-Derived Neurotoxin</t>
  </si>
  <si>
    <t>Eosinophil Protein-X; Eosinophil-Derived Neurotoxin; RAF3; Ribonuclease A Family Member 2</t>
  </si>
  <si>
    <t>A measurement of the eosinophil-derived neurotoxin in a biological specimen.</t>
  </si>
  <si>
    <t>Eosinophil-Derived Neurotoxin Measurement</t>
  </si>
  <si>
    <t>EDTACLR</t>
  </si>
  <si>
    <t>EDTA Clearance</t>
  </si>
  <si>
    <t>A measurement of the volume of serum or plasma that would be cleared of Ethylenediamine tetraacetic acid (EDTA) by excretion of urine for a specified unit of time (e.g. one minute).</t>
  </si>
  <si>
    <t>EDULEVEL</t>
  </si>
  <si>
    <t>Level of Education Attained</t>
  </si>
  <si>
    <t>Highest level of education that a person has attained.</t>
  </si>
  <si>
    <t>Education Level</t>
  </si>
  <si>
    <t>EDUYRNUM</t>
  </si>
  <si>
    <t>Number of Years of Education</t>
  </si>
  <si>
    <t>The number of years of education that a person has completed.</t>
  </si>
  <si>
    <t>EDV</t>
  </si>
  <si>
    <t>End Diastolic Volume</t>
  </si>
  <si>
    <t>End Diastolic Blood Volume; End Diastolic Volume</t>
  </si>
  <si>
    <t>The volume of blood remaining in the ventricle or atrium at end diastole.</t>
  </si>
  <si>
    <t>EEGELCTN</t>
  </si>
  <si>
    <t>Number of EEG Electrodes</t>
  </si>
  <si>
    <t>Number of EEG Electrodes; Number of Electroencephalogram Electrodes</t>
  </si>
  <si>
    <t>The number of electroencephalogram electrodes used in the assessment.</t>
  </si>
  <si>
    <t>Number of Electroencephalogram Electrodes</t>
  </si>
  <si>
    <t>EFA</t>
  </si>
  <si>
    <t>Enterococcus faecalis</t>
  </si>
  <si>
    <t>Streptococcus faecalis</t>
  </si>
  <si>
    <t>A measurement of the Enterococcus faecalis in a biological specimen.</t>
  </si>
  <si>
    <t>Enterococcus faecalis Measurement</t>
  </si>
  <si>
    <t>EFADNA</t>
  </si>
  <si>
    <t>Enterococcus faecalis DNA</t>
  </si>
  <si>
    <t>A measurement of the Enterococcus faecalis DNA in a biological specimen.</t>
  </si>
  <si>
    <t>Enterococcus faecalis DNA Measurement</t>
  </si>
  <si>
    <t>EFAM</t>
  </si>
  <si>
    <t>Enterococcus faecium</t>
  </si>
  <si>
    <t>A measurement of the Enterococcus faecium in a biological specimen.</t>
  </si>
  <si>
    <t>Enterococcus faecium Measurement</t>
  </si>
  <si>
    <t>EFFIND</t>
  </si>
  <si>
    <t>Effusion Indicator</t>
  </si>
  <si>
    <t>An indication as to whether effusion is present.</t>
  </si>
  <si>
    <t>EFFRGOA</t>
  </si>
  <si>
    <t>Effective Regurgitant Orifice Area</t>
  </si>
  <si>
    <t>A measurement of the effective regurgitant orifice area of the valve.</t>
  </si>
  <si>
    <t>EFFVOL</t>
  </si>
  <si>
    <t>Effusion Volume</t>
  </si>
  <si>
    <t>The amount of three dimensional space occupied by the effusion fluid.</t>
  </si>
  <si>
    <t>Effusion Volume Measurement</t>
  </si>
  <si>
    <t>EGARMAX</t>
  </si>
  <si>
    <t>ECG Maximum Atrial Rate</t>
  </si>
  <si>
    <t>An electrocardiographic measurement of the maximum rate of atrial depolarizations (P waves) recorded during an interval of time, usually expressed in beats per minute.</t>
  </si>
  <si>
    <t>Maximum Atrial Rate by Electrocardiogram</t>
  </si>
  <si>
    <t>EGARMED</t>
  </si>
  <si>
    <t>ECG Median Atrial Rate</t>
  </si>
  <si>
    <t>An electrocardiographic measurement of the median rate of atrial depolarizations (P waves) recorded during an interval of time, usually expressed in beats per minute.</t>
  </si>
  <si>
    <t>Median Atrial Rate by Electrocardiogram</t>
  </si>
  <si>
    <t>EGARMIN</t>
  </si>
  <si>
    <t>ECG Minimum Atrial Rate</t>
  </si>
  <si>
    <t>An electrocardiographic measurement of the minimum rate of atrial depolarizations (P waves) recorded during an interval of time, usually expressed in beats per minute.</t>
  </si>
  <si>
    <t>Minimum Atrial Rate by Electrocardiogram</t>
  </si>
  <si>
    <t>EGARMN</t>
  </si>
  <si>
    <t>ECG Mean Atrial Rate</t>
  </si>
  <si>
    <t>An electrocardiographic measurement of the average rate of atrial depolarizations (P waves) recorded during an interval of time, usually expressed in beats per minute.</t>
  </si>
  <si>
    <t>Mean Atrial Rate by Electrocardiogram</t>
  </si>
  <si>
    <t>EGCOMP</t>
  </si>
  <si>
    <t>Comparison to a Prior ECG</t>
  </si>
  <si>
    <t>A comparative interpretation of an ECG relative to a previous (comparator) ECG. The definition of the comparator ECG may be specified elsewhere. Common comparator result values include improved, no change, deteriorated.</t>
  </si>
  <si>
    <t>EGESTAGE</t>
  </si>
  <si>
    <t>Estimated Gestational Age</t>
  </si>
  <si>
    <t>An approximate calculation of the gestational age of the fetus, neonate, or infant.</t>
  </si>
  <si>
    <t>EGF</t>
  </si>
  <si>
    <t>Epidermal Growth Factor</t>
  </si>
  <si>
    <t>A measurement of the epidermal growth factor in a biological specimen.</t>
  </si>
  <si>
    <t>Epidermal Growth Factor Measurement</t>
  </si>
  <si>
    <t>EGFR</t>
  </si>
  <si>
    <t>Epidermal Growth Factor Receptor</t>
  </si>
  <si>
    <t>Epidermal Growth Factor Receptor; ERBB1; HER1</t>
  </si>
  <si>
    <t>A measurement of the epidermal growth factor receptor in a biological specimen.</t>
  </si>
  <si>
    <t>Epidermal Growth Factor Receptor Measurement</t>
  </si>
  <si>
    <t>EGFRFR</t>
  </si>
  <si>
    <t>Epidermal Growth Factor Receptor, Free</t>
  </si>
  <si>
    <t>A measurement of the free (unbound) epidermal growth factor receptor in a biological specimen.</t>
  </si>
  <si>
    <t>Free Epidermal Growth Factor Receptor Measurement</t>
  </si>
  <si>
    <t>EGHRMAX</t>
  </si>
  <si>
    <t>ECG Maximum Heart Rate</t>
  </si>
  <si>
    <t>An electrocardiographic measurement of the maximum rate of depolarization of a specific region of the heart during an interval of time, usually expressed in beats per minute. Unless otherwise specified, this is usually the maximum ventricular rate.</t>
  </si>
  <si>
    <t>Maximum Heart Rate by Electrocardiogram</t>
  </si>
  <si>
    <t>EGHRMED</t>
  </si>
  <si>
    <t>ECG Median Heart Rate</t>
  </si>
  <si>
    <t>An electrocardiographic measurement of the median rate of depolarization of a specific region of the heart during an interval of time, usually expressed in beats per minute. Unless otherwise specified, this is usually the median ventricular rate.</t>
  </si>
  <si>
    <t>EGHRMIN</t>
  </si>
  <si>
    <t>ECG Minimum Heart Rate</t>
  </si>
  <si>
    <t>An electrocardiographic measurement of the minimum rate of depolarization of a specific region of the heart during an interval of time, usually expressed in beats per minute. Unless otherwise specified, this is usually the minimum ventricular rate.</t>
  </si>
  <si>
    <t>Minimum Heart Rate by Electrocardiogram</t>
  </si>
  <si>
    <t>EGHRMN</t>
  </si>
  <si>
    <t>ECG Mean Heart Rate</t>
  </si>
  <si>
    <t>An electrocardiographic measurement of the average rate of depolarization of a specific region of the heart during an interval of time, usually expressed in beats per minute. Unless otherwise specified, this is usually the mean ventricular rate.</t>
  </si>
  <si>
    <t>Mean Heart Rate by Electrocardiogram</t>
  </si>
  <si>
    <t>EGHRSI</t>
  </si>
  <si>
    <t>Single RR Heart Rate</t>
  </si>
  <si>
    <t>An electrocardiographic measurement of a heart rate derived from a single RR interval (interval between two consecutive QRS complexes).</t>
  </si>
  <si>
    <t>Single Beat RR Extrapolated Heart Rate by ECG Assessment</t>
  </si>
  <si>
    <t>EGVRMAX</t>
  </si>
  <si>
    <t>ECG Maximum Ventricular Rate</t>
  </si>
  <si>
    <t>An electrocardiographic measurement of the maximum rate of ventricular depolarizations (QRS complexes) recorded during an interval of time, usually expressed in beats per minute.</t>
  </si>
  <si>
    <t>Maximum Ventricular Rate by Electrocardiogram</t>
  </si>
  <si>
    <t>EGVRMED</t>
  </si>
  <si>
    <t>ECG Median Ventricular Rate</t>
  </si>
  <si>
    <t>An electrocardiographic measurement of the median rate of ventricular depolarizations (QRS complexes) recorded during an interval of time, usually expressed in beats per minute.</t>
  </si>
  <si>
    <t>Median Ventricular Rate by Electrocardiogram</t>
  </si>
  <si>
    <t>EGVRMIN</t>
  </si>
  <si>
    <t>ECG Minimum Ventricular Rate</t>
  </si>
  <si>
    <t>An electrocardiographic measurement of the minimum rate of ventricular depolarizations (QRS complexes) recorded during an interval of time, usually expressed in beats per minute.</t>
  </si>
  <si>
    <t>Minimum Ventricular Rate by Electrocardiogram</t>
  </si>
  <si>
    <t>EGVRMN</t>
  </si>
  <si>
    <t>ECG Mean Ventricular Rate</t>
  </si>
  <si>
    <t>An electrocardiographic measurement of the average rate of ventricular depolarizations (QRS complexes) recorded during an interval of time, usually expressed in beats per minute.</t>
  </si>
  <si>
    <t>Mean Ventricular Rate by Electrocardiogram</t>
  </si>
  <si>
    <t>EHEC</t>
  </si>
  <si>
    <t>Enterohemorrhagic Escherichia coli</t>
  </si>
  <si>
    <t>A measurement of the enterohemorrhagic Escherichia coli in a biological specimen.</t>
  </si>
  <si>
    <t>Enterohemorrhagic Escherichia coli Measurement</t>
  </si>
  <si>
    <t>EHIDNA</t>
  </si>
  <si>
    <t>Entamoeba histolytica DNA</t>
  </si>
  <si>
    <t>A measurement of the Entamoeba histolytica DNA in a biological specimen.</t>
  </si>
  <si>
    <t>Entamoeba histolytica DNA Measurement</t>
  </si>
  <si>
    <t>EHRLDNA</t>
  </si>
  <si>
    <t>Ehrlichia DNA</t>
  </si>
  <si>
    <t>A measurement of the DNA from any member of the genus Ehrlichia in a biological specimen.</t>
  </si>
  <si>
    <t>Ehrlichia DNA Measurement</t>
  </si>
  <si>
    <t>EJWAMP</t>
  </si>
  <si>
    <t>Ejection Wave Amplitude</t>
  </si>
  <si>
    <t>The magnitude of the ejection wave that occurs when blood is ejected into the aorta by the left ventricle.</t>
  </si>
  <si>
    <t>EK1NSBAG</t>
  </si>
  <si>
    <t>E.Coli K1/N.Meningitidis Serogroup B Ag</t>
  </si>
  <si>
    <t>E.Coli K1/N.Meningitidis Serogroup B Ag; Escherichia coli K1/Neisseria meningitidis Group B Antigen; Escherichia coli K1/Neisseria meningitidis Serogroup B Antigen</t>
  </si>
  <si>
    <t>A measurement of the antigen from Escherichia coli K1 and/or Neisseria meningitidis serogroup B in a biological specimen.</t>
  </si>
  <si>
    <t>Escherichia coli K1 and/or Neisseria meningitidis Group B Antigen Measurement</t>
  </si>
  <si>
    <t>ELA1</t>
  </si>
  <si>
    <t>Pancreatic Elastase 1</t>
  </si>
  <si>
    <t>A measurement of the pancreatic elastase 1 in a biological specimen.</t>
  </si>
  <si>
    <t>Pancreatic Elastase Measurement</t>
  </si>
  <si>
    <t>ELA1PMN</t>
  </si>
  <si>
    <t>Pancreatic Elastase 1, Polymorphonuclear</t>
  </si>
  <si>
    <t>A measurement of the polymorphonuclear pancreatic elastase 1 in a biological specimen.</t>
  </si>
  <si>
    <t>Polymorphonuclear Pancreatic Elastase Measurement</t>
  </si>
  <si>
    <t>ELA2</t>
  </si>
  <si>
    <t>Neutrophil Elastase</t>
  </si>
  <si>
    <t>A measurement of the neutrophil elastase in a biological specimen.</t>
  </si>
  <si>
    <t>Neutrophil Elastase Measurement</t>
  </si>
  <si>
    <t>ELA2PMN</t>
  </si>
  <si>
    <t>Neutrophil Elastase, Polymorphonuclear</t>
  </si>
  <si>
    <t>A measurement of the polymorphonuclear neutrophil elastase in a biological specimen.</t>
  </si>
  <si>
    <t>Polymorphonuclear Neutrophil Elastase Measurement</t>
  </si>
  <si>
    <t>ELLIPCY</t>
  </si>
  <si>
    <t>Elliptocytes</t>
  </si>
  <si>
    <t>A measurement of the elliptocytes (elliptically shaped cell with blunt ends and a long axis twice the length of its short axis) in a biological specimen.</t>
  </si>
  <si>
    <t>Elliptocyte Count</t>
  </si>
  <si>
    <t>ELQDVISC</t>
  </si>
  <si>
    <t>E-Liquid Viscosity</t>
  </si>
  <si>
    <t>The resistance of an e-liquid to sheer forces and flow.</t>
  </si>
  <si>
    <t>ELQDVOL</t>
  </si>
  <si>
    <t>E-Liquid Volume</t>
  </si>
  <si>
    <t>The amount of three dimensional space occupied by e-liquid.</t>
  </si>
  <si>
    <t>ELSTNCE</t>
  </si>
  <si>
    <t>Elastance</t>
  </si>
  <si>
    <t>A measure of the resistance of a system to expand, i.e. the pressure change that is required to elicit a unit volume change in the lungs. Elastance is the reciprocal of compliance.</t>
  </si>
  <si>
    <t>EMA</t>
  </si>
  <si>
    <t>Ethylamphetamine</t>
  </si>
  <si>
    <t>Ethylamphetamine; Etilamfetamine; N-Ethylamphetamine</t>
  </si>
  <si>
    <t>A measurement of the ethylamphetamine in a biological specimen.</t>
  </si>
  <si>
    <t>Ethylamphetamine Measurement</t>
  </si>
  <si>
    <t>EMGELCTN</t>
  </si>
  <si>
    <t>Number of EMG Electrodes</t>
  </si>
  <si>
    <t>Number of Electromyogram Electrodes; Number of EMG Electrodes</t>
  </si>
  <si>
    <t>The number of electromyogram electrodes used in the assessment.</t>
  </si>
  <si>
    <t>Number of Electromyogram Electrodes</t>
  </si>
  <si>
    <t>EMPJOB</t>
  </si>
  <si>
    <t>Employee Job</t>
  </si>
  <si>
    <t>Employee Job; Occupation; Type of Work</t>
  </si>
  <si>
    <t>A code specifying the job performed by the employee for the employer. For example, accountant, programmer analyst, patient care associate, staff nurse, etc.</t>
  </si>
  <si>
    <t>Occupation</t>
  </si>
  <si>
    <t>EMPSTAT</t>
  </si>
  <si>
    <t>Employment Status</t>
  </si>
  <si>
    <t>The state or condition of an individual's employment.</t>
  </si>
  <si>
    <t>ENA78</t>
  </si>
  <si>
    <t>Epith Neutrophil-Activating Peptide 78</t>
  </si>
  <si>
    <t>A measurement of the epithelial neutrophil-activating peptide in a biological specimen.</t>
  </si>
  <si>
    <t>Epithelial Neutrophil-Activating Peptide 78 Measurement</t>
  </si>
  <si>
    <t>ENDO</t>
  </si>
  <si>
    <t>Endothelial Cells</t>
  </si>
  <si>
    <t>A measurement of the endothelial cells in a biological specimen.</t>
  </si>
  <si>
    <t>Endothelial Cell Count</t>
  </si>
  <si>
    <t>ENDOSTN</t>
  </si>
  <si>
    <t>Endostatin</t>
  </si>
  <si>
    <t>Collagen Type XVIII Alpha 1 Chain; Endostatin</t>
  </si>
  <si>
    <t>A measurement of the endostatin in a biological specimen.</t>
  </si>
  <si>
    <t>Endostatin Measurement</t>
  </si>
  <si>
    <t>ENDOTH1</t>
  </si>
  <si>
    <t>Endothelin-1</t>
  </si>
  <si>
    <t>A measurement of the endothelin-1 in a biological specimen.</t>
  </si>
  <si>
    <t>Endothelin-1 Measurement</t>
  </si>
  <si>
    <t>ENDOTH3</t>
  </si>
  <si>
    <t>Endothelin-3</t>
  </si>
  <si>
    <t>Endothelin-3; ET-3</t>
  </si>
  <si>
    <t>A measurement of the endothelin-3 in a biological specimen.</t>
  </si>
  <si>
    <t>Endothelin-3 Measurement</t>
  </si>
  <si>
    <t>ENDPTIND</t>
  </si>
  <si>
    <t>Endpoint Event Indicator</t>
  </si>
  <si>
    <t>An indication as to whether the event meets the criteria for being a clinical endpoint.</t>
  </si>
  <si>
    <t>ENMPSDTC</t>
  </si>
  <si>
    <t>Est Next Menstrual Period Start Date</t>
  </si>
  <si>
    <t>Est Next Menstrual Period Start Date; Estimated Next Menstrual Period Start Date</t>
  </si>
  <si>
    <t>The approximate date of the first day of the next menstrual cycle.</t>
  </si>
  <si>
    <t>Estimated Next Menstrual Period Start Date</t>
  </si>
  <si>
    <t>ENRAGE</t>
  </si>
  <si>
    <t>Extracell Newly Ident RAGE Bind Protein</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</si>
  <si>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</si>
  <si>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</si>
  <si>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</si>
  <si>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ENRGEXP</t>
  </si>
  <si>
    <t>Energy Expenditure</t>
  </si>
  <si>
    <t>A measurement of the amount of energy used to carry out a physiological or physical function.</t>
  </si>
  <si>
    <t>ENTEROBA</t>
  </si>
  <si>
    <t>Enterobacter</t>
  </si>
  <si>
    <t>A measurement of the organisms that are not assigned to the species level but are assigned to the Enterobacter genus level in a biological specimen.</t>
  </si>
  <si>
    <t>Enterobacter Measurement</t>
  </si>
  <si>
    <t>ENTEROCO</t>
  </si>
  <si>
    <t>Enterococcus</t>
  </si>
  <si>
    <t>A measurement of the organisms that are not assigned to the species level but are assigned to the Enterococcus genus level in a biological specimen.</t>
  </si>
  <si>
    <t>Enterococcus Measurement</t>
  </si>
  <si>
    <t>ENTEROVI</t>
  </si>
  <si>
    <t>Enterovirus</t>
  </si>
  <si>
    <t>A measurement of the organisms that are not assigned to the species level but are assigned to the Enterovirus genus level in a biological specimen.</t>
  </si>
  <si>
    <t>Enterovirus Measurement</t>
  </si>
  <si>
    <t>ENTRNA</t>
  </si>
  <si>
    <t>Enterovirus RNA</t>
  </si>
  <si>
    <t>A measurement of the RNA from any member of the genus Enterovirus in a biological specimen.</t>
  </si>
  <si>
    <t>Enterovirus RNA Measurement</t>
  </si>
  <si>
    <t>EO157AG</t>
  </si>
  <si>
    <t>Escherichia coli O157 Antigen</t>
  </si>
  <si>
    <t>A measurement of the Escherichia coli O157 antigen in a biological specimen.</t>
  </si>
  <si>
    <t>Escherichia coli O157 Antigen Measurement</t>
  </si>
  <si>
    <t>EO157DNA</t>
  </si>
  <si>
    <t>Escherichia coli O157 DNA</t>
  </si>
  <si>
    <t>A measurement of the Escherichia coli O157 DNA in a biological specimen.</t>
  </si>
  <si>
    <t>Escherichia coli O157 DNA Measurement</t>
  </si>
  <si>
    <t>EOA</t>
  </si>
  <si>
    <t>Effective Orifice Area</t>
  </si>
  <si>
    <t>The calculated estimate of the area of a cardiac valve at the point of maximum opening.</t>
  </si>
  <si>
    <t>EOAINDEX</t>
  </si>
  <si>
    <t>Effective Orifice Area Index</t>
  </si>
  <si>
    <t>The ratio of the effective orifice area (EOA) to the body surface area (BSA).</t>
  </si>
  <si>
    <t>EOGELCTN</t>
  </si>
  <si>
    <t>Number of EOG Electrodes</t>
  </si>
  <si>
    <t>Number of Electrooculogram Electrodes; Number of EOG Electrodes</t>
  </si>
  <si>
    <t>The number of electrooculogram electrodes used in the assessment.</t>
  </si>
  <si>
    <t>Number of Electrooculogram Electrodes</t>
  </si>
  <si>
    <t>EOS</t>
  </si>
  <si>
    <t>Eosinophils</t>
  </si>
  <si>
    <t>A measurement of the eosinophils in a biological specimen.</t>
  </si>
  <si>
    <t>Eosinophil Count</t>
  </si>
  <si>
    <t>EOSB</t>
  </si>
  <si>
    <t>Eosinophils Band Form</t>
  </si>
  <si>
    <t>A measurement of the banded eosinophils in a biological specimen.</t>
  </si>
  <si>
    <t>Eosinophil Band Form Count</t>
  </si>
  <si>
    <t>EOSBLE</t>
  </si>
  <si>
    <t>Eosinophils Band Form/Leukocytes</t>
  </si>
  <si>
    <t>A relative measurement (ratio or percentage) of the banded eosinophils to leukocytes in a biological specimen.</t>
  </si>
  <si>
    <t>Eosinophil Band Form to Leukocyte Ratio</t>
  </si>
  <si>
    <t>EOSCE</t>
  </si>
  <si>
    <t>Eosinophils/Total Cells</t>
  </si>
  <si>
    <t>A relative measurement (ratio or percentage) of the eosinophils to total cells in a biological specimen (for example a bone marrow specimen).</t>
  </si>
  <si>
    <t>Eosinophils to Total Cell Ratio Measurement</t>
  </si>
  <si>
    <t>EOSIM</t>
  </si>
  <si>
    <t>Immature Eosinophils</t>
  </si>
  <si>
    <t>A measurement of the immature eosinophils in a biological specimen.</t>
  </si>
  <si>
    <t>Immature Eosinophil Count</t>
  </si>
  <si>
    <t>EOSIMLE</t>
  </si>
  <si>
    <t>Immature Eosinophils/Leukocytes</t>
  </si>
  <si>
    <t>A relative measurement (ratio or percentage) of immature eosinophils to total leukocytes in a biological specimen.</t>
  </si>
  <si>
    <t>Immature Eosinophil to Leukocyte Ratio Measurement</t>
  </si>
  <si>
    <t>EOSLE</t>
  </si>
  <si>
    <t>Eosinophils/Leukocytes</t>
  </si>
  <si>
    <t>A relative measurement (ratio or percentage) of the eosinophils to leukocytes in a biological specimen.</t>
  </si>
  <si>
    <t>Eosinophil to Leukocyte Ratio</t>
  </si>
  <si>
    <t>EOSMM</t>
  </si>
  <si>
    <t>Eosinophilic Metamyelocytes</t>
  </si>
  <si>
    <t>A measurement of the eosinphilic metamyelocytes in a biological specimen.</t>
  </si>
  <si>
    <t>Eosinophilic Metamyelocyte Count</t>
  </si>
  <si>
    <t>EOSMYL</t>
  </si>
  <si>
    <t>Eosinophilic Myelocytes</t>
  </si>
  <si>
    <t>A measurement of the eosinophilic myelocytes in a biological specimen.</t>
  </si>
  <si>
    <t>Eosinophilic Myelocyte Count</t>
  </si>
  <si>
    <t>EOSMYLLY</t>
  </si>
  <si>
    <t>Eosinophilic Myelocytes/Lymphocytes</t>
  </si>
  <si>
    <t>A relative measurement (ratio or percentage) of the eosinophilic myelocytes to lymphocytes in a biological specimen (for example a bone marrow specimen).</t>
  </si>
  <si>
    <t>Eosinophilic Myelocytes to Lymphocytes Ratio Measurement</t>
  </si>
  <si>
    <t>EOSNSQE</t>
  </si>
  <si>
    <t>Eosinophils/Non-Squam Epi Cells</t>
  </si>
  <si>
    <t>A relative measurement (ratio or percentage) of the eosinophils to non-squamous epithelial cells in a biological specimen.</t>
  </si>
  <si>
    <t>Eosinophils to Non-Squamous Epithelial Cells Ratio Measurement</t>
  </si>
  <si>
    <t>EOSNUCCE</t>
  </si>
  <si>
    <t>Eosinophils/Nucleated Cells</t>
  </si>
  <si>
    <t>A relative measurement (ratio or percentage) of eosinophils to nucleated cells in a biological specimen.</t>
  </si>
  <si>
    <t>Eosinophils to Nucleated Cells Ratio Measurement</t>
  </si>
  <si>
    <t>EOSPSD</t>
  </si>
  <si>
    <t>Pseudo-Eosinophils</t>
  </si>
  <si>
    <t>A measurement of the pseudo-eosinophils in a biological specimen.</t>
  </si>
  <si>
    <t>Pseudo-Eosinophil Count</t>
  </si>
  <si>
    <t>EOSPSDLE</t>
  </si>
  <si>
    <t>Pseudo-Eosinophils/Leukocytes</t>
  </si>
  <si>
    <t>A relative measurement (ratio or percentage) of the pseudo-eosinophils to the leukocytes in a biological specimen.</t>
  </si>
  <si>
    <t>Pseudo-Eosinophils to Leukocyte Ratio Measurement</t>
  </si>
  <si>
    <t>EOSSG</t>
  </si>
  <si>
    <t>Eosinophils, Segmented</t>
  </si>
  <si>
    <t>A measurement of the segmented eosinophils in a biological specimen.</t>
  </si>
  <si>
    <t>Segmented Eosinophil Count</t>
  </si>
  <si>
    <t>EOTAXIN1</t>
  </si>
  <si>
    <t>Eotaxin-1</t>
  </si>
  <si>
    <t>Chemokine Ligand 11; Eotaxin-1</t>
  </si>
  <si>
    <t>A measurement of the eotaxin-1 in a biological specimen.</t>
  </si>
  <si>
    <t>Eotaxin-1 Measurement</t>
  </si>
  <si>
    <t>EOTAXIN2</t>
  </si>
  <si>
    <t>Eotaxin-2</t>
  </si>
  <si>
    <t>Chemokine Ligand 24; Eotaxin-2</t>
  </si>
  <si>
    <t>A measurement of the eotaxin-2 in a biological specimen.</t>
  </si>
  <si>
    <t>Eotaxin-2 Measurement</t>
  </si>
  <si>
    <t>EOTAXIN3</t>
  </si>
  <si>
    <t>Eotaxin-3</t>
  </si>
  <si>
    <t>CCL26; Chemokine (C-C Motif) Ligand 26; Chemokine Ligand 26; Eotaxin-3</t>
  </si>
  <si>
    <t>A measurement of the eotaxin-3 in a biological specimen.</t>
  </si>
  <si>
    <t>Eotaxin-3 Measurement</t>
  </si>
  <si>
    <t>EPHD</t>
  </si>
  <si>
    <t>Ephedrine</t>
  </si>
  <si>
    <t>A measurement of the ephedrine in a biological specimen.</t>
  </si>
  <si>
    <t>Ephedrine Measurement</t>
  </si>
  <si>
    <t>EPIC</t>
  </si>
  <si>
    <t>Epithelial Cells</t>
  </si>
  <si>
    <t>A measurement of the epithelial cells in a biological specimen.</t>
  </si>
  <si>
    <t>Epithelial Cell Count</t>
  </si>
  <si>
    <t>EPICCE</t>
  </si>
  <si>
    <t>Epithelial Cells/Total Cells</t>
  </si>
  <si>
    <t>A relative measurement (ratio or percentage) of the epithelial cells to total cells in a biological specimen.</t>
  </si>
  <si>
    <t>Epithelial Cells to Total Cells Ratio Measurement</t>
  </si>
  <si>
    <t>EPICCLMP</t>
  </si>
  <si>
    <t>Epithelial Cell Clumps</t>
  </si>
  <si>
    <t>A measurement of the epithelial cell clumps in a biological specimen.</t>
  </si>
  <si>
    <t>Epithelial Cell Clumps Measurement</t>
  </si>
  <si>
    <t>EPIN</t>
  </si>
  <si>
    <t>Epinephrine</t>
  </si>
  <si>
    <t>Adrenaline; Epinephrine</t>
  </si>
  <si>
    <t>A measurement of the epinephrine hormone in a biological specimen.</t>
  </si>
  <si>
    <t>Epinephrine Measurement</t>
  </si>
  <si>
    <t>EPINEXR</t>
  </si>
  <si>
    <t>Epinephrine Excretion Rate</t>
  </si>
  <si>
    <t>A measurement of the amount of epinephrine being excreted in a biological specimen over a defined amount of time (e.g. one hour).</t>
  </si>
  <si>
    <t>EPINSQCE</t>
  </si>
  <si>
    <t>Non-Squamous Epithelial Cells</t>
  </si>
  <si>
    <t>A measurement of the non-squamous epithelial cells in a biological specimen.</t>
  </si>
  <si>
    <t>Non-Squamous Epithelial Cell Count</t>
  </si>
  <si>
    <t>EPINSQE</t>
  </si>
  <si>
    <t>Epi Cells/Non-Squam Epi Cells</t>
  </si>
  <si>
    <t>A relative measurement (ratio or percentage) of the epithelial cells to non-squamous epithelial cells in a biological specimen.</t>
  </si>
  <si>
    <t>Epithelial Cells to Non-Squamous Epithelial Cells Ratio Measurement</t>
  </si>
  <si>
    <t>EPIRCE</t>
  </si>
  <si>
    <t>Renal Epithelial Cells</t>
  </si>
  <si>
    <t>A measurement of the renal epithelial cells in a biological specimen.</t>
  </si>
  <si>
    <t>Renal Epithelial Cells Measurement</t>
  </si>
  <si>
    <t>EPIROCE</t>
  </si>
  <si>
    <t>Round Epithelial Cells</t>
  </si>
  <si>
    <t>A measurement of the round epithelial cells present in a biological specimen.</t>
  </si>
  <si>
    <t>Round Epithelial Cell Count</t>
  </si>
  <si>
    <t>EPISCECE</t>
  </si>
  <si>
    <t>Squamous Epithelial Cells/Total Cells</t>
  </si>
  <si>
    <t>Squamous Cells/Total Cells; Squamous Epithelial Cells/Total Cells</t>
  </si>
  <si>
    <t>A relative measurement (ratio or percentage) of the squamous epithelial cells to total cells in a biological specimen.</t>
  </si>
  <si>
    <t>Squamous Epithelial Cells to Total Cells Ratio Measurement</t>
  </si>
  <si>
    <t>EPISQCE</t>
  </si>
  <si>
    <t>Squamous Epithelial Cells</t>
  </si>
  <si>
    <t>Squamous Cells; Squamous Epithelial Cells</t>
  </si>
  <si>
    <t>A measurement of the squamous epithelial cells present in a biological specimen.</t>
  </si>
  <si>
    <t>Squamous Epithelial Cell Count</t>
  </si>
  <si>
    <t>EPISQTCE</t>
  </si>
  <si>
    <t>Squamous Transitional Epithelial Cells</t>
  </si>
  <si>
    <t>A measurement of the squamous transitional epithelial cells present in a biological specimen.</t>
  </si>
  <si>
    <t>Squamous Transitional Epithelial Cell Count</t>
  </si>
  <si>
    <t>EPITCE</t>
  </si>
  <si>
    <t>Transitional Epithelial Cells</t>
  </si>
  <si>
    <t>A measurement of the transitional epithelial cells present in a biological specimen.</t>
  </si>
  <si>
    <t>Transitional Epithelial Cells Measurement</t>
  </si>
  <si>
    <t>EPITUCE</t>
  </si>
  <si>
    <t>Tubular Epithelial Cells</t>
  </si>
  <si>
    <t>Renal Tubular Epithelial Cells; Tubular Epithelial Cells</t>
  </si>
  <si>
    <t>A measurement of the tubular epithelial cells present in a biological specimen.</t>
  </si>
  <si>
    <t>Tubular Epithelial Cell Count</t>
  </si>
  <si>
    <t>EPMLDNUM</t>
  </si>
  <si>
    <t>Number of Mild Episodes</t>
  </si>
  <si>
    <t>The number of times an event, which is classified as mild, occurred.</t>
  </si>
  <si>
    <t>EPMODNUM</t>
  </si>
  <si>
    <t>Number of Moderate Episodes</t>
  </si>
  <si>
    <t>The number of times an event, which is classified as moderate, occurred.</t>
  </si>
  <si>
    <t>EPO</t>
  </si>
  <si>
    <t>Erythropoietin</t>
  </si>
  <si>
    <t>Erythropoietin; Hematopoietin</t>
  </si>
  <si>
    <t>A measurement of the erythropoietin hormone in a biological specimen.</t>
  </si>
  <si>
    <t>Erythropoietin Measurement</t>
  </si>
  <si>
    <t>EPSDNUM</t>
  </si>
  <si>
    <t>Number of Episodes</t>
  </si>
  <si>
    <t>The total number of episodes that have occurred for the condition.</t>
  </si>
  <si>
    <t>EPSEVNUM</t>
  </si>
  <si>
    <t>Number of Severe Episodes</t>
  </si>
  <si>
    <t>The number of times an event, which is classified as severe, occurred.</t>
  </si>
  <si>
    <t>EPSTI1</t>
  </si>
  <si>
    <t>Epithelial Stromal Interaction Protein 1</t>
  </si>
  <si>
    <t>BRESI1; Epithelial Stromal Interaction Protein 1</t>
  </si>
  <si>
    <t>A measurement of the epithelial stromal interaction protein 1 in a biological specimen.</t>
  </si>
  <si>
    <t>Epithelial Stromal Interaction 1 Measurement</t>
  </si>
  <si>
    <t>ERCE</t>
  </si>
  <si>
    <t>Erythroid Cells</t>
  </si>
  <si>
    <t>A measurement of the erythroid cells in a biological specimen.</t>
  </si>
  <si>
    <t>Erythroid Cell Count</t>
  </si>
  <si>
    <t>ERCECE</t>
  </si>
  <si>
    <t>Erythroid Cells/Total Cells</t>
  </si>
  <si>
    <t>A relative measurement (ratio or percentage) of the erythroid cells to total cells (total nucleated cells + erythrocytes + reticulocytes) in a biological specimen.</t>
  </si>
  <si>
    <t>Erythroid Cells to Total Cells Ratio Measurement</t>
  </si>
  <si>
    <t>ERCEMIDX</t>
  </si>
  <si>
    <t>Erythroid Maturation Index</t>
  </si>
  <si>
    <t>A relative measurement (ratio) of the sum of erythroid maturation phase cells (pool) to the sum of erythroid proliferative phase cells (pool) in a biological specimen.</t>
  </si>
  <si>
    <t>ERCEMPOL</t>
  </si>
  <si>
    <t>Erythroid Maturation Pool</t>
  </si>
  <si>
    <t>A measurement of the erythroid maturation phase cells (polychromatic rubricytes, normochromic rubricytes, and metarubricytes) in a biological specimen.</t>
  </si>
  <si>
    <t>Erythroid Maturation Pool Count</t>
  </si>
  <si>
    <t>ERCENC</t>
  </si>
  <si>
    <t>Erythroid Cells/Nucleated Cells</t>
  </si>
  <si>
    <t>A relative measurement (ratio or percentage) of the erythroid cells to total nucleated cells in a biological specimen.</t>
  </si>
  <si>
    <t>Erythroid Cells to Nucleated Cells Ratio Measurement</t>
  </si>
  <si>
    <t>ERCEPIDX</t>
  </si>
  <si>
    <t>Erythroid Proliferation Index</t>
  </si>
  <si>
    <t>A relative measurement (ratio) of the sum of erythroid proliferative phase cells (pool) to the sum of erythroid maturation phase cells (pool) in a biological specimen.</t>
  </si>
  <si>
    <t>ERCEPPOL</t>
  </si>
  <si>
    <t>Erythroid Proliferation Pool</t>
  </si>
  <si>
    <t>A measurement of the erythroid proliferative phase cells (rubriblasts, prorubricytes, and basophilic rubricytes) in a biological specimen.</t>
  </si>
  <si>
    <t>Erythroid Proliferation Pool Count</t>
  </si>
  <si>
    <t>EREG</t>
  </si>
  <si>
    <t>Epiregulin</t>
  </si>
  <si>
    <t>Epiregulin; EPR</t>
  </si>
  <si>
    <t>A measurement of the epiregulin in a biological specimen.</t>
  </si>
  <si>
    <t>Epiregulin Measurement</t>
  </si>
  <si>
    <t>ERFE</t>
  </si>
  <si>
    <t>Erythroferrone</t>
  </si>
  <si>
    <t>A measurement of the erythroferrone in a biological specimen.</t>
  </si>
  <si>
    <t>Erythroferrone Measurement</t>
  </si>
  <si>
    <t>ERGJIND</t>
  </si>
  <si>
    <t>Eccentric Regurgitant Jet Indicator</t>
  </si>
  <si>
    <t>An indication as to whether an eccentric regurgitant jet direction is present.</t>
  </si>
  <si>
    <t>ERLYTRMN</t>
  </si>
  <si>
    <t>Number of Early Term Births</t>
  </si>
  <si>
    <t>A measurement of the total number of birth events at which the gestational age of the neonate is 37 weeks and 0 days through 38 weeks and 6 days.</t>
  </si>
  <si>
    <t>ERPCE</t>
  </si>
  <si>
    <t>Erythroid Precursor Cells</t>
  </si>
  <si>
    <t>Erythroid Precursor Cells; Erythroid Precursors</t>
  </si>
  <si>
    <t>A measurement of the erythroid precursors in a biological specimen.</t>
  </si>
  <si>
    <t>Erythroid Precursor Cell Count</t>
  </si>
  <si>
    <t>ERPCECE</t>
  </si>
  <si>
    <t>Erythroid Precursor Cells/Total Cells</t>
  </si>
  <si>
    <t>Erythroid Precursor Cells/Total Cells; Erythroid Precursors/Total Cells</t>
  </si>
  <si>
    <t>A relative measurement (ratio or percentage) of the erythroid precursors to total cells in a biological specimen.</t>
  </si>
  <si>
    <t>Erythroid Precursor Cells to Total Cells Ratio Measurement</t>
  </si>
  <si>
    <t>ERV</t>
  </si>
  <si>
    <t>Expiratory Reserve Volume</t>
  </si>
  <si>
    <t>The maximum volume of air a subject can exhale from the lungs after a tidal exhalation.</t>
  </si>
  <si>
    <t>ERVPP</t>
  </si>
  <si>
    <t>Percent Predicted ERV</t>
  </si>
  <si>
    <t>The maximum volume of air a subject can exhale from the lungs after a tidal exhalation as a proportion of the predicted normal value.</t>
  </si>
  <si>
    <t>Percent Predicted Expiratory Reserve Volume</t>
  </si>
  <si>
    <t>ERYTHIND</t>
  </si>
  <si>
    <t>Erythema Indicator</t>
  </si>
  <si>
    <t>Erythema Indicator; Redness Indicator</t>
  </si>
  <si>
    <t>An indication as to whether erythema is present.</t>
  </si>
  <si>
    <t>ESCTLPRM</t>
  </si>
  <si>
    <t>Escitalopram</t>
  </si>
  <si>
    <t>A measurement of the escitalopram in a biological specimen.</t>
  </si>
  <si>
    <t>Escitalopram Measurement</t>
  </si>
  <si>
    <t>ESELECT</t>
  </si>
  <si>
    <t>E-Selectin</t>
  </si>
  <si>
    <t>A measurement of total E-selectin in a biological specimen.</t>
  </si>
  <si>
    <t>E-selectin Measurement</t>
  </si>
  <si>
    <t>ESELS</t>
  </si>
  <si>
    <t>Soluble E-Selectin</t>
  </si>
  <si>
    <t>sE-selectin; Soluble E-Selectin</t>
  </si>
  <si>
    <t>A measurement of the soluble E-Selectin in a biological specimen.</t>
  </si>
  <si>
    <t>Soluble E-Selectin Measurement</t>
  </si>
  <si>
    <t>ESR</t>
  </si>
  <si>
    <t>Erythrocyte Sedimentation Rate</t>
  </si>
  <si>
    <t>Biernacki Reaction; Erythrocyte Sedimentation Rate</t>
  </si>
  <si>
    <t>The distance (e.g. millimeters) that red blood cells settle in unclotted blood over a specified unit of time (e.g. one hour).</t>
  </si>
  <si>
    <t>Erythrocyte Sedimentation Rate Measurement</t>
  </si>
  <si>
    <t>ESTAZLM</t>
  </si>
  <si>
    <t>Estazolam</t>
  </si>
  <si>
    <t>A measurement of the estazolam in a biological specimen.</t>
  </si>
  <si>
    <t>Estazolam Measurement</t>
  </si>
  <si>
    <t>ESTFR</t>
  </si>
  <si>
    <t>Estradiol, Free</t>
  </si>
  <si>
    <t>A measurement of the unbound estradiol in a biological specimen.</t>
  </si>
  <si>
    <t>Free Estradiol Measurement</t>
  </si>
  <si>
    <t>ESTFREST</t>
  </si>
  <si>
    <t>Estradiol, Free/Estradiol</t>
  </si>
  <si>
    <t>A relative measurement (ratio or percentage) of unbound estradiol to total estradiol in a biological specimen.</t>
  </si>
  <si>
    <t>Free Estradiol to Estradiol Ratio Measurement</t>
  </si>
  <si>
    <t>ESTRCPT</t>
  </si>
  <si>
    <t>Estrogen Receptor</t>
  </si>
  <si>
    <t>ER; ESR; Estrogen Receptor; Oestrogen Receptor</t>
  </si>
  <si>
    <t>A measurement of estrogen receptor protein in a biological specimen.</t>
  </si>
  <si>
    <t>Estrogen Receptor Measurement</t>
  </si>
  <si>
    <t>ESTRDIOL</t>
  </si>
  <si>
    <t>Estradiol</t>
  </si>
  <si>
    <t>Estradiol; Oestradiol</t>
  </si>
  <si>
    <t>A measurement of the estradiol in a biological specimen.</t>
  </si>
  <si>
    <t>Estradiol Measurement</t>
  </si>
  <si>
    <t>ESTRIOL</t>
  </si>
  <si>
    <t>Estriol</t>
  </si>
  <si>
    <t>Estriol; Oestriol</t>
  </si>
  <si>
    <t>A measurement of the estriol hormone in a biological specimen.</t>
  </si>
  <si>
    <t>Estriol Measurement</t>
  </si>
  <si>
    <t>ESTRIOLF</t>
  </si>
  <si>
    <t>Estriol, Free</t>
  </si>
  <si>
    <t>Estriol, Free; Unconjugated Estriol</t>
  </si>
  <si>
    <t>A measurement of the free estriol in a biological specimen.</t>
  </si>
  <si>
    <t>Free Estriol Measurement</t>
  </si>
  <si>
    <t>ESTROGEN</t>
  </si>
  <si>
    <t>Estrogen</t>
  </si>
  <si>
    <t>Estrogen; Oestrogen</t>
  </si>
  <si>
    <t>A measurement of the estrogen hormone in a biological specimen.</t>
  </si>
  <si>
    <t>Estrogen Measurement</t>
  </si>
  <si>
    <t>ESTRONE</t>
  </si>
  <si>
    <t>Estrone</t>
  </si>
  <si>
    <t>Estrone; Oestrone</t>
  </si>
  <si>
    <t>A measurement of the estrone hormone in a biological specimen.</t>
  </si>
  <si>
    <t>Estrone Measurement</t>
  </si>
  <si>
    <t>ESTWT</t>
  </si>
  <si>
    <t>Estimated Weight</t>
  </si>
  <si>
    <t>Estimated Entity Weight; Estimated Weight</t>
  </si>
  <si>
    <t>An approximate determination of the weight of the entity.</t>
  </si>
  <si>
    <t>ESV</t>
  </si>
  <si>
    <t>End Systolic Volume</t>
  </si>
  <si>
    <t>End Systolic Blood Volume; End Systolic Volume</t>
  </si>
  <si>
    <t>The volume of blood remaining in the ventricle or atrium at end systole.</t>
  </si>
  <si>
    <t>ETG</t>
  </si>
  <si>
    <t>Ethyl Glucuronide</t>
  </si>
  <si>
    <t>A measurement of the ethyl glucuronide in a biological specimen.</t>
  </si>
  <si>
    <t>Ethyl Glucuronide Measurement</t>
  </si>
  <si>
    <t>ETGETS</t>
  </si>
  <si>
    <t>Ethyl Glucuronide Ethyl Sulfate</t>
  </si>
  <si>
    <t>A measurement of the ethyl glucuronide and/or ethyl sulfate in a biological specimen.</t>
  </si>
  <si>
    <t>Ethyl Glucuronide And Ethyl Sulfate Measurement</t>
  </si>
  <si>
    <t>ETHACT</t>
  </si>
  <si>
    <t>Ethyl Acetate</t>
  </si>
  <si>
    <t>Ethyl Acetate; Ethyl Acetic Acid</t>
  </si>
  <si>
    <t>A measurement of the ethyl acetate in a specimen.</t>
  </si>
  <si>
    <t>Ethyl Acetate Measurement</t>
  </si>
  <si>
    <t>ETHANOL</t>
  </si>
  <si>
    <t>Ethanol</t>
  </si>
  <si>
    <t>Alcohol; Ethanol</t>
  </si>
  <si>
    <t>A measurement of the ethanol present in a biological specimen.</t>
  </si>
  <si>
    <t>Ethanol Measurement</t>
  </si>
  <si>
    <t>ETHBNZ</t>
  </si>
  <si>
    <t>Ethylbenzene</t>
  </si>
  <si>
    <t>A measurement of the ethylbenzene in a specimen.</t>
  </si>
  <si>
    <t>Ethylbenzene Measurement</t>
  </si>
  <si>
    <t>ETHCBMT</t>
  </si>
  <si>
    <t>Ethyl Carbamate</t>
  </si>
  <si>
    <t>Ethyl Carbamate; Urethane</t>
  </si>
  <si>
    <t>A measurement of the ethyl carbamate in a specimen.</t>
  </si>
  <si>
    <t>Ethyl Carbamate Measurement</t>
  </si>
  <si>
    <t>ETHCHVNL</t>
  </si>
  <si>
    <t>Ethchlorvynol</t>
  </si>
  <si>
    <t>A measurement of the ethchlorvynol in a biological specimen.</t>
  </si>
  <si>
    <t>Ethchlorvynol Measurement</t>
  </si>
  <si>
    <t>ETHESTNL</t>
  </si>
  <si>
    <t>Ethylestrenol</t>
  </si>
  <si>
    <t>A measurement of the ethylestrenol in a biological specimen.</t>
  </si>
  <si>
    <t>Ethylestrenol Measurement</t>
  </si>
  <si>
    <t>ETHNGLY</t>
  </si>
  <si>
    <t>Ethylene Glycol</t>
  </si>
  <si>
    <t>Ethane-1,2-diol; Ethylene Glycol</t>
  </si>
  <si>
    <t>A measurement of the ethylene glycol in a specimen.</t>
  </si>
  <si>
    <t>Ethylene Glycol Measurement</t>
  </si>
  <si>
    <t>ETHNMATE</t>
  </si>
  <si>
    <t>Ethinamate</t>
  </si>
  <si>
    <t>A measurement of the ethinamate in a biological specimen.</t>
  </si>
  <si>
    <t>Ethinamate Measurement</t>
  </si>
  <si>
    <t>ETHNOX</t>
  </si>
  <si>
    <t>Ethylene Oxide</t>
  </si>
  <si>
    <t>A measurement of the ethylene oxide in a specimen.</t>
  </si>
  <si>
    <t>Ethylene Oxide Measurement</t>
  </si>
  <si>
    <t>ETP</t>
  </si>
  <si>
    <t>Endogenous Thrombin Potential</t>
  </si>
  <si>
    <t>A measurement of the total concentration of thrombin generated in the presence of a substrate in a plasma or blood sample.</t>
  </si>
  <si>
    <t>Endogenous Thrombin Potential Measurement</t>
  </si>
  <si>
    <t>ETPAUC</t>
  </si>
  <si>
    <t>ETP Area Under Curve</t>
  </si>
  <si>
    <t>Endogenous Thrombin Potential Area Under Curve; ETP Area Under Curve</t>
  </si>
  <si>
    <t>A measurement of the area under the thrombin generation curve.</t>
  </si>
  <si>
    <t>Endogenous Thrombin Potential Area Under Curve Measurement</t>
  </si>
  <si>
    <t>ETPLT</t>
  </si>
  <si>
    <t>ETP Lag Time</t>
  </si>
  <si>
    <t>Endogenous Thrombin Potential Lag Time; ETP Lag Time</t>
  </si>
  <si>
    <t>A measurement of time from the start of the thrombin generation test to the point where a predetermined amount of thrombin is generated.</t>
  </si>
  <si>
    <t>Endogenous Thrombin Potential Lag Time Measurement</t>
  </si>
  <si>
    <t>ETPLTR</t>
  </si>
  <si>
    <t>ETP Lag Time Relative</t>
  </si>
  <si>
    <t>Endogenous Thrombin Potential Lag Time Relative; ETP Lag Time Relative</t>
  </si>
  <si>
    <t>A relative measurement (ratio or percentage) of time from the start of the thrombin generation test to the point where a predetermined amount of thrombin is generated.</t>
  </si>
  <si>
    <t>Endogenous Thrombin Potential Lag Time Relative Measurement</t>
  </si>
  <si>
    <t>ETPPH</t>
  </si>
  <si>
    <t>ETP Peak Height</t>
  </si>
  <si>
    <t>Endogenous Thrombin Potential Peak Height; ETP Peak Height</t>
  </si>
  <si>
    <t>A measurement of the maximum concentration of thrombin generated during a thrombin generation test.</t>
  </si>
  <si>
    <t>Endogenous Thrombin Potential Peak Height Measurement</t>
  </si>
  <si>
    <t>ETPPHR</t>
  </si>
  <si>
    <t>ETP Peak Height Relative</t>
  </si>
  <si>
    <t>Endogenous Thrombin Potential Peak Height Relative; ETP Peak Height Relative</t>
  </si>
  <si>
    <t>A relative (ratio or percentage) of the maximum concentration of thrombin generated during a thrombin generation test.</t>
  </si>
  <si>
    <t>Endogenous Thrombin Potential Peak Height Relative Measurement</t>
  </si>
  <si>
    <t>ETPTP</t>
  </si>
  <si>
    <t>ETP Time to Peak</t>
  </si>
  <si>
    <t>Endogenous Thrombin Potential Time to Peak; ETP Time to Peak</t>
  </si>
  <si>
    <t>A measurement of the time it takes to generate the maximum concentration of thrombin.</t>
  </si>
  <si>
    <t>Endogenous Thrombin Potential Time to Peak Measurement</t>
  </si>
  <si>
    <t>ETPTPR</t>
  </si>
  <si>
    <t>ETP Time to Peak Relative</t>
  </si>
  <si>
    <t>Endogenous Thrombin Potential Time to Peak Relative; ETP Time to Peak Relative</t>
  </si>
  <si>
    <t>A relative (ratio or percentage) measurement of the time it takes to generate the maximum concentration of thrombin.</t>
  </si>
  <si>
    <t>Endogenous Thrombin Potential Time to Peak Relative Measurement</t>
  </si>
  <si>
    <t>ETS</t>
  </si>
  <si>
    <t>Ethyl Sulfate</t>
  </si>
  <si>
    <t>A measurement of the ethyl sulfate in a biological specimen.</t>
  </si>
  <si>
    <t>Ethyl Sulfate Measurement</t>
  </si>
  <si>
    <t>EUDCA</t>
  </si>
  <si>
    <t>Epimerized Ursodeoxycholate</t>
  </si>
  <si>
    <t>Epimerized Ursodeoxycholate; Epimerized Ursodeoxycholic Acid</t>
  </si>
  <si>
    <t>A measurement of the epimerized ursodeoxycholate in a biological specimen.</t>
  </si>
  <si>
    <t>Epimerized Ursodeoxycholate Measurement</t>
  </si>
  <si>
    <t>EV_05FVC</t>
  </si>
  <si>
    <t>Forced Expiratory Volume in 0.05 S/FVC</t>
  </si>
  <si>
    <t>Forced Expiratory Volume in 0.05 S/FVC; Forced Expiratory Volume in 0.05 Seconds over FVC</t>
  </si>
  <si>
    <t>The ratio of the volume of gas that is forcibly exhaled during the first 0.05 seconds following maximal inhalation to that of the forced vital capacity.</t>
  </si>
  <si>
    <t>Forced Expiratory Volume in 0.05 Second to FVC Ratio Measurement</t>
  </si>
  <si>
    <t>EV_1FVC</t>
  </si>
  <si>
    <t>Forced Expiratory Volume in 0.1 S/FVC</t>
  </si>
  <si>
    <t>Forced Expiratory Volume in 0.1 S/FVC; Forced Expiratory Volume in 0.1 Seconds over FVC</t>
  </si>
  <si>
    <t>The ratio of the volume of gas that is forcibly exhaled during the first 0.1 seconds following maximal inhalation to that of the forced vital capacity.</t>
  </si>
  <si>
    <t>Forced Expiratory Volume in 0.1 Second to FVC Ratio Measurement</t>
  </si>
  <si>
    <t>EV_2FVC</t>
  </si>
  <si>
    <t>Forced Expiratory Volume in 0.2 S/FVC</t>
  </si>
  <si>
    <t>Forced Expiratory Volume in 0.2 S/FVC; Forced Expiratory Volume in 0.2 Seconds over FVC</t>
  </si>
  <si>
    <t>The ratio of the volume of gas that is forcibly exhaled during the first 0.2 seconds following maximal inhalation to that of the forced vital capacity.</t>
  </si>
  <si>
    <t>Forced Expiratory Volume in 0.2 Second to FVC Ratio Measurement</t>
  </si>
  <si>
    <t>EVC</t>
  </si>
  <si>
    <t>Expiratory Vital Capacity</t>
  </si>
  <si>
    <t>The maximum volume of air an individual can exhale from the point of maximal inhalation.</t>
  </si>
  <si>
    <t>EVCPP</t>
  </si>
  <si>
    <t>Percent Predicted EVC</t>
  </si>
  <si>
    <t>The maximum volume of air an individual can exhale from the point of maximal inhalation as a percentage of the predicted normal value.</t>
  </si>
  <si>
    <t>Percent Predicted Expiratory Vital Capacity</t>
  </si>
  <si>
    <t>EVENTFRQ</t>
  </si>
  <si>
    <t>Event Frequency</t>
  </si>
  <si>
    <t>The number of times an event occurs within a given time period.</t>
  </si>
  <si>
    <t>Temporal Frequency</t>
  </si>
  <si>
    <t>EVENTNUM</t>
  </si>
  <si>
    <t>Number of Events</t>
  </si>
  <si>
    <t>The total number of events that have occurred.</t>
  </si>
  <si>
    <t>EVRIPIND</t>
  </si>
  <si>
    <t>Event Related to Incr Phys Activity Ind</t>
  </si>
  <si>
    <t>Event Related to Incr Phys Activity Ind; Event Related to Increased Physical Activity Indicator</t>
  </si>
  <si>
    <t>An indication as to whether the event of interest is related to increased physical activity.</t>
  </si>
  <si>
    <t>Event Related to Increased Physical Activity Indicator</t>
  </si>
  <si>
    <t>EWEIGHT</t>
  </si>
  <si>
    <t>Estimated Body Weight; Estimated Weight</t>
  </si>
  <si>
    <t>An approximate determination of the body weight of the subject.</t>
  </si>
  <si>
    <t>Estimated Body Weight</t>
  </si>
  <si>
    <t>EXCDUR</t>
  </si>
  <si>
    <t>Exercise Duration</t>
  </si>
  <si>
    <t>The length of time an individual spends exercising.</t>
  </si>
  <si>
    <t>EXCINTSY</t>
  </si>
  <si>
    <t>Exercise Intensity</t>
  </si>
  <si>
    <t>A determination or assessment of the degree or magnitude of an individual's exertion during physical activity.</t>
  </si>
  <si>
    <t>EXCMPLNC</t>
  </si>
  <si>
    <t>Exercise Compliance</t>
  </si>
  <si>
    <t>A determination or assessment of the extent to which an individual adheres to a fitness program.</t>
  </si>
  <si>
    <t>EXETRIND</t>
  </si>
  <si>
    <t>Expected Efficacious Treatment Reg Ind</t>
  </si>
  <si>
    <t>Expected Efficacious Treatment Reg Ind; Expected Efficacious Treatment Regimen Indicator</t>
  </si>
  <si>
    <t>An indication as to whether the subject has been on a treatment regimen which, based on defined criteria, is expected to be efficacious.</t>
  </si>
  <si>
    <t>Expected Efficacious Treatment Regimen Indicator</t>
  </si>
  <si>
    <t>EXPREAMT</t>
  </si>
  <si>
    <t>Expected Remaining Amount</t>
  </si>
  <si>
    <t>The quantity of a product that is expected to remain after dosing, consumption, or use.</t>
  </si>
  <si>
    <t>EXPRELTM</t>
  </si>
  <si>
    <t>Expiration Relaxation Time</t>
  </si>
  <si>
    <t>The time required to exhale 63.2% of the total expiratory volume, as measured from the start of exhalation.</t>
  </si>
  <si>
    <t>EXTRSCT</t>
  </si>
  <si>
    <t>Extent of Resection</t>
  </si>
  <si>
    <t>A description of the relative amount of tissue, blood vessel, or organ that has been removed.</t>
  </si>
  <si>
    <t>EYDCOMGR</t>
  </si>
  <si>
    <t>Eye Drop Comfort Grade</t>
  </si>
  <si>
    <t>The position on a scale to assess the degree of comfort associated with the administration of an eye drop.</t>
  </si>
  <si>
    <t>EZOGABIN</t>
  </si>
  <si>
    <t>Ezogabine</t>
  </si>
  <si>
    <t>A measurement of the ezogabine in a biological specimen.</t>
  </si>
  <si>
    <t>Ezogabine Measurement</t>
  </si>
  <si>
    <t>FABP1</t>
  </si>
  <si>
    <t>Fatty Acid Binding Protein 1</t>
  </si>
  <si>
    <t>FABP1; Fatty Acid Binding Protein 1; L-FABP; L-Type Fatty Acid-Binding Protein; Liver Fatty Acid-Binding Protein</t>
  </si>
  <si>
    <t>A measurement of the fatty acid binding protein 1 in a biological specimen.</t>
  </si>
  <si>
    <t>Fatty Acid Binding Protein 1 Measurement</t>
  </si>
  <si>
    <t>FABP3</t>
  </si>
  <si>
    <t>Fatty Acid Binding Protein 3</t>
  </si>
  <si>
    <t>FABP-11; Fatty Acid Binding Protein 3; Fatty Acid Binding Protein 3, Muscle And Heart; Fatty Acid Binding Protein, Heart; H-FABP; Heart-Type Fatty Acid-Binding Protein; M-FABP</t>
  </si>
  <si>
    <t>A measurement of the fatty acid binding protein 3 in a biological specimen.</t>
  </si>
  <si>
    <t>Fatty Acid Binding Protein 3 Measurement</t>
  </si>
  <si>
    <t>FABP4</t>
  </si>
  <si>
    <t>Fatty Acid Binding Protein 4</t>
  </si>
  <si>
    <t>A-FABP; Adipocyte-Type Fatty Acid-Binding Protein; Fatty Acid Binding Protein 4; Fatty Acid-Binding Protein, Adipocyte</t>
  </si>
  <si>
    <t>A measurement of the fatty acid binding protein 4 in a biological specimen.</t>
  </si>
  <si>
    <t>Fatty Acid Binding Protein 4 Measurement</t>
  </si>
  <si>
    <t>FAC</t>
  </si>
  <si>
    <t>Fractional Area Change</t>
  </si>
  <si>
    <t>The percent reduction in the area of a given structure with the following formula: (EDA-ESA)/EDA times 100, where EDA is end diastolic area and ESA is end systolic area.</t>
  </si>
  <si>
    <t>FACTII</t>
  </si>
  <si>
    <t>Factor II</t>
  </si>
  <si>
    <t>Factor II; Prothrombin</t>
  </si>
  <si>
    <t>A measurement of the coagulation factor II in a biological specimen.</t>
  </si>
  <si>
    <t>Prothrombin Measurement</t>
  </si>
  <si>
    <t>FACTIII</t>
  </si>
  <si>
    <t>Factor III</t>
  </si>
  <si>
    <t>Factor III; Soluble CD142; Tissue Factor, CD142</t>
  </si>
  <si>
    <t>A measurement of the coagulation factor III in a biological specimen.</t>
  </si>
  <si>
    <t>Factor III Measurement</t>
  </si>
  <si>
    <t>FACTIX</t>
  </si>
  <si>
    <t>Factor IX</t>
  </si>
  <si>
    <t>Christmas Factor; Factor IX</t>
  </si>
  <si>
    <t>A measurement of the coagulation factor IX in a biological specimen.</t>
  </si>
  <si>
    <t>Factor IX Measurement</t>
  </si>
  <si>
    <t>FACTIXA</t>
  </si>
  <si>
    <t>Factor IX Activity</t>
  </si>
  <si>
    <t>Christmas Factor Activity; Factor IX Activity</t>
  </si>
  <si>
    <t>A measurement of the biological activity of coagulation factor IX in a biological specimen.</t>
  </si>
  <si>
    <t>Factor IX Activity Measurement</t>
  </si>
  <si>
    <t>FACTV</t>
  </si>
  <si>
    <t>Factor V</t>
  </si>
  <si>
    <t>Factor V; Labile Factor</t>
  </si>
  <si>
    <t>A measurement of the coagulation factor V in a biological specimen.</t>
  </si>
  <si>
    <t>Factor V Measurement</t>
  </si>
  <si>
    <t>FACTVA</t>
  </si>
  <si>
    <t>Factor V Activity</t>
  </si>
  <si>
    <t>Factor V Activity; Labile Factor Activity</t>
  </si>
  <si>
    <t>A measurement of the biological activity of coagulation factor V in a biological specimen.</t>
  </si>
  <si>
    <t>Factor V Activity Measurement</t>
  </si>
  <si>
    <t>FACTVII</t>
  </si>
  <si>
    <t>Factor VII</t>
  </si>
  <si>
    <t>Factor VII; Proconvertin; Stable Factor</t>
  </si>
  <si>
    <t>A measurement of the coagulation factor VII in a biological specimen.</t>
  </si>
  <si>
    <t>Factor VII Measurement</t>
  </si>
  <si>
    <t>FACTVIIA</t>
  </si>
  <si>
    <t>Factor VII Activity</t>
  </si>
  <si>
    <t>Factor VII Activity; Proconvertin Activity; Stable Factor Activity</t>
  </si>
  <si>
    <t>A measurement of the biological activity of coagulation factor VII in a biological specimen.</t>
  </si>
  <si>
    <t>Factor VII Activity Measurement</t>
  </si>
  <si>
    <t>FACTVIII</t>
  </si>
  <si>
    <t>Factor VIII</t>
  </si>
  <si>
    <t>Anti-hemophilic Factor; Factor VIII</t>
  </si>
  <si>
    <t>A measurement of the coagulation factor VIII in a biological specimen.</t>
  </si>
  <si>
    <t>Factor VIII Measurement</t>
  </si>
  <si>
    <t>FACTVL</t>
  </si>
  <si>
    <t>Factor V Leiden</t>
  </si>
  <si>
    <t>A measurement of the coagulation factor V Leiden in a biological specimen.</t>
  </si>
  <si>
    <t>Factor V Leiden Measurement</t>
  </si>
  <si>
    <t>FACTVW</t>
  </si>
  <si>
    <t>von Willebrand Factor</t>
  </si>
  <si>
    <t>von Willebrand Factor; von Willebrand Factor Antigen</t>
  </si>
  <si>
    <t>A measurement of the von Willebrand coagulation factor in a biological specimen.</t>
  </si>
  <si>
    <t>von Willebrand Factor Measurement</t>
  </si>
  <si>
    <t>FACTVWA</t>
  </si>
  <si>
    <t>von Willebrand Factor Activity</t>
  </si>
  <si>
    <t>A measurement of the biological activity of von Willebrand coagulation factor in a biological specimen.</t>
  </si>
  <si>
    <t>von Willebrand Factor Activity Measurement</t>
  </si>
  <si>
    <t>FACTVWMU</t>
  </si>
  <si>
    <t>von Willebrand Factor Multimers</t>
  </si>
  <si>
    <t>A measurement of the von Willebrand Factor multimers (an aggregate of multiple von Willebrand factor antigens that are held together with non-covalent bonds) in a biological specimen.</t>
  </si>
  <si>
    <t>von Willebrand Factor Multimers Measurement</t>
  </si>
  <si>
    <t>FACTX</t>
  </si>
  <si>
    <t>Factor X</t>
  </si>
  <si>
    <t>A measurement of the coagulation factor X in a biological specimen.</t>
  </si>
  <si>
    <t>Factor X Measurement</t>
  </si>
  <si>
    <t>FACTXA</t>
  </si>
  <si>
    <t>Factor X Activity</t>
  </si>
  <si>
    <t>A measurement of the biological activity of coagulation factor X in a biological specimen.</t>
  </si>
  <si>
    <t>Factor X Activity Measurement</t>
  </si>
  <si>
    <t>FACTXI</t>
  </si>
  <si>
    <t>Factor XI</t>
  </si>
  <si>
    <t>A measurement of the factor XI in a biological specimen.</t>
  </si>
  <si>
    <t>Factor XI Measurement</t>
  </si>
  <si>
    <t>FACTXIA</t>
  </si>
  <si>
    <t>Factor XI Activity</t>
  </si>
  <si>
    <t>Factor XI Activity; Factor XIa Activity</t>
  </si>
  <si>
    <t>A measurement of the biological activity of coagulation factor XI in a biological specimen.</t>
  </si>
  <si>
    <t>Factor XI Activity Measurement</t>
  </si>
  <si>
    <t>FACTXII</t>
  </si>
  <si>
    <t>Factor XII</t>
  </si>
  <si>
    <t>A measurement of the factor XII in a biological specimen.</t>
  </si>
  <si>
    <t>Factor XII Measurement</t>
  </si>
  <si>
    <t>FACTXIIA</t>
  </si>
  <si>
    <t>Factor XII Activity</t>
  </si>
  <si>
    <t>A measurement of the biological activity of coagulation factor XII in a biological specimen.</t>
  </si>
  <si>
    <t>Factor XII Activity Measurement</t>
  </si>
  <si>
    <t>FACTXIII</t>
  </si>
  <si>
    <t>Factor XIII</t>
  </si>
  <si>
    <t>Factor XIII; Fibrin Stabilizing Factor</t>
  </si>
  <si>
    <t>A measurement of the coagulation factor XIII in a biological specimen.</t>
  </si>
  <si>
    <t>Factor XIII Measurement</t>
  </si>
  <si>
    <t>FACTXIV</t>
  </si>
  <si>
    <t>Factor XIV</t>
  </si>
  <si>
    <t>Autoprothrombin IIA; Factor XIV; Protein C; Protein C Antigen; Protein C, Inactivator of Coagulation Factors Va and VIIIa</t>
  </si>
  <si>
    <t>A measurement of the coagulation factor XIV in a biological specimen.</t>
  </si>
  <si>
    <t>Factor XIV Measurement</t>
  </si>
  <si>
    <t>FACTXIVA</t>
  </si>
  <si>
    <t>Factor XIV Activity</t>
  </si>
  <si>
    <t>Factor XIV Activity; Protein C Activity; Protein C Function</t>
  </si>
  <si>
    <t>A measurement of the biological activity of coagulation factor XIV in a biological specimen.</t>
  </si>
  <si>
    <t>Factor XIV Activity Measurement</t>
  </si>
  <si>
    <t>FAI</t>
  </si>
  <si>
    <t>Free Androgen Index</t>
  </si>
  <si>
    <t>A measurement of the androgen status in a biological specimen. This is calculated by a mathematical formula that takes into account the total testosterone level, sex hormone binding globulin, and a constant.</t>
  </si>
  <si>
    <t>FARMCIR</t>
  </si>
  <si>
    <t>Forearm Circumference</t>
  </si>
  <si>
    <t>The distance around an individual's forearm.</t>
  </si>
  <si>
    <t>FAS</t>
  </si>
  <si>
    <t>Fas Cell Surface Death Receptor</t>
  </si>
  <si>
    <t>ALPS1A; APT1; Fas Cell Surface Death Receptor; FAS1; FASTM; Soluble CD95; TNF Receptor Superfamily Member 6; TNFRSF6</t>
  </si>
  <si>
    <t>A measurement of the Fas cell surface death receptor in a biological specimen.</t>
  </si>
  <si>
    <t>Fas Cell Surface Death Receptor Measurement</t>
  </si>
  <si>
    <t>FASLG</t>
  </si>
  <si>
    <t>Fas Ligand</t>
  </si>
  <si>
    <t>Fas Ligand; Soluble CD178; Soluble CD95L; Tumor Necrosis Factor Ligand Superfamily Member 6</t>
  </si>
  <si>
    <t>A measurement of the Fas ligand in a biological specimen.</t>
  </si>
  <si>
    <t>Fas Ligand Measurement</t>
  </si>
  <si>
    <t>FAT</t>
  </si>
  <si>
    <t>Fat</t>
  </si>
  <si>
    <t>A measurement of the fat in a biological specimen.</t>
  </si>
  <si>
    <t>Fat Measurement</t>
  </si>
  <si>
    <t>FATACFR</t>
  </si>
  <si>
    <t>Free Fatty Acid</t>
  </si>
  <si>
    <t>Free Fatty Acid; Non-Esterified Fatty Acid, Free</t>
  </si>
  <si>
    <t>A measurement of the total non-esterified fatty acids in a biological specimen.</t>
  </si>
  <si>
    <t>Non-esterified Fatty Acids Measurement</t>
  </si>
  <si>
    <t>FATACFRS</t>
  </si>
  <si>
    <t>Free Fatty Acid, Saturated</t>
  </si>
  <si>
    <t>Free Fatty Acid, Saturated; Non-esterified Fatty Acid, Saturated</t>
  </si>
  <si>
    <t>A measurement of the saturated non-esterified fatty acids in a biological specimen.</t>
  </si>
  <si>
    <t>Saturated Non-esterified Fatty Acids Measurement</t>
  </si>
  <si>
    <t>FATACFRU</t>
  </si>
  <si>
    <t>Free Fatty Acid, Unsaturated</t>
  </si>
  <si>
    <t>Free Fatty Acid, Unsaturated; Non-esterified Fatty Acid, Unsaturated</t>
  </si>
  <si>
    <t>A measurement of the unsaturated non-esterified fatty acids in a biological specimen.</t>
  </si>
  <si>
    <t>Unsaturated Non-esterified Fatty Acids Measurement</t>
  </si>
  <si>
    <t>FATACVLC</t>
  </si>
  <si>
    <t>Fatty Acids, Very Long Chain</t>
  </si>
  <si>
    <t>A measurement of the very long chain fatty acids (containing 22 or more carbon atoms) in a biological specimen.</t>
  </si>
  <si>
    <t>Very Long Chain Fatty Acids Measurement</t>
  </si>
  <si>
    <t>FATBODOV</t>
  </si>
  <si>
    <t>Fat Bodies, Oval</t>
  </si>
  <si>
    <t>A measurement of the oval-shaped fat bodies, usually renal proximal tubular cells with lipid aggregates in the cytoplasm, in a biological specimen.</t>
  </si>
  <si>
    <t>Oval Fat Body Measurement</t>
  </si>
  <si>
    <t>FATDROP</t>
  </si>
  <si>
    <t>Fat Droplet</t>
  </si>
  <si>
    <t>A measurement of the triglyceride aggregates within a biological specimen.</t>
  </si>
  <si>
    <t>Fat Droplet Measurement</t>
  </si>
  <si>
    <t>FATLVIDX</t>
  </si>
  <si>
    <t>Fatty Liver Index</t>
  </si>
  <si>
    <t>Fatty Liver Index; FLI</t>
  </si>
  <si>
    <t>A calculation that indicates the likely presence of fatty liver disease, taking into account waist circumference, body mass index, triglyceride concentrations, and gamma-glutamyltransferase activity. (Bedogni G, Bellentani S, Miglioli L, Masutti F, Passal</t>
  </si>
  <si>
    <t>FATTOTSD</t>
  </si>
  <si>
    <t>Fat/Total Solids</t>
  </si>
  <si>
    <t>A relative measurement (ratio or percentage) of the fat to total solid material in a biological specimen (for example a stool specimen).</t>
  </si>
  <si>
    <t>Fats to Total Solids Ratio Measurement</t>
  </si>
  <si>
    <t>FBNCTCE</t>
  </si>
  <si>
    <t>Fibronectin, Cellular</t>
  </si>
  <si>
    <t>Fibronectin, Cellular; Insoluble Fibronectin</t>
  </si>
  <si>
    <t>A measurement of the cellular fibronectin in a biological specimen.</t>
  </si>
  <si>
    <t>Cellular Fibronectin Measurement</t>
  </si>
  <si>
    <t>FBNCTFT</t>
  </si>
  <si>
    <t>Fibronectin, Fetal</t>
  </si>
  <si>
    <t>A measurement of the fetal isoform of fibronectin in a biological specimen</t>
  </si>
  <si>
    <t>Fetal Fibronectin Test</t>
  </si>
  <si>
    <t>FBNCTMFT</t>
  </si>
  <si>
    <t>Fibronectin, Maternal + Fetal</t>
  </si>
  <si>
    <t>A measurement of the maternal plasma fibronectin and fetal fibronectin in a biological specimen.</t>
  </si>
  <si>
    <t>Maternal and Fetal Fibronectin Measurement</t>
  </si>
  <si>
    <t>FBNCTPL</t>
  </si>
  <si>
    <t>Fibronectin, Plasma</t>
  </si>
  <si>
    <t>Fibronectin, Plasma; Soluble Fibronectin</t>
  </si>
  <si>
    <t>A measurement of the plasma fibronectin in a biological specimen.</t>
  </si>
  <si>
    <t>Plasma Fibronectin Measurement</t>
  </si>
  <si>
    <t>FBODYIND</t>
  </si>
  <si>
    <t>Observed Foreign Body Indicator</t>
  </si>
  <si>
    <t>An indication as to whether a medical or non-medical foreign body is present in a subject.</t>
  </si>
  <si>
    <t>FBRTST</t>
  </si>
  <si>
    <t>FibroTest Score</t>
  </si>
  <si>
    <t>FibroSURE Score; FibroTest Score</t>
  </si>
  <si>
    <t>A biomarker test that measures liver pathology through the assessment of a six-parameter blood test (for Alpha-2-macroglobulin, Haptoglobin, Apolipoprotein A1, Gamma-glutamyl transpeptidase (GGT), Total bilirubin, and Alanine aminotransferase (ALT)), taki</t>
  </si>
  <si>
    <t>FibroTest Score Measurement</t>
  </si>
  <si>
    <t>FCGPCPC</t>
  </si>
  <si>
    <t>Choline, Free+GPC+PCh</t>
  </si>
  <si>
    <t>Choline, Free + Glycerophosphorylcholine + Phosphorylcholine; Choline, Free+GPC+PCh</t>
  </si>
  <si>
    <t>A measurement of the free choline plus glycerophosphorylcholine (GCP) plus phosphorylcholine (PCh) in a biological specimen.</t>
  </si>
  <si>
    <t>Free Choline and Glycerophosphorylcholine and Phosphorylcholine Measurement</t>
  </si>
  <si>
    <t>FCT8INH</t>
  </si>
  <si>
    <t>Factor VIII Inhibitor</t>
  </si>
  <si>
    <t>Alloantibody, Factor VIII Inhibitor; Factor VIII Antibody</t>
  </si>
  <si>
    <t>A measurement of the factor VIII inhibitor (antibody) in a biological specimen.</t>
  </si>
  <si>
    <t>Factor VIII Inhibitor Measurement</t>
  </si>
  <si>
    <t>FCT9INH</t>
  </si>
  <si>
    <t>Factor IX Inhibitor</t>
  </si>
  <si>
    <t>Alloantibody, Factor IX Inhibitor; Factor IX Antibody</t>
  </si>
  <si>
    <t>A measurement of the factor IX inhibitor (antibody) in a biological specimen.</t>
  </si>
  <si>
    <t>Factor IX Inhibitor Measurement</t>
  </si>
  <si>
    <t>FCTVIIAA</t>
  </si>
  <si>
    <t>Factor VIIa Activity</t>
  </si>
  <si>
    <t>A measurement of the biological activity of coagulation factor VIIa in a biological specimen.</t>
  </si>
  <si>
    <t>Factor VIIa Activity Measurement</t>
  </si>
  <si>
    <t>FCTVIIIA</t>
  </si>
  <si>
    <t>Factor VIII Activity</t>
  </si>
  <si>
    <t>Anti-hemophilic Factor Activity; Factor VIII Activity; Factor VIII:C</t>
  </si>
  <si>
    <t>A measurement of the biological activity of coagulation factor VIII in a biological specimen.</t>
  </si>
  <si>
    <t>Factor VIII Activity Measurement</t>
  </si>
  <si>
    <t>FCTXIIIA</t>
  </si>
  <si>
    <t>Factor XIII Activity</t>
  </si>
  <si>
    <t>A measurement of the biological activity of coagulation factor XIII in a biological specimen.</t>
  </si>
  <si>
    <t>Factor XIII Activity Measurement</t>
  </si>
  <si>
    <t>FDADEVCL</t>
  </si>
  <si>
    <t>FDA Device Classification</t>
  </si>
  <si>
    <t>The class of medical device as determined by the US Food and Drug Administration, based upon the level of control necessary to ensure safety and effectiveness (21 CFR 860).</t>
  </si>
  <si>
    <t>FDP</t>
  </si>
  <si>
    <t>Fibrin Degradation Products</t>
  </si>
  <si>
    <t>A measurement of the fibrin degradation products in a biological specimen.</t>
  </si>
  <si>
    <t>Fibrin Degradation Products Measurement</t>
  </si>
  <si>
    <t>FDP5PS</t>
  </si>
  <si>
    <t>FDG PET 5PS Score</t>
  </si>
  <si>
    <t>A 5 point scale originally devised by Barrington et al. (2014) to assess the response to treatment of lymphoma by FDG-PET scanning, and has since been validated to assess treatment responses in a number of additional solid and non-solid tumors.</t>
  </si>
  <si>
    <t>London Deauville Criteria Point Scale</t>
  </si>
  <si>
    <t>FECA</t>
  </si>
  <si>
    <t>Fractional Calcium Excretion</t>
  </si>
  <si>
    <t>A measurement of the fractional excretion of calcium that is computed based upon the concentrations of calcium and creatinine in both blood and urine.</t>
  </si>
  <si>
    <t>Fractional Excretion of Calcium</t>
  </si>
  <si>
    <t>FECL</t>
  </si>
  <si>
    <t>Fractional Chloride Excretion</t>
  </si>
  <si>
    <t>A measurement of the fractional excretion of chloride that is computed based upon the concentrations of chloride and creatinine in both blood and urine.</t>
  </si>
  <si>
    <t>Fractional Excretion of Chloride</t>
  </si>
  <si>
    <t>FEF_05</t>
  </si>
  <si>
    <t>Forced Expiratory Flow in 0.05 Second</t>
  </si>
  <si>
    <t>The forced expiratory flow rate during the first 0.05 second of a forced exhalation.</t>
  </si>
  <si>
    <t>FEF_1</t>
  </si>
  <si>
    <t>Forced Expiratory Flow in 0.1 Second</t>
  </si>
  <si>
    <t>The forced expiratory flow rate during the first 0.1 second of a forced exhalation.</t>
  </si>
  <si>
    <t>FEF_2</t>
  </si>
  <si>
    <t>Forced Expiratory Flow in 0.2 Second</t>
  </si>
  <si>
    <t>The forced expiratory flow rate during the first 0.2 second of a forced exhalation.</t>
  </si>
  <si>
    <t>FEF2575</t>
  </si>
  <si>
    <t>Forced Expiratory Flow 25-75%</t>
  </si>
  <si>
    <t>The mean forced expiratory flow rate at 25-75% of the forced vital capacity. (NCI)</t>
  </si>
  <si>
    <t>Forced Expiratory Flow at 25-75 Percent</t>
  </si>
  <si>
    <t>FEF2575P</t>
  </si>
  <si>
    <t>Percent Predicted FEF25-75</t>
  </si>
  <si>
    <t>The mean forced expiratory flow rate at 25-75% of the forced vital capacity as a proportion of the predicted normal value. (NCI)</t>
  </si>
  <si>
    <t>Percent Predicted Forced Expiratory Flow at 25-75 Percent</t>
  </si>
  <si>
    <t>FEF50</t>
  </si>
  <si>
    <t>Forced Expiratory Flow 50%</t>
  </si>
  <si>
    <t>The mean forced expiratory flow rate at 50% of the forced vital capacity. (NCI)</t>
  </si>
  <si>
    <t>Forced Expiratory Flow at 50 Percent Forced Vital Capacity</t>
  </si>
  <si>
    <t>FEK</t>
  </si>
  <si>
    <t>Fractional Potassium Excretion</t>
  </si>
  <si>
    <t>A measurement of the fractional excretion of potassium that is computed based upon the concentrations of potassium and creatinine in both blood and urine.</t>
  </si>
  <si>
    <t>Fractional Excretion of Potassium</t>
  </si>
  <si>
    <t>FEMG</t>
  </si>
  <si>
    <t>Fractional Magnesium Excretion</t>
  </si>
  <si>
    <t>A measurement of the fractional excretion of magnesium that is computed based upon the concentrations of magnesium and creatinine in both blood and urine.</t>
  </si>
  <si>
    <t>Fractional Excretion of Magnesium</t>
  </si>
  <si>
    <t>FEN3M</t>
  </si>
  <si>
    <t>3-Methylfentanyl</t>
  </si>
  <si>
    <t>A measurement of the 3-methylfentanyl in a biological specimen.</t>
  </si>
  <si>
    <t>3-Methylfentanyl Measurement</t>
  </si>
  <si>
    <t>FENA</t>
  </si>
  <si>
    <t>Fractional Sodium Excretion</t>
  </si>
  <si>
    <t>A measurement of the fractional excretion of sodium that is computed based upon the concentrations of sodium and creatinine in both blood and urine.</t>
  </si>
  <si>
    <t>Fractional Excretion of Sodium</t>
  </si>
  <si>
    <t>FENACE</t>
  </si>
  <si>
    <t>Acetylfentanyl</t>
  </si>
  <si>
    <t>Acetyl Fentanyl; Acetylfentanyl</t>
  </si>
  <si>
    <t>A measurement of the acetylfentanyl in a biological specimen.</t>
  </si>
  <si>
    <t>Acetylfentanyl Measurement</t>
  </si>
  <si>
    <t>FENAM</t>
  </si>
  <si>
    <t>Alpha-Methylfentanyl</t>
  </si>
  <si>
    <t>A measurement of the alpha-methylfentanyl in a biological specimen.</t>
  </si>
  <si>
    <t>Alpha-Methylfentanyl Measurement</t>
  </si>
  <si>
    <t>FENBOHT</t>
  </si>
  <si>
    <t>Beta-Hydroxythiofentanyl</t>
  </si>
  <si>
    <t>A measurement of the beta-hydroxythiofentanyl in a biological specimen.</t>
  </si>
  <si>
    <t>Beta-Hydroxythiofentanyl Measurement</t>
  </si>
  <si>
    <t>FENBUT</t>
  </si>
  <si>
    <t>Butyrylfentanyl</t>
  </si>
  <si>
    <t>Butyrfentanyl; Butyryl Fentanyl; Butyrylfentanyl</t>
  </si>
  <si>
    <t>A measurement of the butyrylfentanyl in a biological specimen.</t>
  </si>
  <si>
    <t>Butyrylfentanyl Measurement</t>
  </si>
  <si>
    <t>FENCMFMN</t>
  </si>
  <si>
    <t>Fencamfamin</t>
  </si>
  <si>
    <t>Fencamfamin; Fencamfamine</t>
  </si>
  <si>
    <t>A measurement of the fencamfamin in a biological specimen.</t>
  </si>
  <si>
    <t>Fencamfamin Measurement</t>
  </si>
  <si>
    <t>FENFLRMN</t>
  </si>
  <si>
    <t>Fenfluramine</t>
  </si>
  <si>
    <t>A measurement of the fenfluramine in a biological specimen.</t>
  </si>
  <si>
    <t>Fenfluramine Measurement</t>
  </si>
  <si>
    <t>FENFUR</t>
  </si>
  <si>
    <t>Furanylfentanyl</t>
  </si>
  <si>
    <t>Furanyl Fentanyl; Furanylfentanyl</t>
  </si>
  <si>
    <t>A measurement of the furanylfentanyl in a biological specimen.</t>
  </si>
  <si>
    <t>Furanylfentanyl Measurement</t>
  </si>
  <si>
    <t>FENPF</t>
  </si>
  <si>
    <t>Para-Fluorofentanyl</t>
  </si>
  <si>
    <t>A measurement of the para-fluorofentanyl in a biological specimen.</t>
  </si>
  <si>
    <t>Para-Fluorofentanyl Measurement</t>
  </si>
  <si>
    <t>FENPRPRX</t>
  </si>
  <si>
    <t>Fenproporex</t>
  </si>
  <si>
    <t>A measurement of the fenproporex in a biological specimen.</t>
  </si>
  <si>
    <t>Fenproporex Measurement</t>
  </si>
  <si>
    <t>FENTANYL</t>
  </si>
  <si>
    <t>Fentanyl</t>
  </si>
  <si>
    <t>A measurement of the fentanyl in a biological specimen.</t>
  </si>
  <si>
    <t>Fentanyl Measurement</t>
  </si>
  <si>
    <t>FENVAL</t>
  </si>
  <si>
    <t>Valerylfentanyl</t>
  </si>
  <si>
    <t>Valeryl Fentanyl; Valerylfentanyl</t>
  </si>
  <si>
    <t>A measurement of the valerylfentanyl in a biological specimen.</t>
  </si>
  <si>
    <t>Valerylfentanyl Measurement</t>
  </si>
  <si>
    <t>FEP</t>
  </si>
  <si>
    <t>Erythrocyte Protoporphyrin, Free</t>
  </si>
  <si>
    <t>A measurement of the free erythrocyte protoporphyrin (zinc bound plus unbound protoporphyrin) in a biological specimen.</t>
  </si>
  <si>
    <t>Free Erythrocyte Protoporphyrin Measurement</t>
  </si>
  <si>
    <t>FEPI</t>
  </si>
  <si>
    <t>Fractional Phosphorus Excretion</t>
  </si>
  <si>
    <t>Fractional Inorganic Phosphate Excretion; Fractional Phosphorus Excretion</t>
  </si>
  <si>
    <t>A measurement of the fractional excretion of phosphorus that is computed based upon the concentrations of phosphorus and creatinine in both blood and urine.</t>
  </si>
  <si>
    <t>Fractional Excretion of Phosphate</t>
  </si>
  <si>
    <t>FERRITIN</t>
  </si>
  <si>
    <t>Ferritin</t>
  </si>
  <si>
    <t>A measurement of the ferritin in a biological specimen.</t>
  </si>
  <si>
    <t>Ferritin Measurement</t>
  </si>
  <si>
    <t>FET</t>
  </si>
  <si>
    <t>Forced Expiratory Time</t>
  </si>
  <si>
    <t>The time taken to fully expirate air from the lungs.</t>
  </si>
  <si>
    <t>FETLDTHN</t>
  </si>
  <si>
    <t>Number of Late Fetal Deaths</t>
  </si>
  <si>
    <t>A measurement of the total number of fetal deaths (death of a fetus at 16 weeks, 0 days to 19 weeks, 6 days of gestation) experienced by a female subject.</t>
  </si>
  <si>
    <t>FEV_05</t>
  </si>
  <si>
    <t>Forced Expiratory Volume in 0.05 Second</t>
  </si>
  <si>
    <t>The volume of air that can be forcibly exhaled during the first 0.05 second following maximal inhalation.</t>
  </si>
  <si>
    <t>FEV_1</t>
  </si>
  <si>
    <t>Forced Expiratory Volume in 0.1 Second</t>
  </si>
  <si>
    <t>The volume of air that can be forcibly exhaled during the first 0.1 second following maximal inhalation.</t>
  </si>
  <si>
    <t>FEV_2</t>
  </si>
  <si>
    <t>Forced Expiratory Volume in 0.2 Second</t>
  </si>
  <si>
    <t>The volume of air that can be forcibly exhaled during the first 0.2 second following maximal inhalation.</t>
  </si>
  <si>
    <t>FEV_5</t>
  </si>
  <si>
    <t>Forced Expiratory Volume in 0.5 Second</t>
  </si>
  <si>
    <t>The volume of air that can be forcibly exhaled during the first half second following maximal inhalation.</t>
  </si>
  <si>
    <t>FEV_75</t>
  </si>
  <si>
    <t>Forced Expiratory Volume in 0.75 Second</t>
  </si>
  <si>
    <t>The volume of air that can be forcibly exhaled during the first 0.75 second following maximal inhalation.</t>
  </si>
  <si>
    <t>FEV_PEF</t>
  </si>
  <si>
    <t>FEV at PEF</t>
  </si>
  <si>
    <t>FEV at PEF; Forced Expiratory Volume at Peak Expiratory Flow</t>
  </si>
  <si>
    <t>The volume of gas that is forcibly exhaled at the peak of expiratory flow.</t>
  </si>
  <si>
    <t>Forced Expiratory Volume at Peak Expiratory Flow</t>
  </si>
  <si>
    <t>FEV1</t>
  </si>
  <si>
    <t>Forced Expiratory Volume in 1 Second</t>
  </si>
  <si>
    <t>The volume of air that can be forcibly exhaled during the first second following maximal inhalation.</t>
  </si>
  <si>
    <t>FEV1FVC</t>
  </si>
  <si>
    <t>FEV1/FVC</t>
  </si>
  <si>
    <t>A relative measurement (ratio or percentage) of the forced expiratory volume during the first second of exhalation to the largest observed expired volume during a forced vital capacity maneuver.</t>
  </si>
  <si>
    <t>Forced Expiratory Volume in 1 Second to Forced Vital Capacity Ratio Measurement</t>
  </si>
  <si>
    <t>FEV1FVC6</t>
  </si>
  <si>
    <t>FEV1/FVC6</t>
  </si>
  <si>
    <t>A relative measurement (ratio or percentage) of the forced expiratory volume during the first second of exhalation to the observed expired volume during the first six seconds of a forced vital capacity maneuver.</t>
  </si>
  <si>
    <t>Forced Expiratory Volume in 1 Second to Forced Vital Capacity in 6 Seconds</t>
  </si>
  <si>
    <t>FEV1FVCP</t>
  </si>
  <si>
    <t>Percent Predicted FEV1/FVC</t>
  </si>
  <si>
    <t>A measurement (ratio or percentage) of FEV1/FVC relative to the predicted normal value.</t>
  </si>
  <si>
    <t>Percent Predicted Forced Expiratory Volume in 1 Second Divided by Forced Vital Capacity</t>
  </si>
  <si>
    <t>FEV1PP</t>
  </si>
  <si>
    <t>Percent Predicted FEV1</t>
  </si>
  <si>
    <t>Forced expiratory volume in one second as a proportion of the predicted normal value.</t>
  </si>
  <si>
    <t>Percent Predicted Forced Expiratory Volume in 1 Second</t>
  </si>
  <si>
    <t>FEV1REV</t>
  </si>
  <si>
    <t>FEV1 Reversibility</t>
  </si>
  <si>
    <t>The change in FEV1 following administration of a bronchodilator relative to the pre-treatment FEV1 value.</t>
  </si>
  <si>
    <t>Forced Expiratory Volume in 1 Second Reversibility</t>
  </si>
  <si>
    <t>FEV1SVC</t>
  </si>
  <si>
    <t>FEV1/SVC</t>
  </si>
  <si>
    <t>A relative measurement (ratio or percentage) of the forced expiratory volume during the first second of exhalation to the largest observed expired volume during a slow vital capacity maneuver.</t>
  </si>
  <si>
    <t>Forced Expiratory Volume in 1 Second to Slow Vital Capacity Ratio Measurement</t>
  </si>
  <si>
    <t>FEV3</t>
  </si>
  <si>
    <t>Forced Expiratory Volume in 3 Seconds</t>
  </si>
  <si>
    <t>The volume of air that can be forcibly exhaled during the first three seconds following maximal inhalation.</t>
  </si>
  <si>
    <t>FEV3FVC</t>
  </si>
  <si>
    <t>FEV3/FVC</t>
  </si>
  <si>
    <t>A relative measurement (ratio or percentage) of the forced expiratory volume during the first three seconds of exhalation to the largest observed expired volume during a forced vital capacity maneuver.</t>
  </si>
  <si>
    <t>Forced Expiratory Volume in 3 Seconds to Forced Vital Capacity Ratio Measurement</t>
  </si>
  <si>
    <t>FEV3PP</t>
  </si>
  <si>
    <t>Percent Predicted FEV3</t>
  </si>
  <si>
    <t>Forced expiratory volume in three seconds as a proportion of the predicted normal value.</t>
  </si>
  <si>
    <t>Percent Predicted Forced Expiratory Volume in 3 Seconds</t>
  </si>
  <si>
    <t>FEV6</t>
  </si>
  <si>
    <t>Forced Expiratory Volume in 6 Seconds</t>
  </si>
  <si>
    <t>The volume of air that can be forcibly exhaled during the first six seconds following maximal inhalation.</t>
  </si>
  <si>
    <t>FEV6PP</t>
  </si>
  <si>
    <t>Percent Predicted FEV6</t>
  </si>
  <si>
    <t>Forced expiratory volume in six seconds as a proportion of the predicted normal value.</t>
  </si>
  <si>
    <t>Percent Predicted Forced Expiratory Volume in 6 Seconds</t>
  </si>
  <si>
    <t>FGF19</t>
  </si>
  <si>
    <t>Fibroblast Growth Factor 19</t>
  </si>
  <si>
    <t>FGF 19; Fibroblast Growth Factor 19</t>
  </si>
  <si>
    <t>A measurement of the fibroblast growth factor 19 in a biological specimen.</t>
  </si>
  <si>
    <t>Fibroblast Growth Factor 19 Measurement</t>
  </si>
  <si>
    <t>FGF21</t>
  </si>
  <si>
    <t>Fibroblast Growth Factor 21</t>
  </si>
  <si>
    <t>FGF 21; Fibroblast Growth Factor 21</t>
  </si>
  <si>
    <t>A measurement of the fibroblast growth factor 21 in a biological specimen.</t>
  </si>
  <si>
    <t>Fibroblast Growth Factor 21 Measurement</t>
  </si>
  <si>
    <t>FGF23</t>
  </si>
  <si>
    <t>Fibroblast Growth Factor 23</t>
  </si>
  <si>
    <t>Fibroblast Growth Factor 23; Phosphatonin</t>
  </si>
  <si>
    <t>A measurement of the total fibroblast growth factor 23 in a biological specimen.</t>
  </si>
  <si>
    <t>Fibroblast Growth Factor 23 Measurement</t>
  </si>
  <si>
    <t>FGF23C</t>
  </si>
  <si>
    <t>Fibroblast Growth Factor 23, C-Terminal</t>
  </si>
  <si>
    <t>A measurement of the C-terminal fibroblast growth factor 23 in a biological specimen.</t>
  </si>
  <si>
    <t>C-Terminal Fibroblast Growth Factor 23 Measurement</t>
  </si>
  <si>
    <t>FGF23I</t>
  </si>
  <si>
    <t>Fibroblast Growth Factor 23, Intact</t>
  </si>
  <si>
    <t>A measurement of the intact fibroblast growth factor 23 in a biological specimen.</t>
  </si>
  <si>
    <t>Intact Fibroblast Growth Factor 23 Measurement</t>
  </si>
  <si>
    <t>FGF9</t>
  </si>
  <si>
    <t>Fibroblast Growth Factor 9</t>
  </si>
  <si>
    <t>FGF 9; Fibroblast Growth Factor 9</t>
  </si>
  <si>
    <t>A measurement of the fibroblast growth factor 9 in a biological specimen.</t>
  </si>
  <si>
    <t>Fibroblast Growth Factor 9 Measurement</t>
  </si>
  <si>
    <t>FGFBF</t>
  </si>
  <si>
    <t>Fibroblast Growth Factor Basic Form</t>
  </si>
  <si>
    <t>FGF2; Fibroblast Growth Factor Basic Form</t>
  </si>
  <si>
    <t>A measurement of the basic form of fibroblast growth factor in a biological specimen.</t>
  </si>
  <si>
    <t>Fibroblast Growth Factor Basic Form Measurement</t>
  </si>
  <si>
    <t>FIBB</t>
  </si>
  <si>
    <t>Fibroblasts</t>
  </si>
  <si>
    <t>A measurement of the fibroblasts in a biological specimen.</t>
  </si>
  <si>
    <t>Fibroblast Count</t>
  </si>
  <si>
    <t>FIBERV</t>
  </si>
  <si>
    <t>Vegetable Fiber</t>
  </si>
  <si>
    <t>Vegetable Fiber; Vegetable Fibers</t>
  </si>
  <si>
    <t>A measurement of the vegetable fiber in a biological specimen.</t>
  </si>
  <si>
    <t>Vegetable Fiber Measurement</t>
  </si>
  <si>
    <t>FIBLIND</t>
  </si>
  <si>
    <t>Fibrotic Lesion Indicator</t>
  </si>
  <si>
    <t>An indication as to whether a fibrotic lesion is present.</t>
  </si>
  <si>
    <t>FIBMONO</t>
  </si>
  <si>
    <t>Fibrin Monomer</t>
  </si>
  <si>
    <t>Fibrin Monomer; Soluble Fibrin Monomer</t>
  </si>
  <si>
    <t>A measurement of the fibrin monomer in a biological specimen.</t>
  </si>
  <si>
    <t>Fibrin Monomer Measurement</t>
  </si>
  <si>
    <t>FIBRINO</t>
  </si>
  <si>
    <t>Fibrinogen</t>
  </si>
  <si>
    <t>Fibrinogen; Fibrinogen Antigen</t>
  </si>
  <si>
    <t>A measurement of the total fibrinogen (functional and non-functional) in a biological specimen.</t>
  </si>
  <si>
    <t>Fibrinogen Measurement</t>
  </si>
  <si>
    <t>FIBRINOF</t>
  </si>
  <si>
    <t>Fibrinogen, Functional</t>
  </si>
  <si>
    <t>A measurement of the functional fibrinogen (fibrinogen that is capable of being converted to fibrin) in a biological specimen.</t>
  </si>
  <si>
    <t>Functional Fibrinogen Measurement</t>
  </si>
  <si>
    <t>FICOLIN3</t>
  </si>
  <si>
    <t>Ficolin-3</t>
  </si>
  <si>
    <t>FCN3; Ficolin-3</t>
  </si>
  <si>
    <t>A measurement of the ficolin-3 in a biological specimen.</t>
  </si>
  <si>
    <t>Ficolin-3 Measurement</t>
  </si>
  <si>
    <t>FIF25</t>
  </si>
  <si>
    <t>Forced Inspiratory Flow at 25%</t>
  </si>
  <si>
    <t>The forced inspiratory flow rate at the point on the inspiratory flow-volume curve where 25 percent of the total volume of air has been inhaled.</t>
  </si>
  <si>
    <t>FIF50</t>
  </si>
  <si>
    <t>Forced Inspiratory Flow at 50%</t>
  </si>
  <si>
    <t>The forced inspiratory flow rate at the point on the inspiratory flow-volume curve where 50 percent of the total volume of air has been inhaled.</t>
  </si>
  <si>
    <t>FIF75</t>
  </si>
  <si>
    <t>Forced Inspiratory Flow at 75%</t>
  </si>
  <si>
    <t>The forced inspiratory flow rate at the point on the inspiratory flow-volume curve where 75 percent of the total volume of air has been inhaled.</t>
  </si>
  <si>
    <t>FIFMAX</t>
  </si>
  <si>
    <t>Maximum Forced Inspiratory Flow</t>
  </si>
  <si>
    <t>The fastest rate of inspired air achieved during a forced inspiration maneuver.</t>
  </si>
  <si>
    <t>FIFMAXPP</t>
  </si>
  <si>
    <t>Percent Predicted FIFmax</t>
  </si>
  <si>
    <t>The fastest rate of inspired air achieved during a forced inspiration maneuver expressed as a percentage of the expected result value for healthy individuals with similar characteristics.</t>
  </si>
  <si>
    <t>Percent Predicted Forced Inspiratory Flow Maximum</t>
  </si>
  <si>
    <t>FIO2</t>
  </si>
  <si>
    <t>Fraction of Inspired Oxygen</t>
  </si>
  <si>
    <t>A measurement of the volumetric fraction of oxygen in the inhaled gas.</t>
  </si>
  <si>
    <t>FIRMBCRA</t>
  </si>
  <si>
    <t>Firmicutes/Bacteroidetes Ratio</t>
  </si>
  <si>
    <t>A ratio measurement of the members from the phylum Firmicutes to the members from the phylum Bacteroidetes in a biological specimen.</t>
  </si>
  <si>
    <t>Firmicutes to Bacteroidetes Ratio Measurement</t>
  </si>
  <si>
    <t>FISTATYP</t>
  </si>
  <si>
    <t>Fistula Anatomical Type</t>
  </si>
  <si>
    <t>A classification based on the anatomical location(s) of the fistula.</t>
  </si>
  <si>
    <t>Fistula Anatomical Site</t>
  </si>
  <si>
    <t>FISTNUM</t>
  </si>
  <si>
    <t>Number of Fistulas</t>
  </si>
  <si>
    <t>The number of fistulas observed.</t>
  </si>
  <si>
    <t>FIV1</t>
  </si>
  <si>
    <t>Forced Inspiratory Volume in 1 Second</t>
  </si>
  <si>
    <t>The volume of air that a subject can breathe in during the first second of inhalation after maximum exhalation.</t>
  </si>
  <si>
    <t>FIV1PP</t>
  </si>
  <si>
    <t>Percent Predicted FIV1</t>
  </si>
  <si>
    <t>The volume of air that a subject can breathe in during the first second of inhalation after maximum exhalation as a proportion of the predicted normal value.</t>
  </si>
  <si>
    <t>Percent Predicted Forced Inspiratory Volume in 1 Second</t>
  </si>
  <si>
    <t>FIVC</t>
  </si>
  <si>
    <t>Forced Inspiratory Vital Capacity</t>
  </si>
  <si>
    <t>The difference in lung volume between maximal expiration to residual volume followed immediately by full inspiration to total lung capacity during forceful inhalation.</t>
  </si>
  <si>
    <t>FIXAAC</t>
  </si>
  <si>
    <t>Factor IX Activity Actual/Control</t>
  </si>
  <si>
    <t>Factor IX Activity Actual/Control; Factor IX Activity Actual/Factor IX Activity Control; Factor IX Activity Actual/Normal</t>
  </si>
  <si>
    <t>A relative measurement (ratio or percentage) of the biological activity of factor IX dependent coagulation in a subject's specimen when compared to the same activity in a control specimen.</t>
  </si>
  <si>
    <t>Factor IX Activity Actual to Control Ratio Measurement</t>
  </si>
  <si>
    <t>FIXNAM</t>
  </si>
  <si>
    <t>Fixative Name</t>
  </si>
  <si>
    <t>The name of the substance or material that preserves tissues and cells for study.</t>
  </si>
  <si>
    <t>Name of Fixative</t>
  </si>
  <si>
    <t>FLAGEL</t>
  </si>
  <si>
    <t>Flagellates</t>
  </si>
  <si>
    <t>A measurement of the flagellates (protozoans that possess flagella) in a biological specimen.</t>
  </si>
  <si>
    <t>Flagellates Measurement</t>
  </si>
  <si>
    <t>FLARESZ</t>
  </si>
  <si>
    <t>Flare Size</t>
  </si>
  <si>
    <t>The size of the area of redness that forms around the site of an antigenic challenge to the skin.</t>
  </si>
  <si>
    <t>Antigenic Skin Flare Size</t>
  </si>
  <si>
    <t>FLDVIEW</t>
  </si>
  <si>
    <t>Field of View</t>
  </si>
  <si>
    <t>The extent of an area that is visible. (NCI)</t>
  </si>
  <si>
    <t>FLIPANGL</t>
  </si>
  <si>
    <t>Flip Angle</t>
  </si>
  <si>
    <t>In magnetic resonance imaging, the rotation of the average axis of the protons, relative to the main magnetic field direction, induced by radiofrequency signals. (NCI)</t>
  </si>
  <si>
    <t>FLMUTIND</t>
  </si>
  <si>
    <t>Flagged Mutations Present Indicator</t>
  </si>
  <si>
    <t>An indication as to whether the pre-specified mutations of interest are present in the subject.</t>
  </si>
  <si>
    <t>FLNTRZPM</t>
  </si>
  <si>
    <t>Flunitrazepam</t>
  </si>
  <si>
    <t>A measurement of the flunitrazepam present in a biological specimen.</t>
  </si>
  <si>
    <t>Flunitrazepam Measurement</t>
  </si>
  <si>
    <t>FLRLDIAM</t>
  </si>
  <si>
    <t>Flare Longest Diameter</t>
  </si>
  <si>
    <t>The longest diameter of the area of redness that forms around the site of an antigenic challenge to the skin.</t>
  </si>
  <si>
    <t>Antigenic Skin Flare Longest Diameter</t>
  </si>
  <si>
    <t>FLRMDIAM</t>
  </si>
  <si>
    <t>Flare Mean Diameter</t>
  </si>
  <si>
    <t>The mean diameter of the area of redness that forms around the site of an antigenic challenge to the skin.</t>
  </si>
  <si>
    <t>Antigenic Skin Flare Mean Diameter</t>
  </si>
  <si>
    <t>FLRZPM</t>
  </si>
  <si>
    <t>Flurazepam</t>
  </si>
  <si>
    <t>A measurement of the flurazepam present in a biological specimen.</t>
  </si>
  <si>
    <t>Flurazepam Measurement</t>
  </si>
  <si>
    <t>FLT3</t>
  </si>
  <si>
    <t>FMS-like Receptor Tyrosine Kinase 3</t>
  </si>
  <si>
    <t>FMS-like Receptor Tyrosine Kinase 3; Soluble CD135</t>
  </si>
  <si>
    <t>A measurement of the FMS-like receptor tyrosine kinase 3 in a biological specimen.</t>
  </si>
  <si>
    <t>FMS-like Receptor Tyrosine Kinase 3 Measurement</t>
  </si>
  <si>
    <t>FLT3L</t>
  </si>
  <si>
    <t>FMS-like Tyrosine Kinase 3 Ligand</t>
  </si>
  <si>
    <t>A measurement of the FMS-like tyrosine kinase 3 ligand in a biological specimen.</t>
  </si>
  <si>
    <t>FMS-like Tyrosine Kinase 3 Ligand Measurement</t>
  </si>
  <si>
    <t>FLTRDEN</t>
  </si>
  <si>
    <t>Filter Density</t>
  </si>
  <si>
    <t>The mass of filter media per unit volume.</t>
  </si>
  <si>
    <t>FLTRDRP</t>
  </si>
  <si>
    <t>Filter Pressure Drop</t>
  </si>
  <si>
    <t>A measure of a filter's resistance to airflow.</t>
  </si>
  <si>
    <t>FLTREFF</t>
  </si>
  <si>
    <t>Filter Efficiency</t>
  </si>
  <si>
    <t>The percentage of contaminants removed by a filter medium.</t>
  </si>
  <si>
    <t>FLTRLGTH</t>
  </si>
  <si>
    <t>Filter Length</t>
  </si>
  <si>
    <t>The length of a product filter.</t>
  </si>
  <si>
    <t>Product Filter Length</t>
  </si>
  <si>
    <t>FLUDOUTE</t>
  </si>
  <si>
    <t>Fluid Output, Estimated</t>
  </si>
  <si>
    <t>An estimate of the total volume of fluid discharged over a set period of time.</t>
  </si>
  <si>
    <t>Estimated Fluid Output</t>
  </si>
  <si>
    <t>FLUID</t>
  </si>
  <si>
    <t>Fluid</t>
  </si>
  <si>
    <t>A evaluation of fluid in a biological specimen or location.</t>
  </si>
  <si>
    <t>Fluid Assessment</t>
  </si>
  <si>
    <t>FLUIDOUT</t>
  </si>
  <si>
    <t>Fluid Output</t>
  </si>
  <si>
    <t>A measurement of the total volume of fluid discharged over a set period of time.</t>
  </si>
  <si>
    <t>FLUORIDE</t>
  </si>
  <si>
    <t>Fluoride</t>
  </si>
  <si>
    <t>A measurement of the fluoride in a biological specimen.</t>
  </si>
  <si>
    <t>Fluoride Measurement</t>
  </si>
  <si>
    <t>FLUORLBL</t>
  </si>
  <si>
    <t>Fluorescent Label</t>
  </si>
  <si>
    <t>The type of fluorescent label or dye that is used in a fluorescence-based assay.</t>
  </si>
  <si>
    <t>Fluorescent Tag Type</t>
  </si>
  <si>
    <t>FLUOXTN</t>
  </si>
  <si>
    <t>Fluoxetine</t>
  </si>
  <si>
    <t>A measurement of the fluoxetine drug present in a biological specimen.</t>
  </si>
  <si>
    <t>Fluoxetine Measurement</t>
  </si>
  <si>
    <t>FLUOXTNN</t>
  </si>
  <si>
    <t>Norfluoxetine</t>
  </si>
  <si>
    <t>A measurement of the norfluoxetine in a biological specimen.</t>
  </si>
  <si>
    <t>Norfluoxetine Measurement</t>
  </si>
  <si>
    <t>FLUPHZN</t>
  </si>
  <si>
    <t>Fluphenazine</t>
  </si>
  <si>
    <t>A measurement of the fluphenazine in a biological specimen.</t>
  </si>
  <si>
    <t>Fluphenazine Measurement</t>
  </si>
  <si>
    <t>FLUVOXAM</t>
  </si>
  <si>
    <t>Fluvoxamine</t>
  </si>
  <si>
    <t>A measurement of the fluvoxamine present in a biological specimen.</t>
  </si>
  <si>
    <t>Fluvoxamine Measurement</t>
  </si>
  <si>
    <t>FLXMSTRN</t>
  </si>
  <si>
    <t>Fluoxymesterone</t>
  </si>
  <si>
    <t>A measurement of the fluoxymesterone in a biological specimen.</t>
  </si>
  <si>
    <t>Fluoxymesterone Measurement</t>
  </si>
  <si>
    <t>FMPSTDTC</t>
  </si>
  <si>
    <t>First Menstrual Period Start Date</t>
  </si>
  <si>
    <t>The date of the first day of the first menstrual cycle.</t>
  </si>
  <si>
    <t>FNDOSAMT</t>
  </si>
  <si>
    <t>Final Dose Amount</t>
  </si>
  <si>
    <t>A determination of the final amount of a substance taken as a dose by a subject.</t>
  </si>
  <si>
    <t>FNDOSFRQ</t>
  </si>
  <si>
    <t>Frequency of Final Dose Amount</t>
  </si>
  <si>
    <t>A determination of how often a subject takes a substance at the final dose amount.</t>
  </si>
  <si>
    <t>FNU</t>
  </si>
  <si>
    <t>Fusobacterium nucleatum</t>
  </si>
  <si>
    <t>A measurement of the Fusobacterium nucleatum in a biological specimen.</t>
  </si>
  <si>
    <t>Fusobacterium nucleatum Measurement</t>
  </si>
  <si>
    <t>FNZPMAOM</t>
  </si>
  <si>
    <t>Flunitrazepam and/or Metabolites</t>
  </si>
  <si>
    <t>A measurement of the flunitrazepam and/or its metabolite(s) present in a biological specimen, for an assay that can measure both flunitrazepam and its metabolites.</t>
  </si>
  <si>
    <t>Flunitrazepam and/or Metabolites Measurement</t>
  </si>
  <si>
    <t>FOLHMRNA</t>
  </si>
  <si>
    <t>Folate Hydrolase mRNA</t>
  </si>
  <si>
    <t>A measurement of the folate hydrolase mRNA in a biological specimen.</t>
  </si>
  <si>
    <t>Folate Hydrolase mRNA Measurement</t>
  </si>
  <si>
    <t>FORMALD</t>
  </si>
  <si>
    <t>Formaldehyde</t>
  </si>
  <si>
    <t>Formaldehyde; Formic Aldehyde; Methanal</t>
  </si>
  <si>
    <t>A measurement of the formaldehyde in a specimen.</t>
  </si>
  <si>
    <t>Formaldehyde Measurement</t>
  </si>
  <si>
    <t>FOXP3X</t>
  </si>
  <si>
    <t>FoxP3 Expression</t>
  </si>
  <si>
    <t>FoxP3 Expression; FP3 Expression</t>
  </si>
  <si>
    <t>A measurement of cellular FoxP3 expression in a biological specimen.</t>
  </si>
  <si>
    <t>FoxP3 Expression Measurement</t>
  </si>
  <si>
    <t>FPP</t>
  </si>
  <si>
    <t>Protoporphyrin, Free</t>
  </si>
  <si>
    <t>A measurement of the free protoporphyrin (unbound to iron in hemoglobin) in a biological specimen.</t>
  </si>
  <si>
    <t>Free Protoporphyrin Measurement</t>
  </si>
  <si>
    <t>FRC</t>
  </si>
  <si>
    <t>Functional Residual Capacity</t>
  </si>
  <si>
    <t>The volume of air remaining in the lungs after a normal exhalation. (NCI)</t>
  </si>
  <si>
    <t>FRCPP</t>
  </si>
  <si>
    <t>Percent Predicted FRC</t>
  </si>
  <si>
    <t>The functional residual capacity as a proportion of the predicted normal value.</t>
  </si>
  <si>
    <t>Percent Predicted Functional Residual Capacity</t>
  </si>
  <si>
    <t>FRFEABS</t>
  </si>
  <si>
    <t>Fractional Iron Absorption</t>
  </si>
  <si>
    <t>A relative measurement (ratio or percentage) of the iron absorbed into tissue or cells to the total available iron.</t>
  </si>
  <si>
    <t>FRMSIZE</t>
  </si>
  <si>
    <t>Body Frame Size</t>
  </si>
  <si>
    <t>The categorization of a person's body frame into small, medium and large based on the measurement of wrist circumference or the breadth of the elbow. (NCI)</t>
  </si>
  <si>
    <t>FRNG</t>
  </si>
  <si>
    <t>Glycated Ferritin</t>
  </si>
  <si>
    <t>A measurement of the glycated ferritin in a biological specimen.</t>
  </si>
  <si>
    <t>Glycated Ferritin Measurement</t>
  </si>
  <si>
    <t>FRNGFRN</t>
  </si>
  <si>
    <t>Glycated Ferritin/Ferritin</t>
  </si>
  <si>
    <t>A relative measurement (ratio or percentage) of the glycated ferritin to total ferritin in a biological specimen.</t>
  </si>
  <si>
    <t>Glycated Ferritin to Ferritin Ratio Measurement</t>
  </si>
  <si>
    <t>FRNGO</t>
  </si>
  <si>
    <t>Glycosylated Ferritin</t>
  </si>
  <si>
    <t>A measurement of the glycosylated ferritin in a biological specimen.</t>
  </si>
  <si>
    <t>Glycosylated Ferritin Measurement</t>
  </si>
  <si>
    <t>FRNGOFRN</t>
  </si>
  <si>
    <t>Glycosylated Ferritin/Ferritin</t>
  </si>
  <si>
    <t>A relative measurement (ratio or percentage) of the glycosylated ferritin to total ferritin in a biological specimen.</t>
  </si>
  <si>
    <t>Glycosylated Ferritin to Ferritin Ratio Measurement</t>
  </si>
  <si>
    <t>FRTLSTAT</t>
  </si>
  <si>
    <t>Fertility Status</t>
  </si>
  <si>
    <t>The status of an individual with respect to their ability to produce offspring.</t>
  </si>
  <si>
    <t>FRTNHC</t>
  </si>
  <si>
    <t>Ferritin Heavy Chain</t>
  </si>
  <si>
    <t>Apoferritin; Ferritin Heavy Chain; FTH; FTH1</t>
  </si>
  <si>
    <t>A measurement of the ferritin heavy chain in a biological specimen.</t>
  </si>
  <si>
    <t>Ferritin Heavy Chain Measurement</t>
  </si>
  <si>
    <t>FRTNLC</t>
  </si>
  <si>
    <t>Ferritin Light Chain</t>
  </si>
  <si>
    <t>Ferritin Light Chain; FTL; L Apoferritin</t>
  </si>
  <si>
    <t>A measurement of the ferritin light chain in a biological specimen.</t>
  </si>
  <si>
    <t>Ferritin Light Chain Measurement</t>
  </si>
  <si>
    <t>FRUCT</t>
  </si>
  <si>
    <t>Fructosamine</t>
  </si>
  <si>
    <t>Fructosamine; Glycated Serum Protein</t>
  </si>
  <si>
    <t>A measurement of the fructosamine in a biological specimen.</t>
  </si>
  <si>
    <t>Fructosamine Measurement</t>
  </si>
  <si>
    <t>FRUCTOSE</t>
  </si>
  <si>
    <t>Fructose</t>
  </si>
  <si>
    <t>A measurement of the fructose in a biological specimen.</t>
  </si>
  <si>
    <t>Fructose Measurement</t>
  </si>
  <si>
    <t>FRUMCRTP</t>
  </si>
  <si>
    <t>Fructosamine Corrected for Total Protein</t>
  </si>
  <si>
    <t>A measurement of fructosamine, which has been corrected for total protein, in a biological specimen.</t>
  </si>
  <si>
    <t>Fructosamine Corrected for Total Protein Measurement</t>
  </si>
  <si>
    <t>FRZPMAOM</t>
  </si>
  <si>
    <t>Flurazepam and/or Metabolites</t>
  </si>
  <si>
    <t>A measurement of the flurazepam and/or its metabolite(s) present in a biological specimen, for an assay that can measure both flurazepam and its metabolites.</t>
  </si>
  <si>
    <t>Flurazepam and/or Metabolites Measurement</t>
  </si>
  <si>
    <t>FSH</t>
  </si>
  <si>
    <t>Follicle Stimulating Hormone</t>
  </si>
  <si>
    <t>A measurement of the follicle stimulating hormone (FSH) in a biological specimen.</t>
  </si>
  <si>
    <t>Follicle Stimulating Hormone Measurement</t>
  </si>
  <si>
    <t>FSXIAGE</t>
  </si>
  <si>
    <t>Age at First Sexual Intercourse</t>
  </si>
  <si>
    <t>The age at which first sexual intercourse occurred.</t>
  </si>
  <si>
    <t>FSXOAGE</t>
  </si>
  <si>
    <t>Age at First Oral Sex</t>
  </si>
  <si>
    <t>The age at which first oral sex occurred.</t>
  </si>
  <si>
    <t>FTEWT</t>
  </si>
  <si>
    <t>Fetal Estimated Weight</t>
  </si>
  <si>
    <t>An approximate determination of the weight of the fetus.</t>
  </si>
  <si>
    <t>FTHDCIRC</t>
  </si>
  <si>
    <t>Fetal Head Circumference</t>
  </si>
  <si>
    <t>A circumferential measurement of the fetal head at the widest point.</t>
  </si>
  <si>
    <t>FTHR</t>
  </si>
  <si>
    <t>Fetal Heart Rate</t>
  </si>
  <si>
    <t>Fetal Heart Rate; Fetal HR</t>
  </si>
  <si>
    <t>The number of fetal heartbeats per unit of time.</t>
  </si>
  <si>
    <t>FTMANDL</t>
  </si>
  <si>
    <t>Fetal Mandibular Length</t>
  </si>
  <si>
    <t>A measurement of the length of the fetal mandible.</t>
  </si>
  <si>
    <t>FTSAD</t>
  </si>
  <si>
    <t>Fetal Sagittal Abdominal Diameter</t>
  </si>
  <si>
    <t>Fetal SAD; Fetal Sagittal Abdominal Diameter</t>
  </si>
  <si>
    <t>A measurement of the sagittal abdominal diameter of the fetus.</t>
  </si>
  <si>
    <t>FTSTUIND</t>
  </si>
  <si>
    <t>Full-Time Student Indicator</t>
  </si>
  <si>
    <t>An indication as to whether the subject is a full-time student.</t>
  </si>
  <si>
    <t>FTSZGAC</t>
  </si>
  <si>
    <t>Fetal Size-for-Gestational Age Category</t>
  </si>
  <si>
    <t>An assessed relationship of the fetal size and gestational age to that of a reference population, expressed as a category.</t>
  </si>
  <si>
    <t>FTWTGAPL</t>
  </si>
  <si>
    <t>Fetal Weight-for-Gest Age Percentile</t>
  </si>
  <si>
    <t>Fetal Weight-for-Gest Age Percentile; Fetal Weight-for-Gestational Age Percentile</t>
  </si>
  <si>
    <t>An assessed relationship of the fetal weight and gestational age to that of a reference population, expressed as a percentile.</t>
  </si>
  <si>
    <t>Fetal Weight-for-Gestational Age Percentile</t>
  </si>
  <si>
    <t>SS</t>
  </si>
  <si>
    <t>FUAVSTAT</t>
  </si>
  <si>
    <t>Follow-Up Availability Status</t>
  </si>
  <si>
    <t>The state or condition of the subject's availability to provide information about their health status after they are no longer receiving study treatment.</t>
  </si>
  <si>
    <t>FULLTRMN</t>
  </si>
  <si>
    <t>Number of Full Term Births</t>
  </si>
  <si>
    <t>A measurement of the total number of birth events (both live and dead) at which the gestational age of the neonate is 39 weeks and 0 days through 40 weeks and 6 days.</t>
  </si>
  <si>
    <t>FUNDHT</t>
  </si>
  <si>
    <t>Fundal Height</t>
  </si>
  <si>
    <t>A measurement of the distance between the pubic symphysis and the top of the palpable uterus.</t>
  </si>
  <si>
    <t>FUNGI</t>
  </si>
  <si>
    <t>Fungi</t>
  </si>
  <si>
    <t>Fungi; Fungus</t>
  </si>
  <si>
    <t>A measurement of the fungi in a biological specimen.</t>
  </si>
  <si>
    <t>Fungi Measurement</t>
  </si>
  <si>
    <t>FUNGIFIL</t>
  </si>
  <si>
    <t>Fungi, Filamentous</t>
  </si>
  <si>
    <t>A measurement of the filamentous fungi in a biological specimen.</t>
  </si>
  <si>
    <t>Filamentous Fungi Count</t>
  </si>
  <si>
    <t>FUNGYLK</t>
  </si>
  <si>
    <t>Fungi, Yeast-Like</t>
  </si>
  <si>
    <t>A measurement of the yeast-like fungi in a biological specimen.</t>
  </si>
  <si>
    <t>Yeast-Like Fungi Count</t>
  </si>
  <si>
    <t>FURAN</t>
  </si>
  <si>
    <t>Furan</t>
  </si>
  <si>
    <t>A measurement of the furan in a specimen.</t>
  </si>
  <si>
    <t>Furan Measurement</t>
  </si>
  <si>
    <t>FURAZBL</t>
  </si>
  <si>
    <t>Furazabol</t>
  </si>
  <si>
    <t>A measurement of the furazabol in a biological specimen.</t>
  </si>
  <si>
    <t>Furazabol Measurement</t>
  </si>
  <si>
    <t>FURFURAL</t>
  </si>
  <si>
    <t>Furfural</t>
  </si>
  <si>
    <t>2-Furaldehyde; Furfural</t>
  </si>
  <si>
    <t>A measurement of the furfural in a specimen.</t>
  </si>
  <si>
    <t>Furfural Measurement</t>
  </si>
  <si>
    <t>FVAAC</t>
  </si>
  <si>
    <t>Factor V Activity Actual/Control</t>
  </si>
  <si>
    <t>Factor V Activity Actual/Control; Factor V Activity Actual/Factor V Activity Control; Factor V Activity Actual/Normal</t>
  </si>
  <si>
    <t>A relative measurement (ratio or percentage) of the biological activity of factor V dependent coagulation in a subject's specimen when compared to the same activity in a control specimen.</t>
  </si>
  <si>
    <t>Factor V Activity Actual to Control Ratio Measurement</t>
  </si>
  <si>
    <t>FVC</t>
  </si>
  <si>
    <t>Forced Vital Capacity</t>
  </si>
  <si>
    <t>The volume of air that can be forcibly exhaled following maximal inhalation.</t>
  </si>
  <si>
    <t>FVC6</t>
  </si>
  <si>
    <t>Forced Vital Capacity in 6 Seconds</t>
  </si>
  <si>
    <t>FVCPP</t>
  </si>
  <si>
    <t>Percent Predicted Forced Vital Capacity</t>
  </si>
  <si>
    <t>Forced vital capacity as a proportion of the predicted normal value.</t>
  </si>
  <si>
    <t>FVIIAAC</t>
  </si>
  <si>
    <t>Factor VII Activity Actual/Control</t>
  </si>
  <si>
    <t>Factor VII Activity Actual/Control; Factor VII Activity Actual/Factor VII Activity Control; Factor VII Activity Actual/Normal</t>
  </si>
  <si>
    <t>A relative measurement (ratio or percentage) of the biological activity of factor VII dependent coagulation in a subject's specimen when compared to the same activity in a control specimen.</t>
  </si>
  <si>
    <t>Factor VII Activity Actual to Control Ratio Measurement</t>
  </si>
  <si>
    <t>FVIIIAAC</t>
  </si>
  <si>
    <t>Factor VIII Activity Actual/Control</t>
  </si>
  <si>
    <t>Factor VIII Activity Actual/Control; Factor VIII Activity Actual/Factor VIII Activity Control; Factor VIII Activity Actual/Normal</t>
  </si>
  <si>
    <t>A relative measurement (ratio or percentage) of the biological activity of factor VIII dependent coagulation in a subject's specimen when compared to the same activity in a control specimen.</t>
  </si>
  <si>
    <t>Factor VIII Activity Actual to Control Ratio Measurement</t>
  </si>
  <si>
    <t>FXAAC</t>
  </si>
  <si>
    <t>Factor X Activity Actual/Control</t>
  </si>
  <si>
    <t>Factor X Activity Actual/Control; Factor X Activity Actual/Factor X Activity Control; Factor X Activity Actual/Normal</t>
  </si>
  <si>
    <t>A relative measurement (ratio or percentage) of the biological activity of factor X dependent coagulation in a subject's specimen when compared to the same activity in a control specimen.</t>
  </si>
  <si>
    <t>Factor X Activity Actual/Control Ratio Measurement</t>
  </si>
  <si>
    <t>FXAC</t>
  </si>
  <si>
    <t>Factor X Actual/Control</t>
  </si>
  <si>
    <t>Factor X Actual/Control; Factor X Actual/Normal</t>
  </si>
  <si>
    <t>A relative measurement (ratio or percentage) of the factor X in a subject's specimen when compared to a control specimen.</t>
  </si>
  <si>
    <t>Factor X Actual to Control Ratio Measurement</t>
  </si>
  <si>
    <t>FXIVAAC</t>
  </si>
  <si>
    <t>Factor XIV Activity Actual/Control</t>
  </si>
  <si>
    <t>Factor XIV Activity Actual/Control; Factor XIV Activity Actual/Factor XIV Activity Control; Factor XIV Activity Actual/Normal; Protein C Activity Actual/Control</t>
  </si>
  <si>
    <t>A relative measurement (ratio or percentage) of the biological activity of factor XIV dependent coagulation in a subject's specimen when compared to the same activity in a control specimen.</t>
  </si>
  <si>
    <t>Factor XIV Activity Actual to Control Ratio Measurement</t>
  </si>
  <si>
    <t>FXIVAC</t>
  </si>
  <si>
    <t>Factor XIV Actual/Control</t>
  </si>
  <si>
    <t>Factor XIV Actual/Control; Protein C Actual/Control</t>
  </si>
  <si>
    <t>A relative measurement (ratio or percentage) of the factor XIV in a subject's specimen when compared to a control specimen.</t>
  </si>
  <si>
    <t>Factor XIV Actual to Control Ratio Measurement</t>
  </si>
  <si>
    <t>G6PD</t>
  </si>
  <si>
    <t>Glucose-6-Phosphate Dehydrogenase</t>
  </si>
  <si>
    <t>A measurement of the glucose-6-phosphate dehydrogenase in a biological specimen.</t>
  </si>
  <si>
    <t>Glucose-6-Phosphate Dehydrogenase Measurement</t>
  </si>
  <si>
    <t>G6PDA</t>
  </si>
  <si>
    <t>Glucose-6-Phosphate Dehydrogenase Act</t>
  </si>
  <si>
    <t>A measurement of the biological activity of glucose-6-phosphate dehydrogenase in a biological specimen.</t>
  </si>
  <si>
    <t>Glucose-6-Phosphate Dehydrogenase Activity</t>
  </si>
  <si>
    <t>G6PDRBC</t>
  </si>
  <si>
    <t>G6PD-Deficient Erythrocytes</t>
  </si>
  <si>
    <t>A measurement of the glucose-6-phosphate dehydrogenase deficient erythrocytes in a biological specimen.</t>
  </si>
  <si>
    <t>G6PD-Deficient Erythrocytes Count</t>
  </si>
  <si>
    <t>G6PDRBRB</t>
  </si>
  <si>
    <t>G6PD-Deficient Erythrocytes/Erythrocytes</t>
  </si>
  <si>
    <t>A relative measurement (ratio or percentage) of G6PD-deficient erythrocytes to total erythrocytes in a biological specimen.</t>
  </si>
  <si>
    <t>G6PD-Deficient Erythrocytes to Erythrocytes Ratio Measurement</t>
  </si>
  <si>
    <t>GAA</t>
  </si>
  <si>
    <t>Acid Alpha-Glucosidase</t>
  </si>
  <si>
    <t>Acid Alpha-Glucosidase; Acid Maltase; Alpha-1,4-glucosidase</t>
  </si>
  <si>
    <t>A measurement of the acid alpha-glucosidase in a biological specimen.</t>
  </si>
  <si>
    <t>Acid Alpha-Glucosidase Measurement</t>
  </si>
  <si>
    <t>GAD1</t>
  </si>
  <si>
    <t>Glutamic Acid Decarboxylase 1</t>
  </si>
  <si>
    <t>Glutamic Acid Decarboxylase 1; Glutamic Acid Decarboxylase 67</t>
  </si>
  <si>
    <t>A measurement of the glutamic acid decarboxylase 1 in a biological specimen.</t>
  </si>
  <si>
    <t>Glutamic Acid Decarboxylase 1 Measurement</t>
  </si>
  <si>
    <t>GAD2</t>
  </si>
  <si>
    <t>Glutamic Acid Decarboxylase 2</t>
  </si>
  <si>
    <t>Glutamic Acid Decarboxylase 2; Glutamic Acid Decarboxylase 65</t>
  </si>
  <si>
    <t>A measurement of the glutamic acid decarboxylase 2 in a biological specimen.</t>
  </si>
  <si>
    <t>Glutamic Acid Decarboxylase 2 Measurement</t>
  </si>
  <si>
    <t>GAL</t>
  </si>
  <si>
    <t>Galactose</t>
  </si>
  <si>
    <t>A measurement of the galactose in a biological specimen.</t>
  </si>
  <si>
    <t>Galactose Measurement</t>
  </si>
  <si>
    <t>GAL1PHOS</t>
  </si>
  <si>
    <t>Galactose-1-Phosphate</t>
  </si>
  <si>
    <t>A measurement of the galactose-1-phosphate in a biological specimen.</t>
  </si>
  <si>
    <t>Galactose-1-Phosphate Measurement</t>
  </si>
  <si>
    <t>GAL1PUT</t>
  </si>
  <si>
    <t>Galactose-1-Phos Uridylyltransferase</t>
  </si>
  <si>
    <t>G1PUT; Galactose 1 Phosphate Uridyl Transferase; Galactose-1-Phos Uridylyltransferase; Galactose-1-Phosphate Uridylyltransferase; GALT</t>
  </si>
  <si>
    <t>A measurement of the galactose-1-phosphate uridyltransferase in a biological specimen.</t>
  </si>
  <si>
    <t>Galactose-1-Phosphate Uridyltransferase Measurement</t>
  </si>
  <si>
    <t>GALANIN</t>
  </si>
  <si>
    <t>Galanin</t>
  </si>
  <si>
    <t>A measurement of the galanin in a biological specimen.</t>
  </si>
  <si>
    <t>Galanin Measurement</t>
  </si>
  <si>
    <t>GALM</t>
  </si>
  <si>
    <t>Galactose Mutarotase</t>
  </si>
  <si>
    <t>A measurement of the galactose mutarotase in a biological specimen.</t>
  </si>
  <si>
    <t>Galactose Mutarotase Measurement</t>
  </si>
  <si>
    <t>GAMBTAC</t>
  </si>
  <si>
    <t>Gamma-Aminobutyric Acid</t>
  </si>
  <si>
    <t>GABA; Gamma-aminobutyrate; Gamma-Aminobutyric Acid</t>
  </si>
  <si>
    <t>A measurement of the gamma-aminobutyric acid in a biological specimen.</t>
  </si>
  <si>
    <t>Gamma-Aminobutyric Acid Measurement</t>
  </si>
  <si>
    <t>GAPDH</t>
  </si>
  <si>
    <t>Glyceraldehyde-3-Phosphate Dehydrogenase</t>
  </si>
  <si>
    <t>GAPDH; Glyceraldehyde 3 Phosphate Dehydrogenase; Glyceraldehyde-3-Phosphate Dehydrogenase</t>
  </si>
  <si>
    <t>A measurement of the glyceraldehyde-3-phosphate dehydrogenase in a biological specimen.</t>
  </si>
  <si>
    <t>Glyceraldehyde-3-Phosphate Dehydrogenase Measurement</t>
  </si>
  <si>
    <t>GAS</t>
  </si>
  <si>
    <t>Streptococcus Group A</t>
  </si>
  <si>
    <t>A measurement of the Streptococcus group A in a biological specimen.</t>
  </si>
  <si>
    <t>Group A Streptococcus Measurement</t>
  </si>
  <si>
    <t>GASTRIN</t>
  </si>
  <si>
    <t>Gastrin</t>
  </si>
  <si>
    <t>A measurement of the gastrin hormone in a biological specimen.</t>
  </si>
  <si>
    <t>Gastrin Measurement</t>
  </si>
  <si>
    <t>GATCPHRL</t>
  </si>
  <si>
    <t>Gamma Tocopherol</t>
  </si>
  <si>
    <t>A measurement of the gamma tocopherol in a biological specimen.</t>
  </si>
  <si>
    <t>Gamma Tocopherol Measurement</t>
  </si>
  <si>
    <t>GAW</t>
  </si>
  <si>
    <t>Airway Conductance</t>
  </si>
  <si>
    <t>The instantaneous rate of air flow in the airway, expressed as the pressure difference between any given part of the airway and the alveoli; it is the reciprocal of airway resistance (Raw).</t>
  </si>
  <si>
    <t>GB3</t>
  </si>
  <si>
    <t>Globotriaosylceramide</t>
  </si>
  <si>
    <t>Gb3; GL-3; GL3; Globotriaosylceramide; sCD77; Soluble CD77</t>
  </si>
  <si>
    <t>A measurement of the globotriaosylceramide in a biological specimen.</t>
  </si>
  <si>
    <t>Globotriaosylceramide Measurement</t>
  </si>
  <si>
    <t>GBA</t>
  </si>
  <si>
    <t>Glucosylceramidase Beta</t>
  </si>
  <si>
    <t>Beta-Glucocerebrosidase; GBA; Glucocerebrosidase Beta; Glucosylceramidase; Glucosylceramidase Beta</t>
  </si>
  <si>
    <t>A measurement of the glucosylceramidase beta in a biological specimen.</t>
  </si>
  <si>
    <t>Glucosylceramidase Beta Measurement</t>
  </si>
  <si>
    <t>GBP1</t>
  </si>
  <si>
    <t>Guanylate Binding Protein 1</t>
  </si>
  <si>
    <t>A measurement of the guanylate binding protein 1 in a biological specimen.</t>
  </si>
  <si>
    <t>Guanylate Binding Protein 1 Measurement</t>
  </si>
  <si>
    <t>GBP2</t>
  </si>
  <si>
    <t>Guanylate Binding Protein 2</t>
  </si>
  <si>
    <t>A measurement of the guanylate binding protein 2 in a biological specimen.</t>
  </si>
  <si>
    <t>Guanylate Binding Protein 2 Measurement</t>
  </si>
  <si>
    <t>GBS</t>
  </si>
  <si>
    <t>Streptococcus Group B</t>
  </si>
  <si>
    <t>A measurement of the Streptococcus group B in a biological specimen.</t>
  </si>
  <si>
    <t>Group B Streptococcus Measurement</t>
  </si>
  <si>
    <t>GCDCA</t>
  </si>
  <si>
    <t>Glycochenodeoxycholate</t>
  </si>
  <si>
    <t>Glycochenodeoxycholate; Glycochenodeoxycholic Acid</t>
  </si>
  <si>
    <t>A measurement of the glycochenodeoxycholate in a biological specimen.</t>
  </si>
  <si>
    <t>Glycochenodeoxycholate Measurement</t>
  </si>
  <si>
    <t>GCHT</t>
  </si>
  <si>
    <t>Glycocholate</t>
  </si>
  <si>
    <t>Cholylglycine; Glycocholate; Glycocholic Acid</t>
  </si>
  <si>
    <t>A measurement of the glycocholate in a biological specimen.</t>
  </si>
  <si>
    <t>Glycocholate Measurement</t>
  </si>
  <si>
    <t>GCIRCPI</t>
  </si>
  <si>
    <t>Greatest Circ at Point of Interest</t>
  </si>
  <si>
    <t>Greatest Circ at Point of Interest; Greatest Circumference at Point of Interest; Largest Circumference at Point of Interest</t>
  </si>
  <si>
    <t>The circumferential measurement of an entity or object of interest at its widest point.</t>
  </si>
  <si>
    <t>Greatest Circumference at Point of Interest</t>
  </si>
  <si>
    <t>GCS</t>
  </si>
  <si>
    <t>Global Circumferential Strain</t>
  </si>
  <si>
    <t>A measurement of the global myocardial circumferential strain of the ventricle or atrium, via an automated algorithm.</t>
  </si>
  <si>
    <t>Global Circumferential Strain Measurement</t>
  </si>
  <si>
    <t>GCS_C</t>
  </si>
  <si>
    <t>Global Circumferential Strain, Cal</t>
  </si>
  <si>
    <t>Global Circumferential Strain, Cal; Global Circumferential Strain, Calculated</t>
  </si>
  <si>
    <t>A calculation of the global myocardial circumferential strain of the ventricle or atrium, by averaging the collected segmental circumferential strains.</t>
  </si>
  <si>
    <t>Calculated Global Circumferential Strain Measurement</t>
  </si>
  <si>
    <t>GCSF</t>
  </si>
  <si>
    <t>Granulocyte Colony Stimulating Factor</t>
  </si>
  <si>
    <t>A measurement of the granulocyte colony stimulating factor in a biological specimen.</t>
  </si>
  <si>
    <t>Granulocyte Colony Stimulating Factor Measurement</t>
  </si>
  <si>
    <t>GDA</t>
  </si>
  <si>
    <t>Guanine Deaminase</t>
  </si>
  <si>
    <t>Guanase; Guanine Aminohydrolase; Guanine Deaminase</t>
  </si>
  <si>
    <t>A measurement of the guanine deaminase in a biological specimen.</t>
  </si>
  <si>
    <t>Guanine Deaminase Measurement</t>
  </si>
  <si>
    <t>GDF11</t>
  </si>
  <si>
    <t>Growth Differentiation Factor 11</t>
  </si>
  <si>
    <t>BMP-11; Bone Morphogenetic Protein 11; Growth Differentiation Factor 11</t>
  </si>
  <si>
    <t>A measurement of the growth differentiation factor 11 in a biological specimen.</t>
  </si>
  <si>
    <t>Growth Differentiation Factor 11 Measurement</t>
  </si>
  <si>
    <t>GDF15</t>
  </si>
  <si>
    <t>Growth Differentiation Factor 15</t>
  </si>
  <si>
    <t>GDF-15; Growth Differentiation Factor 15; Macrophage Inhibitory Cytokine-1; MIC-1</t>
  </si>
  <si>
    <t>A measurement of the growth differentiation factor 15 in a biological specimen.</t>
  </si>
  <si>
    <t>Growth Differentiation Factor 15 Measurement</t>
  </si>
  <si>
    <t>GDF2</t>
  </si>
  <si>
    <t>Growth Differentiation Factor 2</t>
  </si>
  <si>
    <t>BMP-9; BMP9; Bone Morphogenetic Protein 9; Growth Differentiation Factor 2; Growth/Differentiation Factor 2</t>
  </si>
  <si>
    <t>A measurement of the growth differentiation factor 2 in a biological specimen.</t>
  </si>
  <si>
    <t>Growth Differentiation Factor 2 Measurement</t>
  </si>
  <si>
    <t>GDF8</t>
  </si>
  <si>
    <t>Growth Differentiation Factor 8</t>
  </si>
  <si>
    <t>Growth Differentiation Factor 8; Myostatin</t>
  </si>
  <si>
    <t>A measurement of the growth differentiation factor 8 in a biological specimen.</t>
  </si>
  <si>
    <t>Growth Differentiation Factor 8 Measurement</t>
  </si>
  <si>
    <t>GDIGA1</t>
  </si>
  <si>
    <t>Galactose-Deficient IgA1</t>
  </si>
  <si>
    <t>Galactose-Deficient IgA1; Gd-IgA1</t>
  </si>
  <si>
    <t>A measurement of the galactose-deficient IgA1 in a biological specimen.</t>
  </si>
  <si>
    <t>Galactose-Deficient IgA1 Measurement</t>
  </si>
  <si>
    <t>GEC</t>
  </si>
  <si>
    <t>Galactose Elimination Capacity</t>
  </si>
  <si>
    <t>A liver function test that measures galactose elimination capacity in a biological specimen.</t>
  </si>
  <si>
    <t>GENESIG</t>
  </si>
  <si>
    <t>Gene Signature</t>
  </si>
  <si>
    <t>Gene Expression Signature; Gene Signature</t>
  </si>
  <si>
    <t>An assessment of the unique pattern of gene expression of one to many genes associated with a normal or abnormal biological process.</t>
  </si>
  <si>
    <t>Gene Signature Assessment</t>
  </si>
  <si>
    <t>GENIDENT</t>
  </si>
  <si>
    <t>Gender Identity</t>
  </si>
  <si>
    <t>A person's internally held sense of their gender, which may or may not correspond to the individual's genotypic or phenotypic sex.</t>
  </si>
  <si>
    <t>GFAP</t>
  </si>
  <si>
    <t>Glial Fibrillary Acidic Protein</t>
  </si>
  <si>
    <t>A measurement of the glial fibrillary acidic protein in a biological specimen.</t>
  </si>
  <si>
    <t>Glial Fibrillary Acidic Protein Measurement</t>
  </si>
  <si>
    <t>GFR</t>
  </si>
  <si>
    <t>Glomerular Filtration Rate</t>
  </si>
  <si>
    <t>A kidney function test that measures the fluid volume that is filtered from the kidney glomeruli to the Bowman's capsule per unit of time.</t>
  </si>
  <si>
    <t>GFRBSA</t>
  </si>
  <si>
    <t>Glomerular Filtration Rate Adj for BSA</t>
  </si>
  <si>
    <t>A measurement of the glomerular filtration rate adjusted for body surface area.</t>
  </si>
  <si>
    <t>Glomerular Filtration Rate Adjusted for BSA</t>
  </si>
  <si>
    <t>GFRBSB2M</t>
  </si>
  <si>
    <t>GFR from B-2 Microglobulin Adj for BSA</t>
  </si>
  <si>
    <t>A direct measurement of the glomerular filtration rate (GFR) based on the clearance of beta-2 microglobulin after adjusting it for the standard body surface area value 1.73m2.</t>
  </si>
  <si>
    <t>Direct Glomerular Filtration Rate from Beta-Trace Protein Adjusted for Standard BSA Measurement</t>
  </si>
  <si>
    <t>GFRBSBTP</t>
  </si>
  <si>
    <t>GFR from Beta-Trace Protein Adj for BSA</t>
  </si>
  <si>
    <t>A direct measurement of the glomerular filtration rate (GFR) based on the clearance of beta-trace protein after adjusting it for the standard body surface area value 1.73m2.</t>
  </si>
  <si>
    <t>GFRBSCCC</t>
  </si>
  <si>
    <t>GFR from Cystatin C and Creat Adj BSA</t>
  </si>
  <si>
    <t>An estimation of the glomerular filtration rate adjusted for standard body surface area (1.73m2) based on cystatin C and creatinine.</t>
  </si>
  <si>
    <t>Estimated Glomeluar Filtration Rate from Cystatin C and Creatinine Adjusted for Standard BSA</t>
  </si>
  <si>
    <t>GFRBSCRT</t>
  </si>
  <si>
    <t>GFR from Creatinine Adjusted for BSA</t>
  </si>
  <si>
    <t>An estimation of the glomerular filtration rate adjusted for standard body surface area (1.73m2) based on creatinine.</t>
  </si>
  <si>
    <t>Estimated Glomerular Filtration Rate from Creatinine Adjusted for Standard BSA</t>
  </si>
  <si>
    <t>GFRBSCU</t>
  </si>
  <si>
    <t>GFR from Creat and UreaN Adj BSA</t>
  </si>
  <si>
    <t>GFR from Creat and UreaN Adj BSA; GFR from Creatinine and Urea Nitrogen Adjusted for BSA</t>
  </si>
  <si>
    <t>An estimation of the glomerular filtration rate adjusted for standard body surface area (1.73m2) based on creatinine and urea nitrogen.</t>
  </si>
  <si>
    <t>Estimated Glomerular Filtration Rate from Creatinine and Urea Nitrogen Adjusted for Standard BSA</t>
  </si>
  <si>
    <t>GFRBSCUA</t>
  </si>
  <si>
    <t>GFR from Creat,UreaN,Alb Adj BSA</t>
  </si>
  <si>
    <t>GFR from Creat,UreaN,Alb Adj BSA; GFR from Creatinine, Urea Nitrogen and Albumin Adjusted for BSA</t>
  </si>
  <si>
    <t>An estimation of the glomerular filtration rate adjusted for standard body surface area (1.73m2) based on creatinine, urea nitrogen, and albumin.</t>
  </si>
  <si>
    <t>Estimated Glomerular Filtration Rate from Creatinine, Urea Nitrogen, and Albumin Adjusted for Standard BSA</t>
  </si>
  <si>
    <t>GFRBSCYC</t>
  </si>
  <si>
    <t>GFR from Cystatin C Adjusted for BSA</t>
  </si>
  <si>
    <t>An estimation of the glomerular filtration rate adjusted for standard body surface area (1.73m2) based on cystatin C.</t>
  </si>
  <si>
    <t>Estimated Glomerular Filtration Rate from Cystatin C Adjusted for Standard BSA</t>
  </si>
  <si>
    <t>GFRE</t>
  </si>
  <si>
    <t>Glomerular Filtration Rate, Estimated</t>
  </si>
  <si>
    <t>eGFR; Glomerular Filtration Rate, Estimated</t>
  </si>
  <si>
    <t>A kidney function test that estimates the fluid volume that is filtered from the kidney glomeruli to the Bowman's capsule per unit of time, which may or may not be indexed for body surface area.</t>
  </si>
  <si>
    <t>Estimated Glomerular Filtration Rate</t>
  </si>
  <si>
    <t>GFREI</t>
  </si>
  <si>
    <t>GFR, Estimated Indexed</t>
  </si>
  <si>
    <t>eGFR, Indexed; Estimated Glomerular Filtration Rate Adj for 1.73m2; GFR, Estimated Indexed; Indexed eGFR; Indexed Estimated Glomerular Filtration Rate</t>
  </si>
  <si>
    <t>An estimated GFR (eGFR) that takes into account a standardized body surface area (BSA) value of 1.73m2.</t>
  </si>
  <si>
    <t>Indexed Estimated Glomerular Filtration Rate</t>
  </si>
  <si>
    <t>GFRENI</t>
  </si>
  <si>
    <t>GFR, Estimated Non-Indexed</t>
  </si>
  <si>
    <t>Absolute GFR; De-Indexed eGFR; eGFR, Non-Indexed; Estimated Glomerular Filtration Rate Adj for BSA; GFR, Estimated Non-Indexed; Individual eGFR; Non-Indexed eGFR; Non-Indexed Estimated Glomerular Filtration Rate</t>
  </si>
  <si>
    <t>An estimated GFR (eGFR) that takes into account the individual's actual body surface area (BSA) value.</t>
  </si>
  <si>
    <t>Non-Indexed Estimated Glomerular Filtration Rate</t>
  </si>
  <si>
    <t>GFRNIB2M</t>
  </si>
  <si>
    <t>GFR from B-2 Microglobulin Adj for aBSA</t>
  </si>
  <si>
    <t>GFR from B-2 Microglobulin Adj for aBSA; GFR from B-2 Microglobulin Adjusted for Actual BSA</t>
  </si>
  <si>
    <t>A direct measurement of the glomerular filtration rate (GFR) based on the clearance of beta-2 microglobulin after adjusting it for the individual's actual body surface area value.</t>
  </si>
  <si>
    <t>Glomerular Filtration Rate from B-2 Microglobulin Adjusted for Actual BSA Measurement</t>
  </si>
  <si>
    <t>GFRNIBTP</t>
  </si>
  <si>
    <t>GFR from Beta-Trace Protein Adj for aBSA</t>
  </si>
  <si>
    <t>GFR from Beta-Trace Protein Adj for aBSA; GFR from Beta-Trace Protein Adjusted for Actual BSA</t>
  </si>
  <si>
    <t>A direct measurement of the glomerular filtration rate (GFR) based on the clearance of beta-trace protein after adjusting it for the individual's actual body surface area value.</t>
  </si>
  <si>
    <t>Glomerular Filtration Rate from Beta-Trace Protein Adjusted for Actual BSA Measurement</t>
  </si>
  <si>
    <t>GFRNICCC</t>
  </si>
  <si>
    <t>GFR from Cystatin C and Creat Adj aBSA</t>
  </si>
  <si>
    <t>An estimation of the glomerular filtration rate adjusted for an individual's actual body surface area based on cystatin C and creatinine.</t>
  </si>
  <si>
    <t>Glomerular Filtration Rate from Cystatin C and Creatinine Adjusted for Actual BSA</t>
  </si>
  <si>
    <t>GFRNICRT</t>
  </si>
  <si>
    <t>GFR from Creatinine Adjusted for aBSA</t>
  </si>
  <si>
    <t>GFR from Creatinine Adjusted for aBSA; GFR from Creatinine Adjusted for Actual BSA</t>
  </si>
  <si>
    <t>An estimation of the glomerular filtration rate adjusted for an individual's actual body surface area based on creatinine.</t>
  </si>
  <si>
    <t>Glomerular Filtration Rate from Creatinine Adjusted for Actual BSA</t>
  </si>
  <si>
    <t>GFRNICU</t>
  </si>
  <si>
    <t>GFR from Creat and UreaN Adj aBSA</t>
  </si>
  <si>
    <t>GFR from Creat and UreaN Adj aBSA; GFR from Creatinine and Urea Nitrogen Adjusted for Actual BSA</t>
  </si>
  <si>
    <t>An estimation of the glomerular filtration rate adjusted for an individual's actual body surface area based on creatinine and urea nitrogen.</t>
  </si>
  <si>
    <t>Glomerular Filtration Rate from Creatinine and Urea Nitrogen Adjusted for Actual Body Surface Area Measurement</t>
  </si>
  <si>
    <t>GFRNICUA</t>
  </si>
  <si>
    <t>GFR from Creat,UreaN,Alb Adj aBSA</t>
  </si>
  <si>
    <t>GFR from Creat,UreaN,Alb Adj aBSA; GFR from Creatinine, Urea Nitrogen and Albumin Adjusted for Actual BSA</t>
  </si>
  <si>
    <t>An estimation of the glomerular filtration rate adjusted for an individual's actual body surface area based on creatinine, urea nitrogen, and albumin.</t>
  </si>
  <si>
    <t>Glomerular Filtration Rate from Creatinine, Urea Nitrogen, and Albumin Adjusted for Actual Body Surface Area Measurement</t>
  </si>
  <si>
    <t>GFRNICYC</t>
  </si>
  <si>
    <t>GFR from Cystatin C Adjusted for aBSA</t>
  </si>
  <si>
    <t>GFR from Cystatin C Adjusted for aBSA; GFR from Cystatin C Adjusted for Actual BSA</t>
  </si>
  <si>
    <t>An estimation of the glomerular filtration rate adjusted for an individual's actual body surface area based on cystatin C.</t>
  </si>
  <si>
    <t>Glomerular Filtration Rate from Cystatin C Adjusted for Actual BSA</t>
  </si>
  <si>
    <t>GGT</t>
  </si>
  <si>
    <t>Gamma Glutamyl Transferase</t>
  </si>
  <si>
    <t>A measurement of the gamma glutamyl transferase in a biological specimen.</t>
  </si>
  <si>
    <t>Gamma Glutamyl Transpeptidase Measurement</t>
  </si>
  <si>
    <t>GGTCREAT</t>
  </si>
  <si>
    <t>Gamma Glutamyl Transferase/Creatinine</t>
  </si>
  <si>
    <t>A relative measurement (ratio or percentage) of the gamma glutamyl transferase to creatinine in a biological specimen.</t>
  </si>
  <si>
    <t>Gamma Glutamyl Transferase to Creatinine Ratio Measurement</t>
  </si>
  <si>
    <t>GGTEXR</t>
  </si>
  <si>
    <t>GammaGlutamyl Transferase Excretion Rate</t>
  </si>
  <si>
    <t>Gamma Glutamyl Transferase Excretion Rate</t>
  </si>
  <si>
    <t>A measurement of the amount of gamma glutamyl transferase being excreted in a biological specimen over a defined amount of time (e.g. one hour).</t>
  </si>
  <si>
    <t>GHB</t>
  </si>
  <si>
    <t>Gamma-Hydroxybutyrate</t>
  </si>
  <si>
    <t>4-Hydroxybutanoic Acid; Gamma-Hydroxybutyrate; Gamma-Hydroxybutyric Acid</t>
  </si>
  <si>
    <t>A measurement of the gamma-hydroxybutyrate in a biological specimen.</t>
  </si>
  <si>
    <t>Gamma-Hydroxybutyrate Measurement</t>
  </si>
  <si>
    <t>GHBP</t>
  </si>
  <si>
    <t>Growth Hormone Binding Protein</t>
  </si>
  <si>
    <t>GH Binding Protein; Growth Hormone Binding Protein; Somatotropin Receptor</t>
  </si>
  <si>
    <t>A measurement of the growth hormone binding protein in a biological specimen.</t>
  </si>
  <si>
    <t>Growth Hormone Binding Protein Measurement</t>
  </si>
  <si>
    <t>GHRELIN</t>
  </si>
  <si>
    <t>Ghrelin</t>
  </si>
  <si>
    <t>Ghrelin; Growth Hormone Secretagogue Receptor Ligand; Motilin-related Peptide; Total Ghrelin</t>
  </si>
  <si>
    <t>A measurement of total ghrelin in a biological specimen.</t>
  </si>
  <si>
    <t>Ghrelin Measurement</t>
  </si>
  <si>
    <t>GHRELINA</t>
  </si>
  <si>
    <t>Active Ghrelin</t>
  </si>
  <si>
    <t>A measurement of active ghrelin in a biological specimen.</t>
  </si>
  <si>
    <t>Active Ghrelin Measurement</t>
  </si>
  <si>
    <t>GIARDDNA</t>
  </si>
  <si>
    <t>Giardia DNA</t>
  </si>
  <si>
    <t>A measurement of the DNA from any member of the genus Giardia in a biological specimen.</t>
  </si>
  <si>
    <t>Giardia DNA Measurement</t>
  </si>
  <si>
    <t>GIPI</t>
  </si>
  <si>
    <t>Glucose-dep Insulinotropic Pep, Intact</t>
  </si>
  <si>
    <t>Glucose-dep Insulinotropic Pep, Intact; Intact Gastric Inhibitory Polypeptide; Intact GIP; Intact Glucose-dependent Insulinotropic Peptide</t>
  </si>
  <si>
    <t>A measurement of the intact (containing amino acids 1-42) glucose-dependent insulinotropic peptide in a biological specimen.</t>
  </si>
  <si>
    <t>Intact Glucose-dependent Insulinotropic Peptide Measurement</t>
  </si>
  <si>
    <t>GL1</t>
  </si>
  <si>
    <t>Glucosylceramide</t>
  </si>
  <si>
    <t>GL1; Glucocerebroside; Glucosylceramide</t>
  </si>
  <si>
    <t>A measurement of the glucosylceramide in a biological specimen.</t>
  </si>
  <si>
    <t>Glucosylceramide Measurement</t>
  </si>
  <si>
    <t>GLAAG</t>
  </si>
  <si>
    <t>Giardia lamblia Antigen</t>
  </si>
  <si>
    <t>A measurement of the Giardia lamblia antigen in a biological specimen.</t>
  </si>
  <si>
    <t>Giardia lamblia Antigen Measurement</t>
  </si>
  <si>
    <t>GLACRAG</t>
  </si>
  <si>
    <t>Giardia lamblia/Cryptosporidium Antigen</t>
  </si>
  <si>
    <t>A measurement of the antigen from Giardia lamblia and/or any member of the genus Cryptosporidium in a biological specimen.</t>
  </si>
  <si>
    <t>Giardia lamblia/Cryptosporidium Antigen Measurement</t>
  </si>
  <si>
    <t>GLADNA</t>
  </si>
  <si>
    <t>Giardia lamblia DNA</t>
  </si>
  <si>
    <t>Giardia duodenalis DNA; Giardia intestinalis DNA; Giardia lamblia DNA</t>
  </si>
  <si>
    <t>A measurement of the Giardia lamblia DNA in a biological specimen.</t>
  </si>
  <si>
    <t>Giardia lamblia DNA Measurement</t>
  </si>
  <si>
    <t>GLBCREAT</t>
  </si>
  <si>
    <t>Globulin/Creatinine</t>
  </si>
  <si>
    <t>A relative measurement (ratio or percentage) of the globulin to creatinine in a biological specimen.</t>
  </si>
  <si>
    <t>Globulin to Creatinine Ratio Measurement</t>
  </si>
  <si>
    <t>GLCHT</t>
  </si>
  <si>
    <t>Glycolithocholate</t>
  </si>
  <si>
    <t>Glycolithocholate; Glycolithocholic Acid</t>
  </si>
  <si>
    <t>A measurement of the glycolithocholate in a biological specimen.</t>
  </si>
  <si>
    <t>Glycolithocholate Measurement</t>
  </si>
  <si>
    <t>GLCTN3</t>
  </si>
  <si>
    <t>Galectin-3</t>
  </si>
  <si>
    <t>Galactose-Specific Lectin 3; Galectin-3; GALIG; MAC-2</t>
  </si>
  <si>
    <t>A measurement of the galectin-3 in a biological specimen.</t>
  </si>
  <si>
    <t>Galectin-3 Measurement</t>
  </si>
  <si>
    <t>GLCTN3BP</t>
  </si>
  <si>
    <t>Galectin-3 Binding Protein</t>
  </si>
  <si>
    <t>Galectin-3 Binding Protein; LGALS3BP; M2BP; Mac-2 Binding Protein</t>
  </si>
  <si>
    <t>A measurement of the galectin-3 binding protein in a biological specimen.</t>
  </si>
  <si>
    <t>Galectin-3 Binding Protein Measurement</t>
  </si>
  <si>
    <t>GLDH</t>
  </si>
  <si>
    <t>Glutamate Dehydrogenase</t>
  </si>
  <si>
    <t>A measurement of the glutamate dehydrogenase in a biological specimen.</t>
  </si>
  <si>
    <t>Glutamate Dehydrogenase Measurement</t>
  </si>
  <si>
    <t>GLMC4</t>
  </si>
  <si>
    <t>Glutamate C4 Enriched</t>
  </si>
  <si>
    <t>A measurement of the C4 enriched glutamate in a biological specimen.</t>
  </si>
  <si>
    <t>C4 Enriched Glutamate Measurement</t>
  </si>
  <si>
    <t>GLMC4GLM</t>
  </si>
  <si>
    <t>Glutamate C4 Enriched/Glutamate</t>
  </si>
  <si>
    <t>A relative measurement (ratio or percentage) of the C4 enriched glutamate to total glutamate in a biological specimen.</t>
  </si>
  <si>
    <t>C4 Enriched Glutamate to Total Glutamate Ratio Measurement</t>
  </si>
  <si>
    <t>GLN</t>
  </si>
  <si>
    <t>Glutamine</t>
  </si>
  <si>
    <t>A measurement of the glutamine in a biological specimen.</t>
  </si>
  <si>
    <t>Glutamine Measurement</t>
  </si>
  <si>
    <t>GLNC4</t>
  </si>
  <si>
    <t>Glutamine C4 Enriched</t>
  </si>
  <si>
    <t>A measurement of the C4 enriched glutamine in a biological specimen.</t>
  </si>
  <si>
    <t>C4 Enriched Glutamine Measurement</t>
  </si>
  <si>
    <t>GLNC4GLN</t>
  </si>
  <si>
    <t>Glutamine C4 Enriched/Glutamine</t>
  </si>
  <si>
    <t>A relative measurement (ratio or percentage) of the C4 enriched glutamine to total glutamine in a biological specimen.</t>
  </si>
  <si>
    <t>C4 Enriched Glutamine to Total Glutamine Ratio Measurement</t>
  </si>
  <si>
    <t>GLNCTN</t>
  </si>
  <si>
    <t>Glutamine/Creatine</t>
  </si>
  <si>
    <t>A relative measurement (ratio or percentage) of the glutamine to creatine in a biological specimen.</t>
  </si>
  <si>
    <t>Glutamine to Creatine Ratio Measurement</t>
  </si>
  <si>
    <t>GLNTRFX</t>
  </si>
  <si>
    <t>Galant Reflex</t>
  </si>
  <si>
    <t>An involuntary, primal response in the neonate in which a finger is run down one side of the spine and the neonate laterally flexes toward that side.</t>
  </si>
  <si>
    <t>GLOBA</t>
  </si>
  <si>
    <t>Alpha Globulin</t>
  </si>
  <si>
    <t>A measurement of the total alpha globulins in a biological specimen.</t>
  </si>
  <si>
    <t>Alpha Globulin Measurement</t>
  </si>
  <si>
    <t>GLOBA1</t>
  </si>
  <si>
    <t>Alpha-1 Globulin</t>
  </si>
  <si>
    <t>A1-Globulin; Alpha-1 Globulin</t>
  </si>
  <si>
    <t>A measurement of the proteins contributing to the alpha 1 fraction in a biological specimen.</t>
  </si>
  <si>
    <t>Alpha-1 Globulin Measurement</t>
  </si>
  <si>
    <t>GLOBA1PT</t>
  </si>
  <si>
    <t>Alpha-1 Globulin/Total Protein</t>
  </si>
  <si>
    <t>A relative measurement (ratio or percentage) of alpha-1-fraction proteins to total proteins in a biological specimen.</t>
  </si>
  <si>
    <t>Alpha-1 Globulin to Total Protein Ratio Measurement</t>
  </si>
  <si>
    <t>GLOBA2</t>
  </si>
  <si>
    <t>Alpha-2 Globulin</t>
  </si>
  <si>
    <t>A2-Globulin; Alpha-2 Globulin</t>
  </si>
  <si>
    <t>A measurement of the proteins contributing to the alpha 2 fraction in a biological specimen.</t>
  </si>
  <si>
    <t>Alpha-2 Globulin Measurement</t>
  </si>
  <si>
    <t>GLOBA2PT</t>
  </si>
  <si>
    <t>Alpha-2 Globulin/Total Protein</t>
  </si>
  <si>
    <t>A relative measurement (ratio or percentage) of alpha-2-fraction proteins to total proteins in a biological specimen.</t>
  </si>
  <si>
    <t>Alpha-2 Globulin to Total Protein Ratio Measurement</t>
  </si>
  <si>
    <t>GLOBB</t>
  </si>
  <si>
    <t>Beta Globulin</t>
  </si>
  <si>
    <t>A measurement of the proteins contributing to the beta fraction in a biological specimen.</t>
  </si>
  <si>
    <t>Beta Globulin Measurement</t>
  </si>
  <si>
    <t>GLOBB1</t>
  </si>
  <si>
    <t>Beta-1 Globulin</t>
  </si>
  <si>
    <t>A measurement of the beta-1 globulin in a biological specimen.</t>
  </si>
  <si>
    <t>Beta-1 Globulin Measurement</t>
  </si>
  <si>
    <t>GLOBB1BP</t>
  </si>
  <si>
    <t>Beta-1 Globulin/Beta Protein</t>
  </si>
  <si>
    <t>A relative measurement (ratio or percentage) of the beta-1-fraction proteins to the total beta protein fraction in a biological specimen.</t>
  </si>
  <si>
    <t>Beta-1 Globulin to Total Beta Protein Ratio Measurement</t>
  </si>
  <si>
    <t>GLOBB1PT</t>
  </si>
  <si>
    <t>Beta-1 Globulin/Total Protein</t>
  </si>
  <si>
    <t>A relative measurement (ratio or percentage) of beta-1-fraction proteins to total proteins in a biological specimen.</t>
  </si>
  <si>
    <t>Beta-1 Globulin to Total Protein Ratio Measurement</t>
  </si>
  <si>
    <t>GLOBB2</t>
  </si>
  <si>
    <t>Beta-2 Globulin</t>
  </si>
  <si>
    <t>A measurement of the beta-2 globulin in a biological specimen.</t>
  </si>
  <si>
    <t>Beta-2 Globulin Measurement</t>
  </si>
  <si>
    <t>GLOBB2PT</t>
  </si>
  <si>
    <t>Beta-2 Globulin/Total Protein</t>
  </si>
  <si>
    <t>A relative measurement (ratio or percentage) of beta-2-fraction proteins to total proteins in a biological specimen.</t>
  </si>
  <si>
    <t>Beta-2 Globulin to Total Protein Ratio Measurement</t>
  </si>
  <si>
    <t>GLOBBPT</t>
  </si>
  <si>
    <t>Beta Globulin/Total Protein</t>
  </si>
  <si>
    <t>A relative measurement (ratio or percentage) of beta fraction proteins to total proteins in a biological specimen.</t>
  </si>
  <si>
    <t>Beta Globulin to Total Protein Ratio Measurement</t>
  </si>
  <si>
    <t>GLOBG</t>
  </si>
  <si>
    <t>Gamma Globulin</t>
  </si>
  <si>
    <t>A measurement of the proteins contributing to the gamma fraction in a biological specimen.</t>
  </si>
  <si>
    <t>Gamma Globulin Measurement</t>
  </si>
  <si>
    <t>GLOBGPT</t>
  </si>
  <si>
    <t>Gamma Globulin/Total Protein</t>
  </si>
  <si>
    <t>A relative measurement (ratio or percentage) of gamma fraction proteins to total proteins in a biological specimen.</t>
  </si>
  <si>
    <t>Gamma Globulin to Total Protein Ratio Measurement</t>
  </si>
  <si>
    <t>GLOBUL</t>
  </si>
  <si>
    <t>Globulin</t>
  </si>
  <si>
    <t>A measurement of the globulin protein in a biological specimen.</t>
  </si>
  <si>
    <t>Globulin Protein Measurement</t>
  </si>
  <si>
    <t>GLP1</t>
  </si>
  <si>
    <t>Glucagon-Like Peptide-1</t>
  </si>
  <si>
    <t>Glucagon-Like Peptide-1; Total Glucagon-Like Peptide-1</t>
  </si>
  <si>
    <t>A measurement of the total glucagon-like peptide-1 in a biological specimen.</t>
  </si>
  <si>
    <t>Glucagon-like Peptide-1 Measurement</t>
  </si>
  <si>
    <t>GLP1AC</t>
  </si>
  <si>
    <t>Glucagon-Like Peptide-1, Active Form</t>
  </si>
  <si>
    <t>A measurement of the active form of glucagon-like peptide-1 in a biological specimen.</t>
  </si>
  <si>
    <t>Active Glucagon-like Peptide-1 Measurement</t>
  </si>
  <si>
    <t>GLP1IAC</t>
  </si>
  <si>
    <t>Glucagon-Like Peptide-1, Inactive Form</t>
  </si>
  <si>
    <t>A measurement of the inactive form of glucagon-like peptide-1 in a biological specimen.</t>
  </si>
  <si>
    <t>Inactive Glucagon-Like Peptide-1 Measurement</t>
  </si>
  <si>
    <t>GLS</t>
  </si>
  <si>
    <t>Global Longitudinal Strain</t>
  </si>
  <si>
    <t>A measurement of the global myocardial longitudinal strain of the ventricle or atrium, via an automated algorithm.</t>
  </si>
  <si>
    <t>Global Longitudinal Strain Measurement</t>
  </si>
  <si>
    <t>GLS_C</t>
  </si>
  <si>
    <t>Global Longitudinal Strain, Cal</t>
  </si>
  <si>
    <t>Global Longitudinal Strain, Cal; Global Longitudinal Strain, Calculated</t>
  </si>
  <si>
    <t>A calculation of the global myocardial longitudinal strain of the ventricle or atrium, by averaging the collected longitudinal strains from all or any of the three imaging views (i.e., 4-, 3-, 2-chamber views).</t>
  </si>
  <si>
    <t>Calculated Global Longitudinal Strain Measurement</t>
  </si>
  <si>
    <t>GLTAG</t>
  </si>
  <si>
    <t>Galactomannan Antigen</t>
  </si>
  <si>
    <t>A measurement of the galactomannan antigen in a biological specimen.</t>
  </si>
  <si>
    <t>Galactomannan Antigen Measurement</t>
  </si>
  <si>
    <t>GLTRCE</t>
  </si>
  <si>
    <t>Glitter Cells</t>
  </si>
  <si>
    <t>A measurement of the glitter cells in a biological specimen.</t>
  </si>
  <si>
    <t>Glitter Cell Count</t>
  </si>
  <si>
    <t>GLTTHMD</t>
  </si>
  <si>
    <t>Glutethimide</t>
  </si>
  <si>
    <t>A measurement of the glutethimide in a biological specimen.</t>
  </si>
  <si>
    <t>Glutethimide Measurement</t>
  </si>
  <si>
    <t>GLUBD13</t>
  </si>
  <si>
    <t>1,3-Beta-D-Glucan</t>
  </si>
  <si>
    <t>A measurement of the 1,3-beta-D-glucan in a biological specimen.</t>
  </si>
  <si>
    <t>1,3-Beta-D-Glucan Measurement</t>
  </si>
  <si>
    <t>GLUC</t>
  </si>
  <si>
    <t>Glucose</t>
  </si>
  <si>
    <t>A measurement of the glucose in a biological specimen.</t>
  </si>
  <si>
    <t>Glucose Measurement</t>
  </si>
  <si>
    <t>GLUCAGON</t>
  </si>
  <si>
    <t>Glucagon</t>
  </si>
  <si>
    <t>A measurement of the glucagon hormone in a biological specimen.</t>
  </si>
  <si>
    <t>Glucagon Measurement</t>
  </si>
  <si>
    <t>GLUCALTH</t>
  </si>
  <si>
    <t>Glucose Alert Threshold</t>
  </si>
  <si>
    <t>A setting on a device that triggers the onset of an alarm when a pre-specified value of glucose level has been reached.</t>
  </si>
  <si>
    <t>GLUCCLR</t>
  </si>
  <si>
    <t>Glucose Clearance</t>
  </si>
  <si>
    <t>A measurement of the volume of serum or plasma that would be cleared of glucose by excretion of urine for a specified unit of time (e.g. one minute).</t>
  </si>
  <si>
    <t>Glucose Clearance Measurement</t>
  </si>
  <si>
    <t>GLUCCRT</t>
  </si>
  <si>
    <t>Glucose/Creatinine</t>
  </si>
  <si>
    <t>A relative measurement (ratio or percentage) of the glucose to creatinine in a biological specimen.</t>
  </si>
  <si>
    <t>Glucose to Creatinine Ratio Measurement</t>
  </si>
  <si>
    <t>GLUCEXR</t>
  </si>
  <si>
    <t>Glucose Excretion Rate</t>
  </si>
  <si>
    <t>A measurement of the amount of glucose being excreted in a biological specimen over a defined amount of time (e.g. one hour).</t>
  </si>
  <si>
    <t>GLUCPE</t>
  </si>
  <si>
    <t>Plasma Equivalent Glucose</t>
  </si>
  <si>
    <t>A measurement of the plasma equivalent glucose in a biological specimen.</t>
  </si>
  <si>
    <t>Plasma Equivalent Glucose Measurement</t>
  </si>
  <si>
    <t>GLUCPED</t>
  </si>
  <si>
    <t>Plasma Equivalent Glucose Distribution</t>
  </si>
  <si>
    <t>A measurement of the plasma equivalent glucose distribution in a biological specimen.</t>
  </si>
  <si>
    <t>Plasma Equivalent Glucose Distribution Measurement</t>
  </si>
  <si>
    <t>GLUCTLEV</t>
  </si>
  <si>
    <t>Glucose Target Level</t>
  </si>
  <si>
    <t>A setting on a device where one can set and adjust the target value of blood glucose level.</t>
  </si>
  <si>
    <t>GLUCTN</t>
  </si>
  <si>
    <t>Glutamate/Creatine</t>
  </si>
  <si>
    <t>Glutamate/Creatine; Glutamic Acid/Creatine</t>
  </si>
  <si>
    <t>A relative measurement (ratio or percentage) of the glutamate to creatine in a biological specimen.</t>
  </si>
  <si>
    <t>Glutamate to Creatine Ratio Measurement</t>
  </si>
  <si>
    <t>GLUCWBE</t>
  </si>
  <si>
    <t>Whole Blood Equivalent Glucose</t>
  </si>
  <si>
    <t>A measurement of the whole blood equivalent glucose in a biological specimen.</t>
  </si>
  <si>
    <t>Whole Blood Equivalent Glucose Measurement</t>
  </si>
  <si>
    <t>GLUP1</t>
  </si>
  <si>
    <t>Glu-P-1</t>
  </si>
  <si>
    <t>2-Amino-6-methyldipyrido[1,2-a:3',2'-d]imidazole; Glu-P-1</t>
  </si>
  <si>
    <t>A measurement of the Glu-P-1 in a specimen.</t>
  </si>
  <si>
    <t>Glu-P-1 Measurement</t>
  </si>
  <si>
    <t>GLUP2</t>
  </si>
  <si>
    <t>Glu-P-2</t>
  </si>
  <si>
    <t>2-Aminodipyrido[1,2-a:3',2'-d]imidazole; Glu-P-2</t>
  </si>
  <si>
    <t>A measurement of the Glu-P-2 in a specimen.</t>
  </si>
  <si>
    <t>Glu-P-2 Measurement</t>
  </si>
  <si>
    <t>GLURLGLU</t>
  </si>
  <si>
    <t>Glucose, Radiolabeled/Glucose</t>
  </si>
  <si>
    <t>Glucose, Enriched/Glucose; Glucose, Radiolabeled/Glucose</t>
  </si>
  <si>
    <t>A relative measurement (ratio or percentage) of radiolabeled glucose to total glucose in a biological specimen.</t>
  </si>
  <si>
    <t>Radiolabeled Glucose to Glucose Ratio Measurement</t>
  </si>
  <si>
    <t>GLUTAM</t>
  </si>
  <si>
    <t>Glutamate</t>
  </si>
  <si>
    <t>Glutamate; Glutamic Acid</t>
  </si>
  <si>
    <t>A measurement of the glutamate in a biological specimen.</t>
  </si>
  <si>
    <t>Glutamate Measurement</t>
  </si>
  <si>
    <t>GLUTENIP</t>
  </si>
  <si>
    <t>Gluten Immunogenic Peptide</t>
  </si>
  <si>
    <t>GIP; Gluten Immunogenic Peptide; Gluten Immunogenic Peptides</t>
  </si>
  <si>
    <t>A measurement of gluten immunogenic peptide in a biological specimen.</t>
  </si>
  <si>
    <t>Gluten Immunogenic Peptide Measurement</t>
  </si>
  <si>
    <t>GLX</t>
  </si>
  <si>
    <t>Glutamate and Glutamine</t>
  </si>
  <si>
    <t>A measurement of the glutamate and glutamine in a biological specimen.</t>
  </si>
  <si>
    <t>Glutamate and Glutamine Measurement</t>
  </si>
  <si>
    <t>GLXC3</t>
  </si>
  <si>
    <t>Glutamate and Glutamine C3 Enriched</t>
  </si>
  <si>
    <t>A measurement of the C3 enriched glutamate and glutamine in a biological specimen.</t>
  </si>
  <si>
    <t>C3 Enriched Glutamate and Glutamine Measurement</t>
  </si>
  <si>
    <t>GLXC3GLX</t>
  </si>
  <si>
    <t>Glutamate and Glutamine C3 Enriched/GLX</t>
  </si>
  <si>
    <t>Glutamate and Glutamine C3 Enriched/Glutamate and Glutamine; Glutamate and Glutamine C3 Enriched/GLX</t>
  </si>
  <si>
    <t>A relative measurement (ratio or percentage) of the C3 enriched glutamate and glutamine to total glutamate and glutamine in a biological specimen.</t>
  </si>
  <si>
    <t>C3 Enriched Glutamate and Glutamine to Total Glutamate and Glutamine Ratio Measurement</t>
  </si>
  <si>
    <t>GLXCYR</t>
  </si>
  <si>
    <t>Glutamate-Glutamine Cycle Rate</t>
  </si>
  <si>
    <t>Glutamate and Glutamine Cycle Rate; Glutamate-Glutamine Cycle Rate; Glutamate/GABA-Glutamine Cycle Rate</t>
  </si>
  <si>
    <t>A measurement of the metabolic rate of the glutamate-glutamine cycle in a biological specimen.</t>
  </si>
  <si>
    <t>Glutamate-Creatine Cycle Rate Measurement</t>
  </si>
  <si>
    <t>GLY</t>
  </si>
  <si>
    <t>Glycine</t>
  </si>
  <si>
    <t>A measurement of the glycine in a biological specimen.</t>
  </si>
  <si>
    <t>Glycine Measurement</t>
  </si>
  <si>
    <t>GLYCIDOL</t>
  </si>
  <si>
    <t>Glycidol</t>
  </si>
  <si>
    <t>A measurement of the glycidol in a specimen.</t>
  </si>
  <si>
    <t>Glycidol Measurement</t>
  </si>
  <si>
    <t>GLYCREAT</t>
  </si>
  <si>
    <t>Glycine/Creatinine</t>
  </si>
  <si>
    <t>A relative measurement (ratio) of the glycine to the creatinine in a biological specimen.</t>
  </si>
  <si>
    <t>Glycine to Creatinine Ratio Measurement</t>
  </si>
  <si>
    <t>GLYCRL</t>
  </si>
  <si>
    <t>Glycerol</t>
  </si>
  <si>
    <t>A measurement of the total glycerol in a specimen.</t>
  </si>
  <si>
    <t>Glycerol Measurement</t>
  </si>
  <si>
    <t>GLYCRLFR</t>
  </si>
  <si>
    <t>Free Glycerol</t>
  </si>
  <si>
    <t>Free Glycerin; Free Glycerol</t>
  </si>
  <si>
    <t>A measurement of the amount of unbound glycerol in a biological specimen.</t>
  </si>
  <si>
    <t>Free Glycerol Measurement</t>
  </si>
  <si>
    <t>GM3</t>
  </si>
  <si>
    <t>Ganglioside GM3</t>
  </si>
  <si>
    <t>Ganglioside GM3; Monosialodihexosylganglioside</t>
  </si>
  <si>
    <t>A measurement of the ganglioside GM3 in a biological specimen.</t>
  </si>
  <si>
    <t>Ganglioside GM3 Measurement</t>
  </si>
  <si>
    <t>GMCSF</t>
  </si>
  <si>
    <t>Granulocyte Macrophage Colony Stm Factor</t>
  </si>
  <si>
    <t>A measurement of the granulocyte macrophage colony stimulating factor in a biological specimen.</t>
  </si>
  <si>
    <t>Granulocyte Macrophage Colony Stm Factor Measurement</t>
  </si>
  <si>
    <t>GMI</t>
  </si>
  <si>
    <t>Glucose Management Indicator</t>
  </si>
  <si>
    <t>An approximate measure (expressed as a % or mmol/mol) of an individual's expected hemoglobin A1c/hemoglobin level, based on the mean glucose measured over a period of at least 10 days by continuous glucose monitoring.</t>
  </si>
  <si>
    <t>GMNBAC</t>
  </si>
  <si>
    <t>Gram Negative Bacteria</t>
  </si>
  <si>
    <t>A measurement of the gram negative bacteria in a biological specimen.</t>
  </si>
  <si>
    <t>Gram Negative Bacteria Measurement</t>
  </si>
  <si>
    <t>GMNCOC</t>
  </si>
  <si>
    <t>Gram Negative Cocci</t>
  </si>
  <si>
    <t>A measurement of the gram negative cocci-shaped bacteria in a biological specimen.</t>
  </si>
  <si>
    <t>Gram Negative Cocci Measurement</t>
  </si>
  <si>
    <t>GMPBAC</t>
  </si>
  <si>
    <t>Gram Positive Bacteria</t>
  </si>
  <si>
    <t>A measurement of the gram positive bacteria in a biological specimen.</t>
  </si>
  <si>
    <t>Gram Positive Bacteria Measurement</t>
  </si>
  <si>
    <t>GNRH</t>
  </si>
  <si>
    <t>Gonadotropin Releasing Hormone</t>
  </si>
  <si>
    <t>Gonadotropin Releasing Hormone; Luteinising Hormone Releasing Hormone</t>
  </si>
  <si>
    <t>A measurement of the gonadotropin releasing hormone in a biological specimen.</t>
  </si>
  <si>
    <t>Gonadotropin Releasing Hormone Measurement</t>
  </si>
  <si>
    <t>GOLD</t>
  </si>
  <si>
    <t>Gold</t>
  </si>
  <si>
    <t>A measurement of the gold in a biological specimen.</t>
  </si>
  <si>
    <t>Gold Measurement</t>
  </si>
  <si>
    <t>GPBB</t>
  </si>
  <si>
    <t>Glycogen Phosphorylase Isoenzyme BB</t>
  </si>
  <si>
    <t>A measurement of the glycogen phosphorylase isoenzyme BB in a biological specimen.</t>
  </si>
  <si>
    <t>Glycogen Phosphorylase Isoenzyme BB Measurement</t>
  </si>
  <si>
    <t>GPCPC</t>
  </si>
  <si>
    <t>GPC+PCh</t>
  </si>
  <si>
    <t>Glycerophosphorylcholine + Phosphorylcholine; GPC+PCh</t>
  </si>
  <si>
    <t>A measurement of the glycerophosphorylcholine (GPC) plus phosphorylcholine (PC) in a biological specimen.</t>
  </si>
  <si>
    <t>Glycerophosphorylcholine and Phosphorylcholine Measurement</t>
  </si>
  <si>
    <t>GPDA</t>
  </si>
  <si>
    <t>Glycylproline Dipeptidyl Aminopeptidase</t>
  </si>
  <si>
    <t>Glycylproline Dipeptidyl Aminopeptidase; GPDA</t>
  </si>
  <si>
    <t>A measurement of the glycylproline dipeptidyl aminopeptidase in a biological specimen.</t>
  </si>
  <si>
    <t>Glycylproline Dipeptidyl Aminopeptidase Measurement</t>
  </si>
  <si>
    <t>GPSDEXP</t>
  </si>
  <si>
    <t>GPS Coord of Potential Disease Exposure</t>
  </si>
  <si>
    <t>GPS Coord of Potential Disease Exposure; GPS Coordinates of Potential Disease Exposure</t>
  </si>
  <si>
    <t>The global position system (GPS) coordinates for the location at which an individual was potentially exposed to a disease.</t>
  </si>
  <si>
    <t>GPS Coordinates of Potential Disease Exposure</t>
  </si>
  <si>
    <t>GRAESTHE</t>
  </si>
  <si>
    <t>Graphesthesia</t>
  </si>
  <si>
    <t>An evaluation of graphesthesia (the ability to recognize symbols when they're traced on the skin).</t>
  </si>
  <si>
    <t>Graphesthesia Evaluation</t>
  </si>
  <si>
    <t>GRAN</t>
  </si>
  <si>
    <t>Granulocytes</t>
  </si>
  <si>
    <t>Granulocytes; Polymorphonuclear Leukocytes</t>
  </si>
  <si>
    <t>A measurement of the granulocytes in a biological specimen.</t>
  </si>
  <si>
    <t>Granulocyte Count</t>
  </si>
  <si>
    <t>GRANB</t>
  </si>
  <si>
    <t>Granulocytes Band Form</t>
  </si>
  <si>
    <t>Banded Granulocytes; Granulocytes Band Form</t>
  </si>
  <si>
    <t>A measurement of the banded granulocytes in a biological specimen.</t>
  </si>
  <si>
    <t>Granulocytes Band Form Count</t>
  </si>
  <si>
    <t>GRANBCE</t>
  </si>
  <si>
    <t>Granulocytes Band Form/Total Cells</t>
  </si>
  <si>
    <t>A relative measurement (ratio or percentage) of the banded granulocytes to total cells in a biological specimen.</t>
  </si>
  <si>
    <t>Band Form Granulocyte to Total Cell Ratio Measurement</t>
  </si>
  <si>
    <t>GRANCE</t>
  </si>
  <si>
    <t>Granulocytes/Total Cells</t>
  </si>
  <si>
    <t>A relative measurement (ratio or percentage) of the granulocytes to total cells in a biological specimen (for example a bone marrow specimen).</t>
  </si>
  <si>
    <t>Granulocyte to Total Cell Ratio Measurement</t>
  </si>
  <si>
    <t>GRANIM</t>
  </si>
  <si>
    <t>Immature Granulocytes</t>
  </si>
  <si>
    <t>A measurement of the total immature granulocytes in a biological specimen.</t>
  </si>
  <si>
    <t>Immature Granulocyte Count</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</si>
  <si>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</si>
  <si>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</si>
  <si>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</si>
  <si>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</si>
  <si>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GRANLE</t>
  </si>
  <si>
    <t>Gran/Leuk</t>
  </si>
  <si>
    <t>Gran/Leuk; Granulocytes/Leukocytes; Polymorphonuclear Leukocytes/Leukocytes</t>
  </si>
  <si>
    <t>A relative measurement (ratio or percentage) of the granulocytes to total leukocytes in a biological specimen.</t>
  </si>
  <si>
    <t>Granulocytes to Leukocytes Ratio Measurement</t>
  </si>
  <si>
    <t>Granulocytes/Leukocytes</t>
  </si>
  <si>
    <t>GRANS</t>
  </si>
  <si>
    <t>Granulocytes Sub</t>
  </si>
  <si>
    <t>Granulocytes Sub; Granulocytes Sub-Population</t>
  </si>
  <si>
    <t>A measurement of a sub-population of granulocytes in a biological specimen.</t>
  </si>
  <si>
    <t>Granulocyte Subpopulation Count</t>
  </si>
  <si>
    <t>GRANSG</t>
  </si>
  <si>
    <t>Granulocytes Segmented</t>
  </si>
  <si>
    <t>A measurement of the segmented granulocytes in a biological specimen.</t>
  </si>
  <si>
    <t>Segmented Granulocyte Count</t>
  </si>
  <si>
    <t>GRANSGCE</t>
  </si>
  <si>
    <t>Granulocytes Segmented/Total Cells</t>
  </si>
  <si>
    <t>Granulocytes Segmented/Total Cells; Segmented Granulocytes/Total Cells</t>
  </si>
  <si>
    <t>A relative measurement (ratio or percentage) of the segmented granulocytes to total cells in a biological specimen.</t>
  </si>
  <si>
    <t>Segmented Granulocyte to Total Cell Ratio Measurement</t>
  </si>
  <si>
    <t>GRANSP</t>
  </si>
  <si>
    <t>Granulocytes Sub/Granulocytes</t>
  </si>
  <si>
    <t>Granulocytes Sub-Population/Granulocytes; Granulocytes Sub/Granulocytes</t>
  </si>
  <si>
    <t>A relative measurement (ratio or percentage) of a sub-population of granulocytes to total granulocytes in a biological specimen.</t>
  </si>
  <si>
    <t>Granulocytes Subpopulation to Granulocytes Ratio Measurement</t>
  </si>
  <si>
    <t>GRANULIN</t>
  </si>
  <si>
    <t>Granulin</t>
  </si>
  <si>
    <t>A measurement of the granulin in a biological specimen.</t>
  </si>
  <si>
    <t>Granulin Measurement</t>
  </si>
  <si>
    <t>GRAVIND</t>
  </si>
  <si>
    <t>Gravida Indicator</t>
  </si>
  <si>
    <t>Gravida; Gravida Indicator</t>
  </si>
  <si>
    <t>An indication as to whether the subject is or has ever been pregnant.</t>
  </si>
  <si>
    <t>Gravida</t>
  </si>
  <si>
    <t>GRLIDENT</t>
  </si>
  <si>
    <t>Graft Lesion Identification</t>
  </si>
  <si>
    <t>An indication that a graft with a lesion has been located and characterized.</t>
  </si>
  <si>
    <t>GRN</t>
  </si>
  <si>
    <t>Progranulin</t>
  </si>
  <si>
    <t>A measurement of the progranulin in a biological specimen.</t>
  </si>
  <si>
    <t>Progranulin Measurement</t>
  </si>
  <si>
    <t>GRO</t>
  </si>
  <si>
    <t>Growth Regulated Oncogene</t>
  </si>
  <si>
    <t>A measurement of the total growth regulated oncogene proteins in a biological specimen.</t>
  </si>
  <si>
    <t>Growth Regulated Oncogene Measurement</t>
  </si>
  <si>
    <t>GRWHIH</t>
  </si>
  <si>
    <t>Growth Hormone Inhibiting Hormone</t>
  </si>
  <si>
    <t>Growth Hormone Inhibiting Hormone; Somatostatin</t>
  </si>
  <si>
    <t>A measurement of the growth hormone inhibiting hormone in a biological specimen.</t>
  </si>
  <si>
    <t>Growth Hormone Inhibiting Hormone Measurement</t>
  </si>
  <si>
    <t>GRWHRH</t>
  </si>
  <si>
    <t>Growth Hormone Releasing Hormone</t>
  </si>
  <si>
    <t>Growth Hormone Releasing Hormone; Somatocrinin</t>
  </si>
  <si>
    <t>A measurement of the growth hormone releasing hormone in a biological specimen.</t>
  </si>
  <si>
    <t>Growth Hormone Releasing Hormone Measurement</t>
  </si>
  <si>
    <t>GST</t>
  </si>
  <si>
    <t>Glutathione S-Transferase, Total</t>
  </si>
  <si>
    <t>A measurement of the total glutathione-s-transferase in a biological specimen.</t>
  </si>
  <si>
    <t>Glutathione-S-Transferase Measurement</t>
  </si>
  <si>
    <t>GSTABRTH</t>
  </si>
  <si>
    <t>Gestational Age at Birth</t>
  </si>
  <si>
    <t>The gestational age of the subject at birth.</t>
  </si>
  <si>
    <t>GSTAL</t>
  </si>
  <si>
    <t>Alpha Glutathione-S-Transferase</t>
  </si>
  <si>
    <t>A measurement of the alpha form of glutathione S-transferase in a biological specimen.</t>
  </si>
  <si>
    <t>Alpha Glutathione-S-Transferase Measurement</t>
  </si>
  <si>
    <t>GSTALCRT</t>
  </si>
  <si>
    <t>Glutathione S-Transferase, Alpha/Creat</t>
  </si>
  <si>
    <t>A relative measurement (ratio or percentage) of the alpha glutathione-S-transferase to creatinine in a biological specimen.</t>
  </si>
  <si>
    <t>Alpha Glutathione-S-Transferase to Creatinine Ratio Measurement</t>
  </si>
  <si>
    <t>GSTALEXR</t>
  </si>
  <si>
    <t>Alpha-GST Excretion Rate</t>
  </si>
  <si>
    <t>A measurement of the amount of Alpha Glutathione-S-Transferase being excreted in a biological specimen over a defined period of time (e.g. one hour).</t>
  </si>
  <si>
    <t>GSTCREAT</t>
  </si>
  <si>
    <t>Glutathione-S-Transferase/Creatinine</t>
  </si>
  <si>
    <t>A relative measurement (ratio or percentage) of the glutathione S-transferase to creatinine in a biological specimen.</t>
  </si>
  <si>
    <t>Glutathione-S-Transferase to Creatinine Ratio Measurement</t>
  </si>
  <si>
    <t>GSTMU</t>
  </si>
  <si>
    <t>Mu Glutathione-S-Transferase</t>
  </si>
  <si>
    <t>A measurement of the mu form of glutathione S-transferase in a biological specimen.</t>
  </si>
  <si>
    <t>Mu Glutathione-S-Transferase Measurement</t>
  </si>
  <si>
    <t>GSTMUCRT</t>
  </si>
  <si>
    <t>Mu Glutathione-S-Transferase/Creatinine</t>
  </si>
  <si>
    <t>A relative measurement (ratio or percentage) of the mu gamma glutamyl transpeptidase to creatinine in a biological specimen.</t>
  </si>
  <si>
    <t>Mu Glutathione-S-Transferase to Creatinine Ratio Measurement</t>
  </si>
  <si>
    <t>GSTPI</t>
  </si>
  <si>
    <t>Glutathione S-Transferase, Pi</t>
  </si>
  <si>
    <t>A measurement of the Pi glutathione-s-transferase in a biological specimen.</t>
  </si>
  <si>
    <t>Pi Glutathione S-Transferase Measurement</t>
  </si>
  <si>
    <t>GSTPIEXR</t>
  </si>
  <si>
    <t>Pi-GST Excretion Rate</t>
  </si>
  <si>
    <t>A measurement of the amount of Pi Glutathione-S-Transferase being excreted in a biological specimen over a defined period of time (e.g. one hour).</t>
  </si>
  <si>
    <t>GSTTH</t>
  </si>
  <si>
    <t>Glutathione S-Transferase, Theta</t>
  </si>
  <si>
    <t>A measurement of the theta glutathione-s-transferase in a biological specimen.</t>
  </si>
  <si>
    <t>Theta Glutathione S-Transferase Measurement</t>
  </si>
  <si>
    <t>GSTY1</t>
  </si>
  <si>
    <t>Glutathione S-Transferase, Y1</t>
  </si>
  <si>
    <t>A measurement of the Y1 subunit of glutathione-s-transferase in a biological specimen.</t>
  </si>
  <si>
    <t>Glutathione S-Transferase Y1 Subunit Measurement</t>
  </si>
  <si>
    <t>GUDCA</t>
  </si>
  <si>
    <t>Glycoursodeoxycholate</t>
  </si>
  <si>
    <t>Glycoursodeoxycholate; Glycoursodeoxycholic Acid</t>
  </si>
  <si>
    <t>A measurement of the glycoursodeoxycholate in a biological specimen.</t>
  </si>
  <si>
    <t>Glycoursodeoxycholate Measurement</t>
  </si>
  <si>
    <t>GUSA</t>
  </si>
  <si>
    <t>Glucuronidase, Alpha</t>
  </si>
  <si>
    <t>A measurement of the alpha glucuronidase in a biological specimen.</t>
  </si>
  <si>
    <t>Alpha Glucuronidase Measurement</t>
  </si>
  <si>
    <t>GUSB</t>
  </si>
  <si>
    <t>Glucuronidase, Beta</t>
  </si>
  <si>
    <t>A measurement of the beta glucuronidase in a biological specimen.</t>
  </si>
  <si>
    <t>Beta Glucuronidase Measurement</t>
  </si>
  <si>
    <t>GVA</t>
  </si>
  <si>
    <t>Gardnerella vaginalis</t>
  </si>
  <si>
    <t>Corynebacterium vaginalis; Gardnerella vaginalis</t>
  </si>
  <si>
    <t>A measurement of the Gardnerella vaginalis in a biological specimen.</t>
  </si>
  <si>
    <t>Gardnerella vaginalis Measurement</t>
  </si>
  <si>
    <t>GVADNA</t>
  </si>
  <si>
    <t>Gardnerella vaginalis DNA</t>
  </si>
  <si>
    <t>A measurement of the Gardnerella vaginalis DNA in a biological specimen.</t>
  </si>
  <si>
    <t>Gardnerella vaginalis DNA Measurement</t>
  </si>
  <si>
    <t>GZBX</t>
  </si>
  <si>
    <t>GZB Expression</t>
  </si>
  <si>
    <t>Granzyme B Expression; GZB Expression; GzmB Expression</t>
  </si>
  <si>
    <t>A measurement of cellular granzyme b expression in a biological specimen.</t>
  </si>
  <si>
    <t>GZB Expression Measurement</t>
  </si>
  <si>
    <t>GZMB</t>
  </si>
  <si>
    <t>Granzyme B</t>
  </si>
  <si>
    <t>C11; CCPI; CGL1; CSPB; CTLA1; CTSGL1; Granzyme B; HLP; SECT</t>
  </si>
  <si>
    <t>A measurement of the granzyme B in a biological specimen.</t>
  </si>
  <si>
    <t>Granzyme B Measurement</t>
  </si>
  <si>
    <t>H2FLRZPM</t>
  </si>
  <si>
    <t>Hydroxyethylflurazepam</t>
  </si>
  <si>
    <t>2-Hydroxyethylflurazepam; Hydroxyethylflurazepam</t>
  </si>
  <si>
    <t>A measurement of the hydroxyethylflurazepam a biological specimen.</t>
  </si>
  <si>
    <t>Hydroxyethylflurazepam Measurement</t>
  </si>
  <si>
    <t>H2OACT</t>
  </si>
  <si>
    <t>Water Activity</t>
  </si>
  <si>
    <t>aw; Water Activity</t>
  </si>
  <si>
    <t>Water Activity Measurement</t>
  </si>
  <si>
    <t>H2OSUPPR</t>
  </si>
  <si>
    <t>Water Signal Suppression Method</t>
  </si>
  <si>
    <t>The technique used to mitigate the signal that is generated from body water during imaging.</t>
  </si>
  <si>
    <t>H411DC6A</t>
  </si>
  <si>
    <t>6a OH-tetrahydro-11-DeH-Corticosterone</t>
  </si>
  <si>
    <t>6-Alpha Hydroxytetrahydro-11-Dehydrocorticosterone; 6a OH-tetrahydro-11-DeH-Corticosterone</t>
  </si>
  <si>
    <t>A measurement of the 6-alpha hydroxytetrahydro-11-dehydrocorticosterone in a biological specimen.</t>
  </si>
  <si>
    <t>6a OH-tetrahydro-11-DeH-Corticosterone Measurement</t>
  </si>
  <si>
    <t>H411DS6A</t>
  </si>
  <si>
    <t>6a OH-tetrahydro-11-Deoxycortisol</t>
  </si>
  <si>
    <t>6-Alpha Hydroxytetrahydro-11-Deoxycortisol; 6a OH-tetrahydro-11-Deoxycortisol</t>
  </si>
  <si>
    <t>A measurement of the 6-alpha hydroxytetrahydro-11-deoxycortisol in a biological specimen.</t>
  </si>
  <si>
    <t>6a OH-tetrahydro-11-Deoxycortisol Measurement</t>
  </si>
  <si>
    <t>HAEMINF</t>
  </si>
  <si>
    <t>Haemophilus influenzae</t>
  </si>
  <si>
    <t>H. influenzae; Haemophilus influenzae</t>
  </si>
  <si>
    <t>A measurement of the Haemophilus influenza virus in a biological specimen.</t>
  </si>
  <si>
    <t>Haemophilus influenzae Measurement</t>
  </si>
  <si>
    <t>HAEMOPH</t>
  </si>
  <si>
    <t>Haemophilus</t>
  </si>
  <si>
    <t>A measurement of the organisms that are not assigned to the species level but are assigned to the Haemophilus genus level in a biological specimen.</t>
  </si>
  <si>
    <t>Haemophilus Measurement</t>
  </si>
  <si>
    <t>HAHA</t>
  </si>
  <si>
    <t>Human Anti-Human Antibody</t>
  </si>
  <si>
    <t>A measurement of the total human anti-human antibody in a biological specimen.</t>
  </si>
  <si>
    <t>Human Anti-Human Antibody Measurement</t>
  </si>
  <si>
    <t>HAIRYCE</t>
  </si>
  <si>
    <t>Hairy Cells</t>
  </si>
  <si>
    <t>A measurement of the hairy cells (b-cell lymphocytes with hairy projections from the cytoplasm) in a biological specimen.</t>
  </si>
  <si>
    <t>Hairy Cell Count</t>
  </si>
  <si>
    <t>HALLUC</t>
  </si>
  <si>
    <t>Hallucinogen</t>
  </si>
  <si>
    <t>A measurement of any hallucinogenic class drug present in a biological specimen.</t>
  </si>
  <si>
    <t>Hallucinogen Measurement</t>
  </si>
  <si>
    <t>HALOPRDL</t>
  </si>
  <si>
    <t>Haloperidol</t>
  </si>
  <si>
    <t>A measurement of the haloperidol in a biological specimen.</t>
  </si>
  <si>
    <t>Haloperidol Measurement</t>
  </si>
  <si>
    <t>HALPRZLA</t>
  </si>
  <si>
    <t>Alpha-Hydroxyalprazolam</t>
  </si>
  <si>
    <t>A measurement of the alpha-hydroxyalprazolam in a biological specimen.</t>
  </si>
  <si>
    <t>Alpha-Hydroxyalprazolam Measurement</t>
  </si>
  <si>
    <t>HALPRZLM</t>
  </si>
  <si>
    <t>Hydroxyalprazolam</t>
  </si>
  <si>
    <t>A measurement of the total hydroxyalprazolam present in a biological specimen.</t>
  </si>
  <si>
    <t>Hydroxyalprazolam Measurement</t>
  </si>
  <si>
    <t>HAMAB</t>
  </si>
  <si>
    <t>Human Anti-Mouse Antibody</t>
  </si>
  <si>
    <t>HAMA; Human Anti-Mouse Antibody</t>
  </si>
  <si>
    <t>A measurement of the human anti-mouse antibody in a biological specimen.</t>
  </si>
  <si>
    <t>Human Anti-Mouse Antibody Measurement</t>
  </si>
  <si>
    <t>HANDDOM</t>
  </si>
  <si>
    <t>Dominant Hand</t>
  </si>
  <si>
    <t>The preferred hand of use for controlled and efficient performance of motor tasks.</t>
  </si>
  <si>
    <t>HAPTOG</t>
  </si>
  <si>
    <t>Haptoglobin</t>
  </si>
  <si>
    <t>A measurement of the haptoglobin protein in a biological specimen.</t>
  </si>
  <si>
    <t>Haptoglobin Protein Measurement</t>
  </si>
  <si>
    <t>HASAG</t>
  </si>
  <si>
    <t>Hepatitis A Virus Surface Antigen</t>
  </si>
  <si>
    <t>HAsAg; Hepatitis A Virus Surface Antigen</t>
  </si>
  <si>
    <t>A measurement of the surface antigen reaction of a biological specimen to the Hepatitis A virus.</t>
  </si>
  <si>
    <t>Hepatits A Virus Surface Antigen Measurement</t>
  </si>
  <si>
    <t>HASIGEAB</t>
  </si>
  <si>
    <t>Human Anti-Sheep IgE Antibody</t>
  </si>
  <si>
    <t>A measurement of the human anti-sheep IgE antibodies in a biological specimen.</t>
  </si>
  <si>
    <t>Human Anti-Sheep IgE Antibody Measurement</t>
  </si>
  <si>
    <t>HASIGGAB</t>
  </si>
  <si>
    <t>Human Anti-Sheep IgG Antibody</t>
  </si>
  <si>
    <t>A measurement of the human anti-sheep IgG antibodies in a biological specimen.</t>
  </si>
  <si>
    <t>Human Anti-Sheep IgG Antibody Measurement</t>
  </si>
  <si>
    <t>HASIGMAB</t>
  </si>
  <si>
    <t>Human Anti-Sheep IgM Antibody</t>
  </si>
  <si>
    <t>A measurement of the human anti-sheep IgM antibodies in a biological specimen.</t>
  </si>
  <si>
    <t>Human Anti-Sheep IgM Antibody Measurement</t>
  </si>
  <si>
    <t>HAVRNA</t>
  </si>
  <si>
    <t>Hepatitis A Virus RNA</t>
  </si>
  <si>
    <t>A measurement of the hepatitis A virus RNA in a biological specimen.</t>
  </si>
  <si>
    <t>Hepatitis A Virus RNA Measurement</t>
  </si>
  <si>
    <t>HBA1A</t>
  </si>
  <si>
    <t>Hemoglobin A1A</t>
  </si>
  <si>
    <t>Glycated Hemoglobin 1A; Hemoglobin A1A</t>
  </si>
  <si>
    <t>A measurement of the glycated hemoglobin A1A in a biological specimen.</t>
  </si>
  <si>
    <t>Hemoglobin A1A Measurement</t>
  </si>
  <si>
    <t>HBA1B</t>
  </si>
  <si>
    <t>Hemoglobin A1B</t>
  </si>
  <si>
    <t>Glycated Hemoglobin 1B; Hemoglobin A1B</t>
  </si>
  <si>
    <t>A measurement of the glycated hemoglobin A1B in a biological specimen.</t>
  </si>
  <si>
    <t>Hemoglobin A1B Measurement</t>
  </si>
  <si>
    <t>HBA1C</t>
  </si>
  <si>
    <t>Hemoglobin A1C</t>
  </si>
  <si>
    <t>HbA1c; Hemoglobin A1C</t>
  </si>
  <si>
    <t>A measurement of the glycated hemoglobin A1C in a biological specimen.</t>
  </si>
  <si>
    <t>Hemoglobin A1C Measurement</t>
  </si>
  <si>
    <t>HBA1CHGB</t>
  </si>
  <si>
    <t>Hemoglobin A1C/Hemoglobin</t>
  </si>
  <si>
    <t>A relative measurement (ratio or percentage) of the glycosylated hemoglobin to total hemoglobin in a biological specimen.</t>
  </si>
  <si>
    <t>Hemoglobin A1C to Hemoglobin Ratio Measurement</t>
  </si>
  <si>
    <t>HBA2PHB</t>
  </si>
  <si>
    <t>Hemoglobin A2 Prime/Total Hemoglobin</t>
  </si>
  <si>
    <t>A relative measurement (ratio or percentage) of the hemoglobin A2 prime to total hemoglobin in a biological specimen.</t>
  </si>
  <si>
    <t>Hemoglobin A2 Prime to Total Hemoglobin Ratio Measurement</t>
  </si>
  <si>
    <t>HBBARTHB</t>
  </si>
  <si>
    <t>Hemoglobin Barts/Total Hemoglobin</t>
  </si>
  <si>
    <t>A relative measurement (ratio or percentage) of the hemoglobin Barts to total hemoglobin in a biological specimen.</t>
  </si>
  <si>
    <t>Hemoglobin Barts to Total Hemoglobin Ratio Measurement</t>
  </si>
  <si>
    <t>HBCAG</t>
  </si>
  <si>
    <t>Hepatitis B Virus Core Antigen</t>
  </si>
  <si>
    <t>A measurement of the Hepatitis B virus core antigen in a biological specimen.</t>
  </si>
  <si>
    <t>Hepatitis B Virus Core Antigen Measurement</t>
  </si>
  <si>
    <t>HBCOHGB</t>
  </si>
  <si>
    <t>Carboxyhemoglobin/Total Hemoglobin</t>
  </si>
  <si>
    <t>A relative measurement (ratio or percentage) of the amount of carboxyhemoglobin compared to total hemoglobin in a biological specimen.</t>
  </si>
  <si>
    <t>Carboxyhemoglobin to Total Hemoglobin Ratio Measurement</t>
  </si>
  <si>
    <t>HBDNA</t>
  </si>
  <si>
    <t>Hepatitis B Virus DNA</t>
  </si>
  <si>
    <t>A measurement of the Hepatitis B virus DNA in a biological specimen.</t>
  </si>
  <si>
    <t>Hepatitis B DNA Measurement</t>
  </si>
  <si>
    <t>HBEAG</t>
  </si>
  <si>
    <t>Hepatitis B Virus e Antigen</t>
  </si>
  <si>
    <t>A measurement of the hepatitis B e antigen in a biological specimen.</t>
  </si>
  <si>
    <t>Hepatitis B Virus e Antigen Measurement</t>
  </si>
  <si>
    <t>HBEGF</t>
  </si>
  <si>
    <t>Heparin Binding EGF Like Growth Factor</t>
  </si>
  <si>
    <t>HB-EGF; HEGFL; Heparin Binding EGF Like Growth Factor; Heparin-Binding EGF-Like Growth Factor; Proheparin-Binding EGF-Like Growth Factor</t>
  </si>
  <si>
    <t>A measurement of the heparin binding EGF like growth factor in a biological specimen.</t>
  </si>
  <si>
    <t>Heparin Binding EGF Like Growth Factor Measurement</t>
  </si>
  <si>
    <t>HBGCHTHB</t>
  </si>
  <si>
    <t>Hemoglobin G Coushatta/Total Hemoglobin</t>
  </si>
  <si>
    <t>A relative measurement (ratio or percentage) of the hemoglobin G Coushatta to total hemoglobin in a biological specimen.</t>
  </si>
  <si>
    <t>Hemoglobin G Coushatta to Total Hemoglobin Ratio Measurement</t>
  </si>
  <si>
    <t>HBHIB</t>
  </si>
  <si>
    <t>Hemoglobin H Inclusion Bodies</t>
  </si>
  <si>
    <t>HBH Inclusion Bodies; Hemoglobin H Inclusion Bodies; HGH Inclusion Bodies</t>
  </si>
  <si>
    <t>A measurement of the hemoglobin H inclusion bodies in a biological specimen.</t>
  </si>
  <si>
    <t>Hemoglobin H Inclusion Bodies Measurement</t>
  </si>
  <si>
    <t>HBLEPRHB</t>
  </si>
  <si>
    <t>Hemoglobin Lepore/Total Hemoglobin</t>
  </si>
  <si>
    <t>A relative measurement (ratio or percentage) of the Lepore hemoglobin to total hemoglobin in a biological specimen.</t>
  </si>
  <si>
    <t>Hemoglobin Lepore to Total Hemoglobin Ratio Measurement</t>
  </si>
  <si>
    <t>HBNUAC</t>
  </si>
  <si>
    <t>Hepatitis B Virus Nucleic Acid</t>
  </si>
  <si>
    <t>A measurement of the hepatitis B virus nucleic acid in a biological specimen.</t>
  </si>
  <si>
    <t>Hepatitis B Virus Nucleic Acid Measurement</t>
  </si>
  <si>
    <t>HBOARBHB</t>
  </si>
  <si>
    <t>Hemoglobin O-Arab/Total Hemoglobin</t>
  </si>
  <si>
    <t>A relative measurement (ratio or percentage) of the hemoglobin O-Arab to total hemoglobin in a biological specimen.</t>
  </si>
  <si>
    <t>Hemoglobin O-Arab to Total Hemoglobin Ratio Measurement</t>
  </si>
  <si>
    <t>HBOVAG</t>
  </si>
  <si>
    <t>Human Bocavirus Antigen</t>
  </si>
  <si>
    <t>A measurement of the Human bocavirus antigen in a biological specimen.</t>
  </si>
  <si>
    <t>Human Bocavirus Antigen Measurement</t>
  </si>
  <si>
    <t>HBOVDNA</t>
  </si>
  <si>
    <t>Human bocavirus DNA</t>
  </si>
  <si>
    <t>A measurement of the Human bocavirus DNA in a biological specimen.</t>
  </si>
  <si>
    <t>Human Bocavirus DNA Measurement</t>
  </si>
  <si>
    <t>HBOVNUAC</t>
  </si>
  <si>
    <t>Human Bocavirus Nucleic Acid</t>
  </si>
  <si>
    <t>A measurement of the Human bocavirus nucleic acid in a biological specimen.</t>
  </si>
  <si>
    <t>Human Bocavirus Nucleic Acid Measurement</t>
  </si>
  <si>
    <t>HBOXHGB</t>
  </si>
  <si>
    <t>Oxyhemoglobin/Total Hemoglobin</t>
  </si>
  <si>
    <t>FO2 Hb; Fractioned Oxyhemoglobin; Oxyhemoglobin/Total Hemoglobin</t>
  </si>
  <si>
    <t>A relative measurement (ratio or percentage) of the amount of oxyhemoglobin compared to total hemoglobin in a biological specimen.</t>
  </si>
  <si>
    <t>Oxyhemoglobin to Total Hemoglobin Ratio Measurement</t>
  </si>
  <si>
    <t>HBRNA</t>
  </si>
  <si>
    <t>Hepatitis B Virus RNA</t>
  </si>
  <si>
    <t>A measurement of the Hepatitis B virus RNA in a biological specimen.</t>
  </si>
  <si>
    <t>Hepatitis B Virus RNA Measurement</t>
  </si>
  <si>
    <t>HBSAG</t>
  </si>
  <si>
    <t>Hepatitis B Virus Surface Antigen</t>
  </si>
  <si>
    <t>HBsAg; Hepatitis B Virus Surface Antigen</t>
  </si>
  <si>
    <t>A measurement of the surface antigen reaction of a biological specimen to the Hepatitis B virus.</t>
  </si>
  <si>
    <t>Hepatitis B Virus Surface Antigen Measurement</t>
  </si>
  <si>
    <t>HBV</t>
  </si>
  <si>
    <t>Hepatitis B Virus</t>
  </si>
  <si>
    <t>A measurement of the hepatitis B virus in a biological specimen.</t>
  </si>
  <si>
    <t>Hepatitis B Virus Measurement</t>
  </si>
  <si>
    <t>HCAG</t>
  </si>
  <si>
    <t>Hepatitis C Virus Antigen</t>
  </si>
  <si>
    <t>A measurement of the hepatitis C virus antigen in a biological specimen.</t>
  </si>
  <si>
    <t>Hepatitis C Virus Antigen Measurement</t>
  </si>
  <si>
    <t>HCCAG</t>
  </si>
  <si>
    <t>Hepatitis C Virus Core Antigen</t>
  </si>
  <si>
    <t>A measurement of the hepatitis C virus core antigen in a biological specimen.</t>
  </si>
  <si>
    <t>Hepatitis C Virus Core Antigen Measurement</t>
  </si>
  <si>
    <t>HCENLIND</t>
  </si>
  <si>
    <t>Heart Chamber Enlargement Indicator</t>
  </si>
  <si>
    <t>An indication as to whether there is an enlarged heart chamber.</t>
  </si>
  <si>
    <t>HCG</t>
  </si>
  <si>
    <t>Choriogonadotropin Beta</t>
  </si>
  <si>
    <t>Choriogonadotropin Beta; Pregnancy Test</t>
  </si>
  <si>
    <t>A measurement of the Choriogonadotropin Beta in a biological specimen.</t>
  </si>
  <si>
    <t>Choriogonadotropin Beta Measurement</t>
  </si>
  <si>
    <t>HCGFR</t>
  </si>
  <si>
    <t>Choriogonadotropin Beta, Free</t>
  </si>
  <si>
    <t>A measurement of the free choriogonadotropin beta in a biological specimen.</t>
  </si>
  <si>
    <t>Free Choriogonadotropin Beta Measurement</t>
  </si>
  <si>
    <t>HCGND</t>
  </si>
  <si>
    <t>Choriogonadotropin</t>
  </si>
  <si>
    <t>A measurement of the total choriogonadotropin in a biological specimen.</t>
  </si>
  <si>
    <t>Choriogonadotropin Measurement</t>
  </si>
  <si>
    <t>HCGNDI</t>
  </si>
  <si>
    <t>Choriogonadotropin, Intact</t>
  </si>
  <si>
    <t>A measurement of the intact choriogonadotropin in a biological specimen.</t>
  </si>
  <si>
    <t>Intact Choriogonadotropin Measurement</t>
  </si>
  <si>
    <t>HCH4</t>
  </si>
  <si>
    <t>Hydrogen+Methane</t>
  </si>
  <si>
    <t>H+CH4; Hydrogen+Methane</t>
  </si>
  <si>
    <t>A measurement of the hydrogen and methane in a biological specimen.</t>
  </si>
  <si>
    <t>Hydrogen and Methane Measurement</t>
  </si>
  <si>
    <t>HCHT</t>
  </si>
  <si>
    <t>Hyocholate</t>
  </si>
  <si>
    <t>Hyocholate; Hyocholic Acid</t>
  </si>
  <si>
    <t>A measurement of the hyocholate in a biological specimen.</t>
  </si>
  <si>
    <t>Hyocholate Measurement</t>
  </si>
  <si>
    <t>HCN</t>
  </si>
  <si>
    <t>Hydrogen Cyanide</t>
  </si>
  <si>
    <t>A measurement of the hydrogen cyanide in a specimen.</t>
  </si>
  <si>
    <t>Hydrogen Cyanide Measurement</t>
  </si>
  <si>
    <t>HCNUAC</t>
  </si>
  <si>
    <t>Hepatitis C Virus Nucleic Acid</t>
  </si>
  <si>
    <t>A measurement of the hepatitis C virus nucleic acid in a biological specimen.</t>
  </si>
  <si>
    <t>Hepatitis C Virus Nucleic Acid Measurement</t>
  </si>
  <si>
    <t>HCOA3</t>
  </si>
  <si>
    <t>3beta-Hydroxy-5-Cholestenoic Acid</t>
  </si>
  <si>
    <t>3-HCOA; 3-Hydroxy-5-cholestenoic acid; 3beta-Hydroxy-5-Cholestenoic Acid</t>
  </si>
  <si>
    <t>A measurement of the 3beta-hydroxy-5-cholestenoic acid in a biological specimen.</t>
  </si>
  <si>
    <t>3beta-Hydroxy-5-Cholestenoic Acid Measurement</t>
  </si>
  <si>
    <t>HCOV229E</t>
  </si>
  <si>
    <t>Human Coronavirus 229E</t>
  </si>
  <si>
    <t>A measurement of the Human coronavirus 229E in a biological specimen.</t>
  </si>
  <si>
    <t>Human Coronavirus 229E Measurement</t>
  </si>
  <si>
    <t>HCOVHKU1</t>
  </si>
  <si>
    <t>Human Coronavirus HKU1</t>
  </si>
  <si>
    <t>A measurement of the Human coronavirus HKU1 in a biological specimen.</t>
  </si>
  <si>
    <t>Human Coronavirus HKU1 Measurement</t>
  </si>
  <si>
    <t>HCOVNL63</t>
  </si>
  <si>
    <t>Human Coronavirus NL63</t>
  </si>
  <si>
    <t>A measurement of the Human coronavirus NL63 in a biological specimen.</t>
  </si>
  <si>
    <t>Human Coronavirus NL63 Measurement</t>
  </si>
  <si>
    <t>HCOVOC43</t>
  </si>
  <si>
    <t>Human Coronavirus OC43</t>
  </si>
  <si>
    <t>A measurement of the Human coronavirus OC43 in a biological specimen.</t>
  </si>
  <si>
    <t>Human Coronavirus OC43 Measurement</t>
  </si>
  <si>
    <t>HCPAG</t>
  </si>
  <si>
    <t>Histoplasma capsulatum Antigen</t>
  </si>
  <si>
    <t>A measurement of the Histoplasma capsulatum antigen in a biological specimen.</t>
  </si>
  <si>
    <t>Histoplasma capsulatum Antigen Measurement</t>
  </si>
  <si>
    <t>HCRAPCTL</t>
  </si>
  <si>
    <t>Head Circumference-for-Age Percentile</t>
  </si>
  <si>
    <t>Head Circumference-for-Age Percentile; Head Occipital-Frontal Circumference-for-Age Percentile</t>
  </si>
  <si>
    <t>An assessed relationship of an individual's head circumference and age to that of a reference population, expressed as a percentile.</t>
  </si>
  <si>
    <t>HCRNA</t>
  </si>
  <si>
    <t>Hepatitis C Virus RNA</t>
  </si>
  <si>
    <t>A measurement of the Hepatitis C virus RNA in a biological specimen.</t>
  </si>
  <si>
    <t>Hepatitis C Virus RNA Measurement</t>
  </si>
  <si>
    <t>HCT</t>
  </si>
  <si>
    <t>Hematocrit</t>
  </si>
  <si>
    <t>Erythrocyte Volume Fraction; EVF; Hematocrit; Packed Cell Volume; PCV</t>
  </si>
  <si>
    <t>The percentage of a whole blood specimen that is composed of red blood cells (erythrocytes).</t>
  </si>
  <si>
    <t>Hematocrit Measurement</t>
  </si>
  <si>
    <t>HCV</t>
  </si>
  <si>
    <t>Hepatitis C Virus</t>
  </si>
  <si>
    <t>A measurement of the hepatitis C virus in a biological specimen.</t>
  </si>
  <si>
    <t>Hepatitis C Virus Measurement</t>
  </si>
  <si>
    <t>HDCIRC</t>
  </si>
  <si>
    <t>Head Circumference</t>
  </si>
  <si>
    <t>A circumferential measurement of the head at the widest point.</t>
  </si>
  <si>
    <t>HDL</t>
  </si>
  <si>
    <t>HDL Cholesterol</t>
  </si>
  <si>
    <t>A measurement of the high density lipoprotein cholesterol in a biological specimen.</t>
  </si>
  <si>
    <t>High Density Lipoprotein Cholesterol Measurement</t>
  </si>
  <si>
    <t>HDL_LDL</t>
  </si>
  <si>
    <t>HDL+LDL Cholesterol</t>
  </si>
  <si>
    <t>A measurement of the high density lipoprotein cholesterol and the low density lipoprotein cholesterol in a biological specimen.</t>
  </si>
  <si>
    <t>High Density Lipoprotein Cholesterol and Low Density Lipoprotein Cholesterol Measurement</t>
  </si>
  <si>
    <t>HDL2</t>
  </si>
  <si>
    <t>HDL-Cholesterol Subclass 2</t>
  </si>
  <si>
    <t>A measurement of the high-density lipoprotein (HDL) cholesterol subclass 2 in a biological specimen.</t>
  </si>
  <si>
    <t>HDL-Cholesterol Subclass 2 Measurement</t>
  </si>
  <si>
    <t>HDL3</t>
  </si>
  <si>
    <t>HDL-Cholesterol Subclass 3</t>
  </si>
  <si>
    <t>A measurement of the high-density lipoprotein (HDL) cholesterol subclass 3 in a biological specimen.</t>
  </si>
  <si>
    <t>HDL-Cholesterol Subclass 3 Measurement</t>
  </si>
  <si>
    <t>HDLCCHOL</t>
  </si>
  <si>
    <t>HDL Cholesterol/Total Cholesterol</t>
  </si>
  <si>
    <t>A relative measurement (ratio or percentage) of the amount of HDL cholesterol compared to total cholesterol in a biological specimen.</t>
  </si>
  <si>
    <t>HDL Cholesterol to Total Cholesterol Ratio Measurement</t>
  </si>
  <si>
    <t>HDLCLDLC</t>
  </si>
  <si>
    <t>HDL Cholesterol/LDL Cholesterol</t>
  </si>
  <si>
    <t>A relative measurement (ratio or percentage) of the amount of HDL cholesterol compared to LDL cholesterol in a biological specimen.</t>
  </si>
  <si>
    <t>HDL Cholesterol to LDL Cholesterol Ratio Measurement</t>
  </si>
  <si>
    <t>HDLPL</t>
  </si>
  <si>
    <t>HDL Phospholipid</t>
  </si>
  <si>
    <t>HDL Phospholipid; HDL-PL</t>
  </si>
  <si>
    <t>A measurement of the high density lipoprotein phospholipid in a biological specimen.</t>
  </si>
  <si>
    <t>HDL Phospholipid Measurement</t>
  </si>
  <si>
    <t>HDLPSZ</t>
  </si>
  <si>
    <t>HDL Particle Size</t>
  </si>
  <si>
    <t>A measurement of the average particle size of high-density lipoprotein in a biological specimen.</t>
  </si>
  <si>
    <t>HDL Particle Size Measurement</t>
  </si>
  <si>
    <t>HDR51AGT</t>
  </si>
  <si>
    <t>HLA-DR51 Antigen Type</t>
  </si>
  <si>
    <t>The identification of the type of human leukocyte antigen, class II, antigen-D-related 51 (HLA-DR51), in a biological specimen.</t>
  </si>
  <si>
    <t>HLA-DR51 Antigen Measurement</t>
  </si>
  <si>
    <t>HDR52AGT</t>
  </si>
  <si>
    <t>HLA-DR52 Antigen Type</t>
  </si>
  <si>
    <t>The identification of the type of human leukocyte antigen, class II, antigen-D-related 52 (HLA-DR52), in a biological specimen.</t>
  </si>
  <si>
    <t>HLA-DR52 Antigen Measurement</t>
  </si>
  <si>
    <t>HDR53AGT</t>
  </si>
  <si>
    <t>HLA-DR53 Antigen Type</t>
  </si>
  <si>
    <t>The identification of the type of human leukocyte antigen, class II, antigen-D-related 53 (HLA-DR53), in a biological specimen.</t>
  </si>
  <si>
    <t>HLA-DR53 Antigen Measurement</t>
  </si>
  <si>
    <t>HDVRNA</t>
  </si>
  <si>
    <t>Hepatitis D Virus RNA</t>
  </si>
  <si>
    <t>A measurement of the hepatitis D virus RNA in a biological specimen.</t>
  </si>
  <si>
    <t>Hepatitis D Virus RNA Measurement</t>
  </si>
  <si>
    <t>HDW</t>
  </si>
  <si>
    <t>Hemoglobin Distribution Width</t>
  </si>
  <si>
    <t>Hemoglobin Concentration Distribution Width; Hemoglobin Distribution Width</t>
  </si>
  <si>
    <t>A measurement of the distribution of the hemoglobin concentration in red blood cells.</t>
  </si>
  <si>
    <t>Hemoglobin Distribution Width Measurement</t>
  </si>
  <si>
    <t>HDWR</t>
  </si>
  <si>
    <t>Ret Hemoglobin Distribution Width</t>
  </si>
  <si>
    <t>Ret Hemoglobin Distribution Width; Reticulocyte Hemoglobin Concentration Distribution Width</t>
  </si>
  <si>
    <t>A measurement of the distribution of the hemoglobin concentration in reticulocytes.</t>
  </si>
  <si>
    <t>Reticulocyte Hemoglobin Distribution Width</t>
  </si>
  <si>
    <t>HE4</t>
  </si>
  <si>
    <t>Human Epididymis Protein 4</t>
  </si>
  <si>
    <t>A measurement of the human epididymis protein 4 in a biological specimen.</t>
  </si>
  <si>
    <t>Human Epididymis Protein 4 Measurement</t>
  </si>
  <si>
    <t>HEAG</t>
  </si>
  <si>
    <t>Hepatitis E Virus Antigen</t>
  </si>
  <si>
    <t>A measurement of the Hepatitis E virus antigen in a biological specimen.</t>
  </si>
  <si>
    <t>Hepatitis E Virus Antigen Measurement</t>
  </si>
  <si>
    <t>HEARLATN</t>
  </si>
  <si>
    <t>Hearing Lateralization</t>
  </si>
  <si>
    <t>Auditory Lateralization; Hearing Lateralization</t>
  </si>
  <si>
    <t>An auditory assessment that determines the perceived relative volume of sound in the left and right cochlea.</t>
  </si>
  <si>
    <t>HEARLTYP</t>
  </si>
  <si>
    <t>Hearing Loss Type</t>
  </si>
  <si>
    <t>Hearing Loss Type; Type of Hearing Loss</t>
  </si>
  <si>
    <t>A classification or categorization of hearing loss experienced by an individual.</t>
  </si>
  <si>
    <t>HEIGHT</t>
  </si>
  <si>
    <t>Height</t>
  </si>
  <si>
    <t>The vertical measurement or distance from the base to the top of an object; the vertical dimension of extension. (NCI)</t>
  </si>
  <si>
    <t>HEINZ</t>
  </si>
  <si>
    <t>Heinz Bodies</t>
  </si>
  <si>
    <t>Heinz Bodies; Heinz-Erhlich Bodies</t>
  </si>
  <si>
    <t>A measurement of the Heinz bodies (small round inclusions within the body of a red blood cell) in a biological specimen.</t>
  </si>
  <si>
    <t>Heinz-Ehrlich Body Measurement</t>
  </si>
  <si>
    <t>HEINZRBC</t>
  </si>
  <si>
    <t>Heinz Bodies/Erythrocytes</t>
  </si>
  <si>
    <t>A relative measurement (ratio or percentage) of the erythrocytes that contain heinz bodies to total erythrocytes in a biological specimen.</t>
  </si>
  <si>
    <t>Heinz Body to Erythrocyte Ratio Measurement</t>
  </si>
  <si>
    <t>HELMETCE</t>
  </si>
  <si>
    <t>Helmet Cells</t>
  </si>
  <si>
    <t>A measurement of the Helmet cells (specialized Keratocytes with two projections on either end that are tapered and hornlike) in a biological specimen.</t>
  </si>
  <si>
    <t>Helmet Cell Count</t>
  </si>
  <si>
    <t>HELMOV10</t>
  </si>
  <si>
    <t>Helicase MOV-10 Protein</t>
  </si>
  <si>
    <t>Helicase MOV-10 Protein; Moloney Leukemia Virus 10 Protein</t>
  </si>
  <si>
    <t>A measurement of helicase MOV-10 protein in a biological specimen.</t>
  </si>
  <si>
    <t>Helicase MOV-10 Protein Measurement</t>
  </si>
  <si>
    <t>HEMOLYSI</t>
  </si>
  <si>
    <t>Hemolytic Index</t>
  </si>
  <si>
    <t>Hemolysis; Hemolytic Index</t>
  </si>
  <si>
    <t>A measurement of the destruction of red blood cells in a biological specimen.</t>
  </si>
  <si>
    <t>HEMOZOIN</t>
  </si>
  <si>
    <t>Hemozoin</t>
  </si>
  <si>
    <t>A measurement of hemozoin in a biological specimen. Hemozoin is a breakdown product of hemoglobin and iron-containing pigment that accumulates as cytoplasmic granules in blood-feeding parasites.</t>
  </si>
  <si>
    <t>Hemozoin Measurement</t>
  </si>
  <si>
    <t>HEPARIN</t>
  </si>
  <si>
    <t>Heparin</t>
  </si>
  <si>
    <t>A measurement of the heparin in a biological specimen.</t>
  </si>
  <si>
    <t>Heparin Measurement</t>
  </si>
  <si>
    <t>HEPBP</t>
  </si>
  <si>
    <t>Heparin-Binding Protein</t>
  </si>
  <si>
    <t>Azurocidin; CAP37; Cationic Antimicrobial Protein CAP37; HBP; Heparin-Binding Protein</t>
  </si>
  <si>
    <t>A measurement of the heparin-binding protein in a biological specimen.</t>
  </si>
  <si>
    <t>Heparin-Binding Protein Measurement</t>
  </si>
  <si>
    <t>HEPCIDIN</t>
  </si>
  <si>
    <t>Hepcidin</t>
  </si>
  <si>
    <t>A measurement of the total hepcidin in a biological specimen.</t>
  </si>
  <si>
    <t>Hepcidin Measurement</t>
  </si>
  <si>
    <t>HEPSIN</t>
  </si>
  <si>
    <t>Hepsin</t>
  </si>
  <si>
    <t>HEPS; Hepsin; Serine Protease Hepsin; TMPRSS1; Transmembrane Protease Serine 1</t>
  </si>
  <si>
    <t>A measurement of the hepsin in a biological specimen.</t>
  </si>
  <si>
    <t>Hepsin Measurement</t>
  </si>
  <si>
    <t>HER2</t>
  </si>
  <si>
    <t>Human Epidermal Growth Factor Receptor 2</t>
  </si>
  <si>
    <t>ERBB2; HER2/NEU; Human Epidermal Growth Factor Receptor 2</t>
  </si>
  <si>
    <t>A measurement of HER2 protein in a biological specimen.</t>
  </si>
  <si>
    <t>Human Epidermal Growth Factor Receptor 2 Measurement</t>
  </si>
  <si>
    <t>HER2S</t>
  </si>
  <si>
    <t>Soluble HER2</t>
  </si>
  <si>
    <t>HER2 Antigen; HER2/NEU Antigen; HER2/NEU Shed Antigen; Soluble HER2; Soluble HER2/NEU</t>
  </si>
  <si>
    <t>A measurement of the soluble HER2 protein in a biological specimen.</t>
  </si>
  <si>
    <t>Soluble HER2 Antigen Measurement</t>
  </si>
  <si>
    <t>HERC5</t>
  </si>
  <si>
    <t>Hect Domain and RLD 5</t>
  </si>
  <si>
    <t>E3 ISG15--Protein Ligase HERC5; HECT and RLD Domain Containing E3 Ubiquitin Protein Ligase 5; Hect Domain and RLD 5</t>
  </si>
  <si>
    <t>A measurement of the hect domain and RLD 5 in a biological specimen.</t>
  </si>
  <si>
    <t>Hect Domain and RLD 5 Measurement</t>
  </si>
  <si>
    <t>HERNA</t>
  </si>
  <si>
    <t>Hepatitis E Virus RNA</t>
  </si>
  <si>
    <t>A measurement of the Hepatitis E virus RNA in a biological specimen.</t>
  </si>
  <si>
    <t>Hepatitis E Virus RNA Measurement</t>
  </si>
  <si>
    <t>HETRPH</t>
  </si>
  <si>
    <t>Heterophils</t>
  </si>
  <si>
    <t>A measurement of heterophils (granular leukocytes) in a biological specimen from avian species.</t>
  </si>
  <si>
    <t>Heterophil Measurement</t>
  </si>
  <si>
    <t>HETRPHLE</t>
  </si>
  <si>
    <t>Heterophils/Leukocytes</t>
  </si>
  <si>
    <t>A relative measurement (ratio or percentage) of heterophils to leukocytes in a biological specimen from avian species.</t>
  </si>
  <si>
    <t>Heterophils to Leukocytes Ratio Measurement</t>
  </si>
  <si>
    <t>HETYPE</t>
  </si>
  <si>
    <t>Healthcare Encounter Type</t>
  </si>
  <si>
    <t>Categorization of the type of healthcare encounter.</t>
  </si>
  <si>
    <t>HEXA</t>
  </si>
  <si>
    <t>Hexosaminidase A</t>
  </si>
  <si>
    <t>Beta-Hexosaminidase Subunit Alpha; Beta-N-Acetylhexosaminidase Subunit Alpha; Hexosaminidase A; Hexosaminidase Subunit A; Hexosaminidase Subunit Alpha; N-Acetyl-Beta-Glucosaminidase Subunit Alpha</t>
  </si>
  <si>
    <t>A measurement of the hexosaminidase A in a biological specimen.</t>
  </si>
  <si>
    <t>Hexosaminidase A Measurement</t>
  </si>
  <si>
    <t>HEXK</t>
  </si>
  <si>
    <t>Hexokinase</t>
  </si>
  <si>
    <t>A measurement of the hexokinase in a biological specimen.</t>
  </si>
  <si>
    <t>Hexokinase Measurement</t>
  </si>
  <si>
    <t>HFLBFNW</t>
  </si>
  <si>
    <t>Heart Failure New/Worsening Lab Findings</t>
  </si>
  <si>
    <t>Categorization of the type(s) of new and/or worsening laboratory findings of heart failure present at the time of patient presentation.</t>
  </si>
  <si>
    <t>Lab Findings of New or Worsening Heart Failure</t>
  </si>
  <si>
    <t>HFPEFNW</t>
  </si>
  <si>
    <t>Heart Failure New/Worsening PE Findings</t>
  </si>
  <si>
    <t>Categorization of the type(s) of new and/or worsening physical exam findings of heart failure present at the time of patient presentation.</t>
  </si>
  <si>
    <t>Physical Examination Findings of New or Worsening Heart Failure</t>
  </si>
  <si>
    <t>HFTHERIN</t>
  </si>
  <si>
    <t>Heart Failure Therapy, Intensification</t>
  </si>
  <si>
    <t>Categorization of the type(s) of new and/or intensified treatment administered for heart failure management.</t>
  </si>
  <si>
    <t>Heart Failure Therapy Intensification Type</t>
  </si>
  <si>
    <t>HGB</t>
  </si>
  <si>
    <t>Hemoglobin</t>
  </si>
  <si>
    <t>Hemoglobin; Hemoglobin Monomer</t>
  </si>
  <si>
    <t>A measurement of the total erythrocyte associated hemoglobin in a biological specimen.</t>
  </si>
  <si>
    <t>Hemoglobin Measurement</t>
  </si>
  <si>
    <t>HGBA</t>
  </si>
  <si>
    <t>Hemoglobin A</t>
  </si>
  <si>
    <t>A measurement of the hemoglobin A in a biological specimen.</t>
  </si>
  <si>
    <t>Hemoglobin A Measurement</t>
  </si>
  <si>
    <t>HGBA1HGB</t>
  </si>
  <si>
    <t>Hemoglobin A1/Total Hemoglobin</t>
  </si>
  <si>
    <t>A relative measurement (ratio or percentage) of the hemoglobin A1 to total hemoglobin in a biological specimen.</t>
  </si>
  <si>
    <t>Hemoglobin A1 to Total Hemoglobin Ratio Measurement</t>
  </si>
  <si>
    <t>HGBA2</t>
  </si>
  <si>
    <t>Hemoglobin A2</t>
  </si>
  <si>
    <t>A measurement of the hemoglobin A2 in a biological specimen.</t>
  </si>
  <si>
    <t>Hemoglobin A2 Measurement</t>
  </si>
  <si>
    <t>HGBA2HGB</t>
  </si>
  <si>
    <t>Hemoglobin A2/Total Hemoglobin</t>
  </si>
  <si>
    <t>A relative measurement (ratio or percentage) of the hemoglobin A2 to total hemoglobin in a biological specimen.</t>
  </si>
  <si>
    <t>Hemoglobin A2 to Total Hemoglobin Ratio Measurement</t>
  </si>
  <si>
    <t>HGBAHGB</t>
  </si>
  <si>
    <t>Hemoglobin A/Total Hemoglobin</t>
  </si>
  <si>
    <t>A relative measurement (ratio or percentage) of the hemoglobin A to total hemoglobin in a biological specimen.</t>
  </si>
  <si>
    <t>Hemoglobin A to Total Hemoglobin Ratio Measurement</t>
  </si>
  <si>
    <t>HGBB</t>
  </si>
  <si>
    <t>Hemoglobin B</t>
  </si>
  <si>
    <t>A measurement of the hemoglobin B in a biological specimen.</t>
  </si>
  <si>
    <t>Hemoglobin B Measurement</t>
  </si>
  <si>
    <t>HGBC</t>
  </si>
  <si>
    <t>Hemoglobin C</t>
  </si>
  <si>
    <t>A measurement of the hemoglobin C in a biological specimen.</t>
  </si>
  <si>
    <t>Hemoglobin C Measurement</t>
  </si>
  <si>
    <t>HGBCHGB</t>
  </si>
  <si>
    <t>Hemoglobin C/Total Hemoglobin</t>
  </si>
  <si>
    <t>A relative measurement (ratio or percentage) of the hemoglobin C to total hemoglobin in a biological specimen.</t>
  </si>
  <si>
    <t>Hemoglobin C to Total Hemoglobin Ratio Measurement</t>
  </si>
  <si>
    <t>HGBCS</t>
  </si>
  <si>
    <t>Hemoglobin Casts</t>
  </si>
  <si>
    <t>A measurement of the hemoglobin casts present in a biological specimen.</t>
  </si>
  <si>
    <t>Hemoglobin Cast Measurement</t>
  </si>
  <si>
    <t>HGBDHGB</t>
  </si>
  <si>
    <t>Hemoglobin D/Total Hemoglobin</t>
  </si>
  <si>
    <t>A relative measurement (ratio or percentage) of the hemoglobin D to total hemoglobin in a biological specimen.</t>
  </si>
  <si>
    <t>Hemoglobin D to Total Hemoglobin Ratio Measurement</t>
  </si>
  <si>
    <t>HGBDOXY</t>
  </si>
  <si>
    <t>Deoxyhemoglobin</t>
  </si>
  <si>
    <t>A measurement of the deoxyhemoglobin, hemoglobin without oxygen, in a biological specimen.</t>
  </si>
  <si>
    <t>Deoxyhemoglobin Measurement</t>
  </si>
  <si>
    <t>HGBEHGB</t>
  </si>
  <si>
    <t>Hemoglobin E/Total Hemoglobin</t>
  </si>
  <si>
    <t>A relative measurement (ratio or percentage) of the hemoglobin E to total hemoglobin in a biological specimen.</t>
  </si>
  <si>
    <t>Hemoglobin E to Total Hemoglobin Ratio Measurement</t>
  </si>
  <si>
    <t>HGBF</t>
  </si>
  <si>
    <t>Hemoglobin F</t>
  </si>
  <si>
    <t>Fetal Hemoglobin; Hemoglobin F</t>
  </si>
  <si>
    <t>A measurement of the hemoglobin F in a biological specimen.</t>
  </si>
  <si>
    <t>Hemoglobin F Measurement</t>
  </si>
  <si>
    <t>HGBFHGB</t>
  </si>
  <si>
    <t>Hemoglobin F/Total Hemoglobin</t>
  </si>
  <si>
    <t>A relative measurement (ratio or percentage) of the fetal hemoglobin (hemoglobin F) to total hemoglobin in a biological specimen.</t>
  </si>
  <si>
    <t>Hemoglobin F to Total Hemoglobin Ratio Measurement</t>
  </si>
  <si>
    <t>HGBFPATN</t>
  </si>
  <si>
    <t>Hemoglobin Fraction Pattern</t>
  </si>
  <si>
    <t>A description of the hemoglobin fraction pattern in a biological specimen.</t>
  </si>
  <si>
    <t>HGBFR</t>
  </si>
  <si>
    <t>Hemoglobin, Free</t>
  </si>
  <si>
    <t>A measurement of the hemoglobin external to erythrocytes in a biological specimen.</t>
  </si>
  <si>
    <t>Free Hemoglobin Measurement</t>
  </si>
  <si>
    <t>HGBHHGB</t>
  </si>
  <si>
    <t>Hemoglobin H/Total Hemoglobin</t>
  </si>
  <si>
    <t>HB H/Total Hemoglobin; Hemoglobin H/Total Hemoglobin</t>
  </si>
  <si>
    <t>A relative measurement (ratio or percentage) of the hemoglobin H to total hemoglobin in a biological specimen.</t>
  </si>
  <si>
    <t>Hemoglobin H to Hemoglobin Ratio Measurement</t>
  </si>
  <si>
    <t>HGBMET</t>
  </si>
  <si>
    <t>Methemoglobin</t>
  </si>
  <si>
    <t>A measurement of the methemoglobin in a biological specimen.</t>
  </si>
  <si>
    <t>Methemoglobin Measurement</t>
  </si>
  <si>
    <t>HGBMHGB</t>
  </si>
  <si>
    <t>Methemoglobin/Total Hemoglobin</t>
  </si>
  <si>
    <t>FMET HB; Fractionated Methemoglobin; Methemoglobin/Total Hemoglobin</t>
  </si>
  <si>
    <t>A relative measurement (ratio or percentage) of the amount of methemoglobin compared to total hemoglobin in a biological specimen.</t>
  </si>
  <si>
    <t>Methemoglobin to Total Hemoglobin Ratio Measurement</t>
  </si>
  <si>
    <t>HGBOXY</t>
  </si>
  <si>
    <t>Oxyhemoglobin</t>
  </si>
  <si>
    <t>A measurement of the oxyhemoglobin, oxygen-bound hemoglobin, in a biological specimen.</t>
  </si>
  <si>
    <t>Oxyhemoglobin Measurement</t>
  </si>
  <si>
    <t>HGBS</t>
  </si>
  <si>
    <t>Hemoglobin S</t>
  </si>
  <si>
    <t>Hemoglobin S; Sickle Hemoglobin</t>
  </si>
  <si>
    <t>A measurement of the hemoglobin S in a biological specimen.</t>
  </si>
  <si>
    <t>Hemoglobin S Measurement</t>
  </si>
  <si>
    <t>HGBSHGB</t>
  </si>
  <si>
    <t>Hemoglobin S/Total Hemoglobin</t>
  </si>
  <si>
    <t>A relative measurement (ratio or percentage) of the hemoglobin S to total hemoglobin in a biological specimen.</t>
  </si>
  <si>
    <t>Hemoglobin S to Total Hemoglobin Ratio Measurement</t>
  </si>
  <si>
    <t>HGBTET</t>
  </si>
  <si>
    <t>Hemoglobin Tetramer</t>
  </si>
  <si>
    <t>A measurement of the hemoglobin tetramer in a biological specimen.</t>
  </si>
  <si>
    <t>Hemoglobin Tetramer Measurement</t>
  </si>
  <si>
    <t>HGBVAR</t>
  </si>
  <si>
    <t>Hemoglobin Variants</t>
  </si>
  <si>
    <t>A statement that indicates a defined set of hemoglobin variants were looked for in a biological specimen.</t>
  </si>
  <si>
    <t>Hemoglobin Variant Measurement</t>
  </si>
  <si>
    <t>HGF</t>
  </si>
  <si>
    <t>Hepatocyte Growth Factor</t>
  </si>
  <si>
    <t>A measurement of the hepatocyte growth factor in a biological specimen.</t>
  </si>
  <si>
    <t>Hepatocyte Growth Factor Measurement</t>
  </si>
  <si>
    <t>HGFR</t>
  </si>
  <si>
    <t>Hepatocyte Growth Factor Receptor</t>
  </si>
  <si>
    <t>c-Met; Hepatocyte Growth Factor Receptor; MET Proto-Oncogene, Receptor Tyrosine Kinase; Tyrosine-Protein Kinase Met</t>
  </si>
  <si>
    <t>A measurement of the hepatocyte growth factor receptor in a biological specimen.</t>
  </si>
  <si>
    <t>Hepatocyte Growth Factor Receptor Measurement</t>
  </si>
  <si>
    <t>HGFRFR</t>
  </si>
  <si>
    <t>Hepatocyte Growth Factor Receptor, Free</t>
  </si>
  <si>
    <t>A measurement of the free (unbound) hepatocyte growth factor receptor in a biological specimen.</t>
  </si>
  <si>
    <t>Free Hepatocyte Growth Factor Receptor Measurement</t>
  </si>
  <si>
    <t>HGPRT</t>
  </si>
  <si>
    <t>Hypoxanthine-Guanine PRT</t>
  </si>
  <si>
    <t>Hypoxanthine-Guanine Phosphoribosyltransferase; Hypoxanthine-Guanine PRT</t>
  </si>
  <si>
    <t>A measurement of the hypoxanthine-guanine phosphoribosyltransferase in a biological specimen.</t>
  </si>
  <si>
    <t>Hypoxanthine-Guanine Phosphoribosyltransferase Measurement</t>
  </si>
  <si>
    <t>HHV6</t>
  </si>
  <si>
    <t>Human Herpesvirus 6</t>
  </si>
  <si>
    <t>A measurement of the human herpesvirus 6 in a biological specimen.</t>
  </si>
  <si>
    <t>Human Herpesvirus 6 Measurement</t>
  </si>
  <si>
    <t>HHV6DNA</t>
  </si>
  <si>
    <t>Human Herpesvirus 6 DNA</t>
  </si>
  <si>
    <t>A measurement of the human herpesvirus 6 DNA in a biological specimen.</t>
  </si>
  <si>
    <t>Human Herpesvirus 6 DNA Measurement</t>
  </si>
  <si>
    <t>HHV7</t>
  </si>
  <si>
    <t>Human Herpesvirus 7</t>
  </si>
  <si>
    <t>A measurement of the human herpesvirus 7 in a biological specimen.</t>
  </si>
  <si>
    <t>Human Herpesvirus 7 Measurement</t>
  </si>
  <si>
    <t>HHV7DNA</t>
  </si>
  <si>
    <t>Human Herpesvirus 7 DNA</t>
  </si>
  <si>
    <t>A measurement of the human herpesvirus 7 DNA in a biological specimen.</t>
  </si>
  <si>
    <t>Human Herpesvirus 7 DNA Measurement</t>
  </si>
  <si>
    <t>HHV8</t>
  </si>
  <si>
    <t>Human Herpes Virus 8</t>
  </si>
  <si>
    <t>Human Herpes Virus 8; Human Herpesvirus 8</t>
  </si>
  <si>
    <t>A measurement of the human herpes virus 8 in a biological specimen.</t>
  </si>
  <si>
    <t>Human Herpesvirus 8 Measurement</t>
  </si>
  <si>
    <t>HHV8DNA</t>
  </si>
  <si>
    <t>Human Herpesvirus 8 DNA</t>
  </si>
  <si>
    <t>A measurement of the human herpesvirus 8 DNA in a biological specimen.</t>
  </si>
  <si>
    <t>Human Herpesvirus 8 DNA Measurement</t>
  </si>
  <si>
    <t>HIEMPIND</t>
  </si>
  <si>
    <t>Employer Based Health Insurance Ind</t>
  </si>
  <si>
    <t>An indication as to whether the subject is covered by their own or a family member's employer-based health insurance.</t>
  </si>
  <si>
    <t>Employer Based Health Insurance Indicator</t>
  </si>
  <si>
    <t>HIIHSIND</t>
  </si>
  <si>
    <t>Indian Health Service Insurance Ind</t>
  </si>
  <si>
    <t>An indication as to whether the subject is covered by their own or a family member's U.S. Indian Health Service insurance.</t>
  </si>
  <si>
    <t>Indian Health Service Insurance Indicator</t>
  </si>
  <si>
    <t>HIIND</t>
  </si>
  <si>
    <t>Health Insurance Indicator</t>
  </si>
  <si>
    <t>An indication as to whether the subject is covered by health insurance.</t>
  </si>
  <si>
    <t>HIMILIND</t>
  </si>
  <si>
    <t>Military Health Insurance Indicator</t>
  </si>
  <si>
    <t>An indication as to whether the subject is covered by their own or a family member's military-based health insurance.</t>
  </si>
  <si>
    <t>HINDNA</t>
  </si>
  <si>
    <t>Haemophilus influenzae DNA</t>
  </si>
  <si>
    <t>A measurement of the Haemophilus influenza virus DNA in a biological specimen.</t>
  </si>
  <si>
    <t>Haemophilus influenzae DNA Measurement</t>
  </si>
  <si>
    <t>HIPCIR</t>
  </si>
  <si>
    <t>Hip Circumference</t>
  </si>
  <si>
    <t>The distance around an individual's pelvic area or hips.</t>
  </si>
  <si>
    <t>HIPRVIND</t>
  </si>
  <si>
    <t>Private Health Insurance Indicator</t>
  </si>
  <si>
    <t>An indication as to whether the subject is covered by their own or a family member's privately-bought health insurance.</t>
  </si>
  <si>
    <t>HIS</t>
  </si>
  <si>
    <t>Histidine</t>
  </si>
  <si>
    <t>A measurement of the histidine in a biological specimen.</t>
  </si>
  <si>
    <t>Histidine Measurement</t>
  </si>
  <si>
    <t>HISTAMIN</t>
  </si>
  <si>
    <t>Histamine</t>
  </si>
  <si>
    <t>A measurement of the histamine in a biological specimen.</t>
  </si>
  <si>
    <t>Histamine Measurement</t>
  </si>
  <si>
    <t>HIV</t>
  </si>
  <si>
    <t>Human Immunodeficiency Virus</t>
  </si>
  <si>
    <t>A measurement of the Human Immunodeficiency Virus in a biological specimen.</t>
  </si>
  <si>
    <t>Human Immunodeficiency Virus Measurement</t>
  </si>
  <si>
    <t>HIV124AG</t>
  </si>
  <si>
    <t>HIV-1 p24 Antigen</t>
  </si>
  <si>
    <t>A measurement of the HIV-1 p24 antigen in a biological specimen.</t>
  </si>
  <si>
    <t>HIV-1 p24 Antigen Measurement</t>
  </si>
  <si>
    <t>HIV12AGB</t>
  </si>
  <si>
    <t>HIV-1/2 Antigen/Antibody</t>
  </si>
  <si>
    <t>A measurement of the HIV-1/HIV-2 antigens and/or HIV-1/HIV-2 antibodies in a biological specimen (to be used when the antigen is not specified).</t>
  </si>
  <si>
    <t>HIV-1/2 Antigen/Antibody Measurement</t>
  </si>
  <si>
    <t>HIV12P24</t>
  </si>
  <si>
    <t>HIV-1/2 Antibody + HIV-1 p24 Antigen</t>
  </si>
  <si>
    <t>A measurement of the antibody reaction of a biological specimen to either the HIV-1 or HIV-2 virus and the measurement of HIV-1 p24 antigen in a biological specimen.</t>
  </si>
  <si>
    <t>HIV-1/2 Antibody and HIV-1 p24 Antigen Measurement</t>
  </si>
  <si>
    <t>HIV12RNA</t>
  </si>
  <si>
    <t>HIV-1/2 RNA</t>
  </si>
  <si>
    <t>A measurement of the HIV-1 and/or HIV-2 RNA in a biological specimen.</t>
  </si>
  <si>
    <t>HIV-1/2 RNA Measurement</t>
  </si>
  <si>
    <t>HIV1AB24</t>
  </si>
  <si>
    <t>HIV-1 Antibody + HIV-1 p24 Antigen</t>
  </si>
  <si>
    <t>A measurement of the antibody reaction to the HIV-1 virus and the measurement of HIV-1 p24 antigen in a biological specimen.</t>
  </si>
  <si>
    <t>HIV-1 Antibody and HIV-1 p24 Antigen Measurement</t>
  </si>
  <si>
    <t>HIV1AG</t>
  </si>
  <si>
    <t>HIV-1 Antigen</t>
  </si>
  <si>
    <t>A measurement of the HIV-1 antigen in a biological specimen.</t>
  </si>
  <si>
    <t>HIV-1 Antigen Measurement</t>
  </si>
  <si>
    <t>HIV1MONA</t>
  </si>
  <si>
    <t>HIV-1 Group M and O Nucleic Acid</t>
  </si>
  <si>
    <t>A measurement of the HIV-1 group M and O nucleic acids in a biological specimen.</t>
  </si>
  <si>
    <t>HIV-1 Group M and O Nucleic Acid Measurement</t>
  </si>
  <si>
    <t>HIV1NUAC</t>
  </si>
  <si>
    <t>HIV-1 Nucleic Acid</t>
  </si>
  <si>
    <t>A measurement of the HIV-1 nucleic acid in a biological specimen.</t>
  </si>
  <si>
    <t>HIV-1 Nucleic Acid Measurement</t>
  </si>
  <si>
    <t>HIV1RNA</t>
  </si>
  <si>
    <t>HIV-1 RNA</t>
  </si>
  <si>
    <t>A measurement of the HIV-1 RNA in a biological specimen.</t>
  </si>
  <si>
    <t>HIV-1 RNA Measurement</t>
  </si>
  <si>
    <t>HIV1SR</t>
  </si>
  <si>
    <t>HIV-1 Seroreactivity</t>
  </si>
  <si>
    <t>A measurement of the HIV-1 seroreactivity in a biological specimen.</t>
  </si>
  <si>
    <t>HIV-1 Seroreactivity Measurement</t>
  </si>
  <si>
    <t>HIV2AB24</t>
  </si>
  <si>
    <t>HIV-2 Antibody + HIV-1 p24 Antigen</t>
  </si>
  <si>
    <t>A measurement of the antibody reaction to the HIV-2 virus and the measurement of HIV-1 p24 antigen in a biological specimen.</t>
  </si>
  <si>
    <t>HIV-2 Antibody And HIV-1 p24 Antigen Measurement</t>
  </si>
  <si>
    <t>HIV2NUAC</t>
  </si>
  <si>
    <t>HIV-2 Nucleic Acid</t>
  </si>
  <si>
    <t>A measurement of the HIV-2 nucleic acids in a biological specimen.</t>
  </si>
  <si>
    <t>HIV-2 Nucleic Acid Measurement</t>
  </si>
  <si>
    <t>HIV2RNA</t>
  </si>
  <si>
    <t>HIV-2 RNA</t>
  </si>
  <si>
    <t>A measurement of the HIV-2 RNA in a biological specimen.</t>
  </si>
  <si>
    <t>HIV-2 RNA Measurement</t>
  </si>
  <si>
    <t>HIV2SR</t>
  </si>
  <si>
    <t>HIV-2 Seroreactivity</t>
  </si>
  <si>
    <t>A measurement of the HIV-2 seroreactivity in a biological specimen.</t>
  </si>
  <si>
    <t>HIV-2 Seroreactivity Measurement</t>
  </si>
  <si>
    <t>HIVAGAB</t>
  </si>
  <si>
    <t>HIV Antigen/Antibody</t>
  </si>
  <si>
    <t>A measurement of the HIV antigens and/or HIV antibodies in a biological specimen.</t>
  </si>
  <si>
    <t>HIV Antigen/Antibody Measurement</t>
  </si>
  <si>
    <t>HIVHRIND</t>
  </si>
  <si>
    <t>CDC HIV High Risk Donor Indicator</t>
  </si>
  <si>
    <t>An indication as to whether an organ donor may fall into one or more behavioral categories associated with increased risk of human immunodeficiency virus (HIV) infection, as defined by the 1994 Centers for Disease Control (CDC) Public Health Service Crite</t>
  </si>
  <si>
    <t>HKU1NC</t>
  </si>
  <si>
    <t>HCoV-HKU1 Nucleic Acid</t>
  </si>
  <si>
    <t>HCoV-HKU1 Nucleic Acid; HCoV-HKU1 RNA; Human Coronavirus HKU1 Nucleic Acid</t>
  </si>
  <si>
    <t>A measurement of the Human coronavirus HKU1 nucleic acid in a biological specimen.</t>
  </si>
  <si>
    <t>Human Coronavirus HKU1 Nucleic Acid Measurement</t>
  </si>
  <si>
    <t>HKU1RNA</t>
  </si>
  <si>
    <t>HCoV-HKU1 RNA</t>
  </si>
  <si>
    <t>HCoV-HKU1 RNA; Human Coronavirus HKU1 RNA</t>
  </si>
  <si>
    <t>A measurement of the Human coronavirus HKU1 RNA in a biological specimen.</t>
  </si>
  <si>
    <t>HCoV-HKU1 RNA Measurement</t>
  </si>
  <si>
    <t>HLAA</t>
  </si>
  <si>
    <t>HLA Class IA Antigen</t>
  </si>
  <si>
    <t>A measurement of the HLA class IA antigen in a biological specimen.</t>
  </si>
  <si>
    <t>HLA Class IA Histocompatibility Antigen Measurement</t>
  </si>
  <si>
    <t>HLAA03</t>
  </si>
  <si>
    <t>HLA A03 Antigen</t>
  </si>
  <si>
    <t>HLA A03 Antigen; HLA-A03 Antigen</t>
  </si>
  <si>
    <t>A measurement of the HLA A03 antigen in a biological specimen.</t>
  </si>
  <si>
    <t>HLA A03 Histocompatibility Antigen Measurement</t>
  </si>
  <si>
    <t>HLAA2</t>
  </si>
  <si>
    <t>HLA A2 Antigen</t>
  </si>
  <si>
    <t>HLA A2 Antigen; HLA-A2 Antigen</t>
  </si>
  <si>
    <t>A measurement of the HLA A2 antigen in a biological specimen.</t>
  </si>
  <si>
    <t>HLA A2 Histocompatibility Antigen Measurement</t>
  </si>
  <si>
    <t>HLAA24</t>
  </si>
  <si>
    <t>HLA A24 Antigen</t>
  </si>
  <si>
    <t>HLA A24 Antigen; HLA-A24 Antigen</t>
  </si>
  <si>
    <t>A measurement of the HLA A24 antigen in a biological specimen.</t>
  </si>
  <si>
    <t>HLA A24 Histocompatibility Antigen Measurement</t>
  </si>
  <si>
    <t>HLAA3</t>
  </si>
  <si>
    <t>HLA A3 Antigen</t>
  </si>
  <si>
    <t>HLA A3 Antigen; HLA-A3 Antigen</t>
  </si>
  <si>
    <t>A measurement of the HLA A3 antigen in a biological specimen.</t>
  </si>
  <si>
    <t>HLA A3 Histocompatibility Antigen Measurement</t>
  </si>
  <si>
    <t>HLAAAGT</t>
  </si>
  <si>
    <t>HLA-A Antigen Type</t>
  </si>
  <si>
    <t>The identification of the type of human leukocyte antigen, class I, group A (HLA-A), in a biological specimen.</t>
  </si>
  <si>
    <t>HLAAMSC</t>
  </si>
  <si>
    <t>HLA-A Mismatch Count</t>
  </si>
  <si>
    <t>A measurement to determine the number of mismatches between the recipient and the donor for the human leukocyte antigen, class I, group A (HLA-A).</t>
  </si>
  <si>
    <t>HLAB</t>
  </si>
  <si>
    <t>HLA Class IB Antigen</t>
  </si>
  <si>
    <t>A measurement of the HLA class IB antigen in a biological specimen.</t>
  </si>
  <si>
    <t>HLA Class IB Histocompatibility Antigen Measurement</t>
  </si>
  <si>
    <t>HLAB27AG</t>
  </si>
  <si>
    <t>HLA-B27 Antigen</t>
  </si>
  <si>
    <t>HLA-B27 Antigen; Human Leukocyte Antigen B27</t>
  </si>
  <si>
    <t>A measurement of the human leukocyte antigen B27 (HLA-B27) in a biological specimen.</t>
  </si>
  <si>
    <t>HLA-B27 Antigen Measurement</t>
  </si>
  <si>
    <t>HLABAGT</t>
  </si>
  <si>
    <t>HLA-B Antigen Type</t>
  </si>
  <si>
    <t>The identification of the type of human leukocyte antigen, class I, group B (HLA-B), in a biological specimen.</t>
  </si>
  <si>
    <t>HLABMSC</t>
  </si>
  <si>
    <t>HLA-B Mismatch Count</t>
  </si>
  <si>
    <t>A measurement to determine the number of mismatches between the recipient and the donor for the human leukocyte antigen, class I, group B (HLA-B).</t>
  </si>
  <si>
    <t>HLAC</t>
  </si>
  <si>
    <t>HLA Class IC Antigen</t>
  </si>
  <si>
    <t>A measurement of the HLA class IC antigen in a biological specimen.</t>
  </si>
  <si>
    <t>HLA Class IC Histocompatibility Antigen Measurement</t>
  </si>
  <si>
    <t>HLACW</t>
  </si>
  <si>
    <t>HLA Cw Antigen</t>
  </si>
  <si>
    <t>HLA Cw Antigen; HLA-Cw Antigen</t>
  </si>
  <si>
    <t>A measurement of the HLA Cw antigen in a biological specimen.</t>
  </si>
  <si>
    <t>HLA Cw Histocompatibility Antigen Measurement</t>
  </si>
  <si>
    <t>HLADPA1</t>
  </si>
  <si>
    <t>HLA DP Alpha1 Antigen</t>
  </si>
  <si>
    <t>HLA DP Alpha1 Antigen; HLA-DP Alpha1 Antigen</t>
  </si>
  <si>
    <t>A measurement of the HLA DP alpha1 antigen in a biological specimen.</t>
  </si>
  <si>
    <t>HLA DP Alpha1 Histocompatibility Antigen Measurement</t>
  </si>
  <si>
    <t>HLADPB</t>
  </si>
  <si>
    <t>HLA DP Beta Antigen</t>
  </si>
  <si>
    <t>HLA DP Beta Antigen; HLA-DP Beta Antigen</t>
  </si>
  <si>
    <t>A measurement of the total HLA DP beta antigen in a biological specimen.</t>
  </si>
  <si>
    <t>HLA DP Beta Histocompatibility Antigen Measurement</t>
  </si>
  <si>
    <t>HLADPB1</t>
  </si>
  <si>
    <t>HLA DP Beta1 Antigen</t>
  </si>
  <si>
    <t>A measurement of the HLA DP beta1 antigen in a biological specimen.</t>
  </si>
  <si>
    <t>HLA DP Beta1 Histocompatibility Antigen Measurement</t>
  </si>
  <si>
    <t>HLADQ2</t>
  </si>
  <si>
    <t>HLA DQ2 Antigen</t>
  </si>
  <si>
    <t>HLA DQ2 Antigen; HLA-DQ2 Antigen</t>
  </si>
  <si>
    <t>A measurement of the HLA DQ2 antigen in a biological specimen.</t>
  </si>
  <si>
    <t>HLA DQ2 Antigen Measurement</t>
  </si>
  <si>
    <t>HLADQ8</t>
  </si>
  <si>
    <t>HLA DQ8 Antigen</t>
  </si>
  <si>
    <t>HLA DQ8 Antigen; HLA-DQ8 Antigen</t>
  </si>
  <si>
    <t>A measurement of the HLA DQ8 antigen in a biological specimen.</t>
  </si>
  <si>
    <t>HLA DQ8 Antigen Measurement</t>
  </si>
  <si>
    <t>HLADQA1</t>
  </si>
  <si>
    <t>HLA DQ Alpha1 Antigen</t>
  </si>
  <si>
    <t>HLA DQ Alpha1 Antigen; HLA-DQ Alpha1 Antigen</t>
  </si>
  <si>
    <t>A measurement of the HLA DQ alpha1 antigen in a biological specimen.</t>
  </si>
  <si>
    <t>HLA DQ Alpha1 Histocompatibility Antigen Measurement</t>
  </si>
  <si>
    <t>HLADQB1</t>
  </si>
  <si>
    <t>HLA DQ Beta1 Antigen</t>
  </si>
  <si>
    <t>A measurement of the HLA DQ beta1 antigen in a biological specimen.</t>
  </si>
  <si>
    <t>HLA DQ Beta1 Histocompatibility Antigen Measurement</t>
  </si>
  <si>
    <t>HLADR</t>
  </si>
  <si>
    <t>HLA DR Antigen</t>
  </si>
  <si>
    <t>HLA DR Antigen; HLA-DR Antigen</t>
  </si>
  <si>
    <t>A measurement of the total HLA DR antigen in a biological specimen.</t>
  </si>
  <si>
    <t>HLA DR Histocompatibility Antigen Measurement</t>
  </si>
  <si>
    <t>HLADRAGT</t>
  </si>
  <si>
    <t>HLA-DR Antigen Type</t>
  </si>
  <si>
    <t>The identification of the type of human leukocyte antigen, class II, antigen-D-related (HLA-DR), in a biological specimen.</t>
  </si>
  <si>
    <t>HLADRB</t>
  </si>
  <si>
    <t>HLA DR Beta Antigen</t>
  </si>
  <si>
    <t>HLA DR Beta Antigen; HLA-DR Beta Antigen</t>
  </si>
  <si>
    <t>A measurement of the total HLA DR beta antigen in a biological specimen.</t>
  </si>
  <si>
    <t>HLA DR Beta Histocompatibility Antigen Measurement</t>
  </si>
  <si>
    <t>HLADRB1</t>
  </si>
  <si>
    <t>HLA DR Beta1 Antigen</t>
  </si>
  <si>
    <t>A measurement of the HLA DR beta1 antigen in a biological specimen.</t>
  </si>
  <si>
    <t>HLA DR Beta1 Histocompatibility Antigen Measurement</t>
  </si>
  <si>
    <t>HLADRB2</t>
  </si>
  <si>
    <t>HLA DR Beta2 Antigen</t>
  </si>
  <si>
    <t>HLA DR Beta2 Antigen; HLA-DR Beta2 Antigen</t>
  </si>
  <si>
    <t>A measurement of the HLA DR beta2 antigen in a biological specimen.</t>
  </si>
  <si>
    <t>HLA DR Beta 2 Histocompatibility Antigen Measurement</t>
  </si>
  <si>
    <t>HLADRB3</t>
  </si>
  <si>
    <t>HLA DR Beta3 Antigen</t>
  </si>
  <si>
    <t>HLA DR Beta3 Antigen; HLA-DR Beta3 Antigen</t>
  </si>
  <si>
    <t>A measurement of the HLA DR beta3 antigen in a biological specimen.</t>
  </si>
  <si>
    <t>HLA DR Beta 3 Histocompatibility Antigen Measurement</t>
  </si>
  <si>
    <t>HLADRB4</t>
  </si>
  <si>
    <t>HLA DR Beta4 Antigen</t>
  </si>
  <si>
    <t>HLA DR Beta4 Antigen; HLA-DR Beta4 Antigen</t>
  </si>
  <si>
    <t>A measurement of the HLA DR beta4 antigen in a biological specimen.</t>
  </si>
  <si>
    <t>HLA DR Beta 4 Histocompatibility Antigen Measurement</t>
  </si>
  <si>
    <t>HLADRB5</t>
  </si>
  <si>
    <t>HLA DR Beta5 Antigen</t>
  </si>
  <si>
    <t>HLA DR Beta5 Antigen; HLA-DR Beta5 Antigen</t>
  </si>
  <si>
    <t>A measurement of the HLA DR beta5 antigen in a biological specimen.</t>
  </si>
  <si>
    <t>HLA DR Beta 5 Histocompatibility Antigen Measurement</t>
  </si>
  <si>
    <t>HLADRMSC</t>
  </si>
  <si>
    <t>HLA-DR Mismatch Count</t>
  </si>
  <si>
    <t>A measurement to determine the number of mismatches between the recipient and the donor for the human leukocyte antigen, class II, antigen-D-related (HLA-DR).</t>
  </si>
  <si>
    <t>HLADRX</t>
  </si>
  <si>
    <t>HLADR Expression</t>
  </si>
  <si>
    <t>A measurement of cellular HLA-DR expression in a biological specimen.</t>
  </si>
  <si>
    <t>HLA-DR Cell Surface Expression Measurement</t>
  </si>
  <si>
    <t>HLAIIPRA</t>
  </si>
  <si>
    <t>HLA Class II Panel Reactive Antibody</t>
  </si>
  <si>
    <t>A measurement of the panel reactive antibody (the reactivity between host immune cells and donor) human leukocyte antigen class II in a biological specimen.</t>
  </si>
  <si>
    <t>HLA Class II Panel Reactive Antibody Measurement</t>
  </si>
  <si>
    <t>HLAIPRA</t>
  </si>
  <si>
    <t>HLA Class I Panel Reactive Antibody</t>
  </si>
  <si>
    <t>A measurement of the panel reactive antibody (the reactivity between host immune cells and donor) human leukocyte antigen class I in a biological specimen.</t>
  </si>
  <si>
    <t>HLA Class I Panel Reactive Antibody Measurement</t>
  </si>
  <si>
    <t>HLAMSC</t>
  </si>
  <si>
    <t>HLA Mismatch Count</t>
  </si>
  <si>
    <t>A measurement to determine the number of mismatches between the recipient and the donor for the human leukocyte antigens (HLA).</t>
  </si>
  <si>
    <t>HLZPM</t>
  </si>
  <si>
    <t>Halazepam</t>
  </si>
  <si>
    <t>A measurement of the halazepam present in a biological specimen.</t>
  </si>
  <si>
    <t>Halazepam Measurement</t>
  </si>
  <si>
    <t>HMOSIDRN</t>
  </si>
  <si>
    <t>Hemosiderin</t>
  </si>
  <si>
    <t>A measurement of the hemosiderin complex in a biological specimen.</t>
  </si>
  <si>
    <t>Hemosiderin Measurement</t>
  </si>
  <si>
    <t>HMPIND</t>
  </si>
  <si>
    <t>Has Menstrual Periods Indicator</t>
  </si>
  <si>
    <t>An indication as to whether the subject experiences menstrual cycles.</t>
  </si>
  <si>
    <t>HMPMA1</t>
  </si>
  <si>
    <t>3-Hydroxy-1-Methyl-PropylmercapturicAcid</t>
  </si>
  <si>
    <t>(2R)-2-Acetamido-3-((4-hydroxybutan-2-yl)thio)propanoic acid; (2R)-HMPMA; 3-Hydroxy-1-Methyl-Propylmercapturate; 3-Hydroxy-1-Methyl-Propylmercapturic Acid; 3-Hydroxy-1-Methyl-PropylmercapturicAcid; HMPMA-1</t>
  </si>
  <si>
    <t>A measurement of the 3-hydroxy-1-methyl-propylmercapturic acid in a specimen.</t>
  </si>
  <si>
    <t>3-Hydroxy-1-Methyl-Propylmercapturic Acid Measurement</t>
  </si>
  <si>
    <t>HMPV</t>
  </si>
  <si>
    <t>Human Metapneumovirus</t>
  </si>
  <si>
    <t>A measurement of the Human metapneumovirus in a biological specimen.</t>
  </si>
  <si>
    <t>Human Metapneumovirus Measurement</t>
  </si>
  <si>
    <t>HMPVAG</t>
  </si>
  <si>
    <t>Human Metapneumovirus Antigen</t>
  </si>
  <si>
    <t>A measurement of the Human metapneumovirus antigen in a biological specimen.</t>
  </si>
  <si>
    <t>Human Metapneumovirus Antigen Measurement</t>
  </si>
  <si>
    <t>HMPVNUAC</t>
  </si>
  <si>
    <t>Human Metapneumovirus Nucleic Acid</t>
  </si>
  <si>
    <t>A measurement of the Human metapneumovirus nucleic acid in a biological specimen.</t>
  </si>
  <si>
    <t>Human Metapneumovirus Nucleic Acid Measurement</t>
  </si>
  <si>
    <t>HMPVRNA</t>
  </si>
  <si>
    <t>Human Metapneumovirus RNA</t>
  </si>
  <si>
    <t>A measurement of the Human Metapneumovirus RNA in a biological specimen.</t>
  </si>
  <si>
    <t>Human Metapneumovirus RNA Measurement</t>
  </si>
  <si>
    <t>HNDMDST</t>
  </si>
  <si>
    <t>Hand Motions Distance</t>
  </si>
  <si>
    <t>Hand Motions Distance; Hand Movements Distance</t>
  </si>
  <si>
    <t>An assessment of the furthest distance at which a subject can perceive hand motions.</t>
  </si>
  <si>
    <t>Hand Motion Test</t>
  </si>
  <si>
    <t>HNDMIND</t>
  </si>
  <si>
    <t>Hand Motions Indicator</t>
  </si>
  <si>
    <t>Hand Motions Indicator; Hand Movements Indicator</t>
  </si>
  <si>
    <t>An indication as to whether a subject can perceive hand motions at a pre-specified distance.</t>
  </si>
  <si>
    <t>Hand Motion Indicator</t>
  </si>
  <si>
    <t>HOMOCIT</t>
  </si>
  <si>
    <t>Homocitrulline</t>
  </si>
  <si>
    <t>A measurement of the homocitrulline in a biological specimen.</t>
  </si>
  <si>
    <t>Homocitrulline Measurement</t>
  </si>
  <si>
    <t>HOMOCY</t>
  </si>
  <si>
    <t>Homocysteine</t>
  </si>
  <si>
    <t>A measurement of the homocysteine amino acid in a biological specimen.</t>
  </si>
  <si>
    <t>Homocysteine Acid Measurement</t>
  </si>
  <si>
    <t>HORBCRBC</t>
  </si>
  <si>
    <t>Hypochromic Erythrocytes/Erythrocytes</t>
  </si>
  <si>
    <t>A relative measurement (ratio or percentage) of the hypochromic erythrocytes to total erythrocytes in a biological specimen.</t>
  </si>
  <si>
    <t>Hypochromic Erythrocytes to Erythrocytes Ratio Measurement</t>
  </si>
  <si>
    <t>HOSPNUM</t>
  </si>
  <si>
    <t>Number Of Hospitalizations</t>
  </si>
  <si>
    <t>The total number of hospitalization events that have occurred for the condition.</t>
  </si>
  <si>
    <t>Number of Hospitalizations</t>
  </si>
  <si>
    <t>HOWJOL</t>
  </si>
  <si>
    <t>Howell-Jolly Bodies</t>
  </si>
  <si>
    <t>A measurement of the Howell-Jolly bodies (spherical, blue-black condensed DNA inclusions within the body of a red blood cell that appear under Wright-stain) in a biological specimen.</t>
  </si>
  <si>
    <t>Howell-Jolly Body Measurement</t>
  </si>
  <si>
    <t>HP1234RN</t>
  </si>
  <si>
    <t>Human Parainfluenza Virus 1/2/3/4 RNA</t>
  </si>
  <si>
    <t>A measurement of the RNA from the Human Parainfluenza virus 1, 2, 3 and/or 4 in a biological specimen.</t>
  </si>
  <si>
    <t>Human Parainfluenza Virus 1, 2, 3, and/or 4 RNA Measurement</t>
  </si>
  <si>
    <t>HP123AG</t>
  </si>
  <si>
    <t>Human Parainfluenza Virus 1/2/3 Antigen</t>
  </si>
  <si>
    <t>A measurement of the Human Parainfluenza virus 1, 2, and/or 3 antigen in a biological specimen.</t>
  </si>
  <si>
    <t>Human Parainfluenza Virus 1, 2, and/or 3 Antigen Measurement</t>
  </si>
  <si>
    <t>HP123RNA</t>
  </si>
  <si>
    <t>Human Parainfluenza Virus 1/2/3 RNA</t>
  </si>
  <si>
    <t>A measurement of the RNA from the Human Parainfluenza virus 1, 2, and/or 3 in a biological specimen.</t>
  </si>
  <si>
    <t>Human Parainfluenza Virus 1, 2, and/or 3 RNA Measurement</t>
  </si>
  <si>
    <t>HPADNA</t>
  </si>
  <si>
    <t>Haemophilus parahaemolyticus DNA</t>
  </si>
  <si>
    <t>A measurement of the Haemophilus parahaemolyticus DNA in a biological specimen.</t>
  </si>
  <si>
    <t>Haemophilus parahaemolyticus DNA Measurement</t>
  </si>
  <si>
    <t>HPIV1</t>
  </si>
  <si>
    <t>Human Parainfluenza Virus 1</t>
  </si>
  <si>
    <t>A measurement of the Human parainfluenza virus 1 in a biological specimen.</t>
  </si>
  <si>
    <t>Human Parainfluenza Virus 1 Measurement</t>
  </si>
  <si>
    <t>HPIV1AG</t>
  </si>
  <si>
    <t>Human Parainfluenza Virus 1 Antigen</t>
  </si>
  <si>
    <t>Human Parainfluenza Virus 1 Antigen; Human Respirovirus 1 Antigen</t>
  </si>
  <si>
    <t>A measurement of the Human parainfluenza virus 1 antigen in a biological specimen.</t>
  </si>
  <si>
    <t>Human Parainfluenza Type 1 Antigen Measurement</t>
  </si>
  <si>
    <t>HPIV1NC</t>
  </si>
  <si>
    <t>Human Parainfluenza Virus 1 Nucleic Acid</t>
  </si>
  <si>
    <t>A measurement of the Human parainfluenza virus 1 nucleic acid in a biological specimen.</t>
  </si>
  <si>
    <t>Human Parainfluenza Virus 1 Nucleic Acid Measurement</t>
  </si>
  <si>
    <t>HPIV1RNA</t>
  </si>
  <si>
    <t>Human Parainfluenza Virus 1 RNA</t>
  </si>
  <si>
    <t>Human Parainfluenza Virus 1 RNA; Human Respirovirus 1 RNA</t>
  </si>
  <si>
    <t>A measurement of the Human parainfluenza virus 1 RNA in a biological specimen.</t>
  </si>
  <si>
    <t>Human Parainfluenza Virus 1 RNA Measurement</t>
  </si>
  <si>
    <t>HPIV2</t>
  </si>
  <si>
    <t>Human Parainfluenza Virus 2</t>
  </si>
  <si>
    <t>A measurement of the Human parainfluenza virus 2 in a biological specimen.</t>
  </si>
  <si>
    <t>Human Parainfluenza Virus 2 Measurement</t>
  </si>
  <si>
    <t>HPIV2AG</t>
  </si>
  <si>
    <t>Human Parainfluenza Virus 2 Antigen</t>
  </si>
  <si>
    <t>Human Orthorubulavirus 2 Antigen; Human Parainfluenza Virus 2 Antigen</t>
  </si>
  <si>
    <t>A measurement of the Human parainfluenza virus 2 antigen in a biological specimen.</t>
  </si>
  <si>
    <t>Human Parainfluenza Virus 2 Antigen Measurement</t>
  </si>
  <si>
    <t>HPIV2NC</t>
  </si>
  <si>
    <t>Human Parainfluenza Virus 2 Nucleic Acid</t>
  </si>
  <si>
    <t>A measurement of the Human parainfluenza virus 2 nucleic acid in a biological specimen.</t>
  </si>
  <si>
    <t>Human Parainfluenza Virus 2 Nucleic Acid Measurement</t>
  </si>
  <si>
    <t>HPIV2RNA</t>
  </si>
  <si>
    <t>Human Parainfluenza Virus 2 RNA</t>
  </si>
  <si>
    <t>Human Orthorubulavirus 2 RNA; Human Parainfluenza Virus 2 RNA</t>
  </si>
  <si>
    <t>A measurement of the Human parainfluenza virus 2 RNA in a biological specimen.</t>
  </si>
  <si>
    <t>Human Parainfluenza Virus 2 RNA Measurement</t>
  </si>
  <si>
    <t>HPIV3</t>
  </si>
  <si>
    <t>Human Parainfluenza Virus 3</t>
  </si>
  <si>
    <t>A measurement of the Human parainfluenza virus 3 in a biological specimen.</t>
  </si>
  <si>
    <t>Human Parainfluenza Virus 3 Measurement</t>
  </si>
  <si>
    <t>HPIV3AG</t>
  </si>
  <si>
    <t>Human Parainfluenza Virus 3 Antigen</t>
  </si>
  <si>
    <t>Human Parainfluenza Virus 3 Antigen; Human Respirovirus 3 Antigen</t>
  </si>
  <si>
    <t>A measurement of the Human parainfluenza virus 3 antigen in a biological specimen.</t>
  </si>
  <si>
    <t>Human Parainfluenza Virus 3 Antigen Measurement</t>
  </si>
  <si>
    <t>HPIV3NC</t>
  </si>
  <si>
    <t>Human Parainfluenza Virus 3 Nucleic Acid</t>
  </si>
  <si>
    <t>A measurement of the Human parainfluenza virus 3 nucleic acid in a biological specimen.</t>
  </si>
  <si>
    <t>Human Parainfluenza Virus 3 Nucleic Acid Measurement</t>
  </si>
  <si>
    <t>HPIV3RNA</t>
  </si>
  <si>
    <t>Human Parainfluenza Virus 3 RNA</t>
  </si>
  <si>
    <t>Human Parainfluenza Virus 3 RNA; Human Respirovirus 3 RNA</t>
  </si>
  <si>
    <t>A measurement of the Human parainfluenza virus 3 RNA in a biological specimen.</t>
  </si>
  <si>
    <t>Human Parainfluenza Virus 3 RNA Measurement</t>
  </si>
  <si>
    <t>HPIV4</t>
  </si>
  <si>
    <t>Human Parainfluenza Virus 4</t>
  </si>
  <si>
    <t>A measurement of the Human parainfluenza virus 4 in a biological specimen.</t>
  </si>
  <si>
    <t>Human Parainfluenza Virus 4 Measurement</t>
  </si>
  <si>
    <t>HPIV4BNC</t>
  </si>
  <si>
    <t>Human Parainfluenza Virus 4B NC</t>
  </si>
  <si>
    <t>Human Parainfluenza Virus 4B NC; Human Parainfluenza Virus 4B Nucleic Acid</t>
  </si>
  <si>
    <t>A measurement of the Human parainfluenza virus 4b nucleic acid in a biological specimen.</t>
  </si>
  <si>
    <t>Human Parainfluenza Virus 4B Nucleic Acid Measurement</t>
  </si>
  <si>
    <t>HPIV4NC</t>
  </si>
  <si>
    <t>Human Parainfluenza Virus 4 Nucleic Acid</t>
  </si>
  <si>
    <t>A measurement of the Human parainfluenza virus 4 nucleic acid in a biological specimen.</t>
  </si>
  <si>
    <t>Human Parainfluenza Virus 4 Nucleic Acid Measurement</t>
  </si>
  <si>
    <t>HPIV4RNA</t>
  </si>
  <si>
    <t>Human Parainfluenza Virus 4 RNA</t>
  </si>
  <si>
    <t>Human Orthorubulavirus 4 RNA; Human Parainfluenza Virus 4 RNA</t>
  </si>
  <si>
    <t>A measurement of the Human parainfluenza virus 4 RNA in a biological specimen.</t>
  </si>
  <si>
    <t>Human Parainfluenza Virus 4 RNA Measurement</t>
  </si>
  <si>
    <t>HPIVAG</t>
  </si>
  <si>
    <t>Human Parainfluenza Antigen</t>
  </si>
  <si>
    <t>A measurement of the Human Parainfluenza antigen in a biological specimen.</t>
  </si>
  <si>
    <t>Human Parainfluenza Antigen Measurement</t>
  </si>
  <si>
    <t>HPIVRNA</t>
  </si>
  <si>
    <t>Human Parainfluenza virus RNA</t>
  </si>
  <si>
    <t>A measurement of the Human parainfluenza virus RNA in a biological specimen.</t>
  </si>
  <si>
    <t>Human Parainfluenza virus RNA Measurement</t>
  </si>
  <si>
    <t>HPMA3</t>
  </si>
  <si>
    <t>3-Hydroxypropyl Mercapturic Acid</t>
  </si>
  <si>
    <t>3-HPMA; 3-Hydroxypropyl Mercapturate; 3-Hydroxypropyl Mercapturic Acid; N-Acetyl-S-(3-Hydroxypropyl)Cysteine</t>
  </si>
  <si>
    <t>A measurement of the 3-hydroxypropyl mercapturic acid in a specimen.</t>
  </si>
  <si>
    <t>3-Hydroxypropyl Mercapturic Acid Measurement</t>
  </si>
  <si>
    <t>HPOCROM</t>
  </si>
  <si>
    <t>Hypochromia</t>
  </si>
  <si>
    <t>Hypochromia; Hypochromic Erythrocytes</t>
  </si>
  <si>
    <t>An observation which indicates that the hemoglobin concentration in a red blood cell specimen has fallen below a specified level.</t>
  </si>
  <si>
    <t>HPTMIND</t>
  </si>
  <si>
    <t>Hepatomegaly Indicator</t>
  </si>
  <si>
    <t>An indication as to whether hepatomegaly (enlarged liver) is present.</t>
  </si>
  <si>
    <t>HPV11DNA</t>
  </si>
  <si>
    <t>Human Papillomavirus Type 11 DNA</t>
  </si>
  <si>
    <t>A measurement of the Human papillomavirus type 11 DNA in a biological specimen.</t>
  </si>
  <si>
    <t>Human Papillomavirus Type 11 DNA Measurement</t>
  </si>
  <si>
    <t>HPV16DNA</t>
  </si>
  <si>
    <t>Human Papillomavirus Type 16 DNA</t>
  </si>
  <si>
    <t>A measurement of the Human papillomavirus type 16 DNA in a biological specimen.</t>
  </si>
  <si>
    <t>Human Papillomavirus Type 16 DNA Measurement</t>
  </si>
  <si>
    <t>HPV18DNA</t>
  </si>
  <si>
    <t>Human Papillomavirus Type 18 DNA</t>
  </si>
  <si>
    <t>A measurement of the Human papillomavirus type 18 DNA in a biological specimen.</t>
  </si>
  <si>
    <t>Human Papillomavirus Type 18 DNA Measurement</t>
  </si>
  <si>
    <t>HPV31</t>
  </si>
  <si>
    <t>Human Papillomavirus Type 31</t>
  </si>
  <si>
    <t>A measurement of the Human papillomavirus type 31 in a biological specimen.</t>
  </si>
  <si>
    <t>Human Papillomavirus Type 31 Measurement</t>
  </si>
  <si>
    <t>HPV31DNA</t>
  </si>
  <si>
    <t>Human Papillomavirus Type 31 DNA</t>
  </si>
  <si>
    <t>A measurement of the Human papillomavirus type 31 DNA in a biological specimen.</t>
  </si>
  <si>
    <t>Human Papillomavirus Type 31 DNA Measurement</t>
  </si>
  <si>
    <t>HPV33</t>
  </si>
  <si>
    <t>Human Papillomavirus Type 33</t>
  </si>
  <si>
    <t>A measurement of the Human papillomavirus type 33 in a biological specimen.</t>
  </si>
  <si>
    <t>Human Papillomavirus Type 33 Measurement</t>
  </si>
  <si>
    <t>HPV33DNA</t>
  </si>
  <si>
    <t>Human Papillomavirus Type 33 DNA</t>
  </si>
  <si>
    <t>A measurement of the Human papillomavirus type 33 DNA in a biological specimen.</t>
  </si>
  <si>
    <t>Human Papillomavirus Type 33 DNA Measurement</t>
  </si>
  <si>
    <t>HPV34</t>
  </si>
  <si>
    <t>Human Papillomavirus Type 34</t>
  </si>
  <si>
    <t>A measurement of the Human papillomavirus type 34 in a biological specimen.</t>
  </si>
  <si>
    <t>Human Papillomavirus Type 34 Measurement</t>
  </si>
  <si>
    <t>HPV35</t>
  </si>
  <si>
    <t>Human Papillomavirus Type 35</t>
  </si>
  <si>
    <t>A measurement of the Human papillomavirus type 35 in a biological specimen.</t>
  </si>
  <si>
    <t>Human Papillomavirus Type 35 Measurement</t>
  </si>
  <si>
    <t>HPV35DNA</t>
  </si>
  <si>
    <t>Human Papillomavirus Type 35 DNA</t>
  </si>
  <si>
    <t>A measurement of the Human papillomavirus type 35 DNA in a biological specimen.</t>
  </si>
  <si>
    <t>Human Papillomavirus Type 35 DNA Measurement</t>
  </si>
  <si>
    <t>HPV39</t>
  </si>
  <si>
    <t>Human Papillomavirus Type 39</t>
  </si>
  <si>
    <t>A measurement of the Human papillomavirus type 39 in a biological specimen.</t>
  </si>
  <si>
    <t>Human Papillomavirus Type 39 Measurement</t>
  </si>
  <si>
    <t>HPV39DNA</t>
  </si>
  <si>
    <t>Human Papillomavirus Type 39 DNA</t>
  </si>
  <si>
    <t>A measurement of the Human papillomavirus type 39 DNA in a biological specimen.</t>
  </si>
  <si>
    <t>Human Papillomavirus Type 39 DNA Measurement</t>
  </si>
  <si>
    <t>HPV40</t>
  </si>
  <si>
    <t>Human Papillomavirus Type 40</t>
  </si>
  <si>
    <t>A measurement of the Human papillomavirus type 40 in a biological specimen.</t>
  </si>
  <si>
    <t>Human Papillomavirus Type 40 Measurement</t>
  </si>
  <si>
    <t>HPV42</t>
  </si>
  <si>
    <t>Human Papillomavirus Type 42</t>
  </si>
  <si>
    <t>A measurement of the Human papillomavirus type 42 in a biological specimen.</t>
  </si>
  <si>
    <t>Human Papillomavirus Type 42 Measurement</t>
  </si>
  <si>
    <t>HPV43</t>
  </si>
  <si>
    <t>Human Papillomavirus Type 43</t>
  </si>
  <si>
    <t>A measurement of the Human papillomavirus type 43 in a biological specimen.</t>
  </si>
  <si>
    <t>Human Papillomavirus Type 43 Measurement</t>
  </si>
  <si>
    <t>HPV44</t>
  </si>
  <si>
    <t>Human Papillomavirus Type 44</t>
  </si>
  <si>
    <t>A measurement of the Human papillomavirus type 44 in a biological specimen.</t>
  </si>
  <si>
    <t>Human Papillomavirus Type 44 Measurement</t>
  </si>
  <si>
    <t>HPV45</t>
  </si>
  <si>
    <t>Human Papillomavirus Type 45</t>
  </si>
  <si>
    <t>A measurement of the Human papillomavirus type 45 in a biological specimen.</t>
  </si>
  <si>
    <t>Human Papillomavirus Type 45 Measurement</t>
  </si>
  <si>
    <t>HPV45DNA</t>
  </si>
  <si>
    <t>Human Papillomavirus Type 45 DNA</t>
  </si>
  <si>
    <t>A measurement of the Human papillomavirus type 45 DNA in a biological specimen.</t>
  </si>
  <si>
    <t>Human Papillomavirus Type 45 DNA Measurement</t>
  </si>
  <si>
    <t>HPV51</t>
  </si>
  <si>
    <t>Human Papillomavirus Type 51</t>
  </si>
  <si>
    <t>A measurement of the Human papillomavirus type 51 in a biological specimen.</t>
  </si>
  <si>
    <t>Human Papillomavirus Type 51 Measurement</t>
  </si>
  <si>
    <t>HPV51DNA</t>
  </si>
  <si>
    <t>Human Papillomavirus Type 51 DNA</t>
  </si>
  <si>
    <t>A measurement of the Human papillomavirus type 51 DNA in a biological specimen.</t>
  </si>
  <si>
    <t>Human Papillomavirus Type 51 DNA Measurement</t>
  </si>
  <si>
    <t>HPV52</t>
  </si>
  <si>
    <t>Human Papillomavirus Type 52</t>
  </si>
  <si>
    <t>A measurement of the Human papillomavirus type 52 in a biological specimen.</t>
  </si>
  <si>
    <t>Human Papillomavirus Type 52 Measurement</t>
  </si>
  <si>
    <t>HPV52DNA</t>
  </si>
  <si>
    <t>Human Papillomavirus Type 52 DNA</t>
  </si>
  <si>
    <t>A measurement of the Human papillomavirus type 52 DNA in a biological specimen.</t>
  </si>
  <si>
    <t>Human Papillomavirus Type 52 DNA Measurement</t>
  </si>
  <si>
    <t>HPV53</t>
  </si>
  <si>
    <t>Human Papillomavirus Type 53</t>
  </si>
  <si>
    <t>A measurement of the Human papillomavirus type 53 in a biological specimen.</t>
  </si>
  <si>
    <t>Human Papillomavirus Type 53 Measurement</t>
  </si>
  <si>
    <t>HPV53DNA</t>
  </si>
  <si>
    <t>Human Papillomavirus Type 53 DNA</t>
  </si>
  <si>
    <t>A measurement of the Human papillomavirus type 53 DNA in a biological specimen.</t>
  </si>
  <si>
    <t>Human Papillomavirus Type 53 DNA Measurement</t>
  </si>
  <si>
    <t>HPV54</t>
  </si>
  <si>
    <t>Human Papillomavirus Type 54</t>
  </si>
  <si>
    <t>A measurement of the Human papillomavirus type 54 in a biological specimen.</t>
  </si>
  <si>
    <t>Human Papillomavirus Type 54 Measurement</t>
  </si>
  <si>
    <t>HPV56</t>
  </si>
  <si>
    <t>Human Papillomavirus Type 56</t>
  </si>
  <si>
    <t>A measurement of the Human papillomavirus type 56 in a biological specimen.</t>
  </si>
  <si>
    <t>Human Papillomavirus Type 56 Measurement</t>
  </si>
  <si>
    <t>HPV56DNA</t>
  </si>
  <si>
    <t>Human Papillomavirus Type 56 DNA</t>
  </si>
  <si>
    <t>A measurement of the Human papillomavirus type 56 DNA in a biological specimen.</t>
  </si>
  <si>
    <t>Human Papillomavirus Type 56 DNA Measurement</t>
  </si>
  <si>
    <t>HPV57DNA</t>
  </si>
  <si>
    <t>Human Papillomavirus Type 57 DNA</t>
  </si>
  <si>
    <t>A measurement of the Human papillomavirus type 57 DNA in a biological specimen.</t>
  </si>
  <si>
    <t>Human Papillomavirus Type 57 DNA Measurement</t>
  </si>
  <si>
    <t>HPV58</t>
  </si>
  <si>
    <t>Human Papillomavirus Type 58</t>
  </si>
  <si>
    <t>A measurement of the Human papillomavirus type 58 in a biological specimen.</t>
  </si>
  <si>
    <t>Human Papillomavirus Type 58 Measurement</t>
  </si>
  <si>
    <t>HPV58DNA</t>
  </si>
  <si>
    <t>Human Papillomavirus Type 58 DNA</t>
  </si>
  <si>
    <t>A measurement of the Human papillomavirus type 58 DNA in a biological specimen.</t>
  </si>
  <si>
    <t>Human Papillomavirus Type 58 DNA Measurement</t>
  </si>
  <si>
    <t>HPV59</t>
  </si>
  <si>
    <t>Human Papillomavirus Type 59</t>
  </si>
  <si>
    <t>A measurement of the Human papillomavirus type 59 in a biological specimen.</t>
  </si>
  <si>
    <t>Human Papillomavirus Type 59 Measurement</t>
  </si>
  <si>
    <t>HPV59DNA</t>
  </si>
  <si>
    <t>Human Papillomavirus Type 59 DNA</t>
  </si>
  <si>
    <t>A measurement of the Human papillomavirus type 59 DNA in a biological specimen.</t>
  </si>
  <si>
    <t>Human Papillomavirus Type 59 DNA Measurement</t>
  </si>
  <si>
    <t>HPV66</t>
  </si>
  <si>
    <t>Human Papillomavirus Type 66</t>
  </si>
  <si>
    <t>A measurement of the Human papillomavirus type 66 in a biological specimen.</t>
  </si>
  <si>
    <t>Human Papillomavirus Type 66 Measurement</t>
  </si>
  <si>
    <t>HPV66DNA</t>
  </si>
  <si>
    <t>Human Papillomavirus Type 66 DNA</t>
  </si>
  <si>
    <t>A measurement of the Human papillomavirus type 66 DNA in a biological specimen.</t>
  </si>
  <si>
    <t>Human Papillomavirus Type 66 DNA Measurement</t>
  </si>
  <si>
    <t>HPV67DNA</t>
  </si>
  <si>
    <t>Human Papillomavirus Type 67 DNA</t>
  </si>
  <si>
    <t>A measurement of the Human papillomavirus type 67 DNA in a biological specimen.</t>
  </si>
  <si>
    <t>Human Papillomavirus Type 67 DNA Measurement</t>
  </si>
  <si>
    <t>HPV68</t>
  </si>
  <si>
    <t>Human Papillomavirus Type 68</t>
  </si>
  <si>
    <t>A measurement of the Human papillomavirus type 68 in a biological specimen.</t>
  </si>
  <si>
    <t>Human Papillomavirus Type 68 Measurement</t>
  </si>
  <si>
    <t>HPV68DNA</t>
  </si>
  <si>
    <t>Human Papillomavirus Type 68 DNA</t>
  </si>
  <si>
    <t>A measurement of the Human papillomavirus type 68 DNA in a biological specimen.</t>
  </si>
  <si>
    <t>Human Papillomavirus Type 68 DNA Measurement</t>
  </si>
  <si>
    <t>HPV69</t>
  </si>
  <si>
    <t>Human Papillomavirus Type 69</t>
  </si>
  <si>
    <t>A measurement of the Human papillomavirus type 69 in a biological specimen.</t>
  </si>
  <si>
    <t>Human Papillomavirus Type 69 Measurement</t>
  </si>
  <si>
    <t>HPV6DNA</t>
  </si>
  <si>
    <t>Human Papillomavirus Type 6 DNA</t>
  </si>
  <si>
    <t>A measurement of the Human papillomavirus type 6 DNA in a biological specimen.</t>
  </si>
  <si>
    <t>Human Papillomavirus Type 6 DNA Measurement</t>
  </si>
  <si>
    <t>HPV70</t>
  </si>
  <si>
    <t>Human Papillomavirus Type 70</t>
  </si>
  <si>
    <t>A measurement of the Human papillomavirus type 70 in a biological specimen.</t>
  </si>
  <si>
    <t>Human Papillomavirus Type 70 Measurement</t>
  </si>
  <si>
    <t>HPV74</t>
  </si>
  <si>
    <t>Human Papillomavirus Type 74</t>
  </si>
  <si>
    <t>A measurement of the Human papillomavirus type 74 in a biological specimen.</t>
  </si>
  <si>
    <t>Human Papillomavirus Type 74 Measurement</t>
  </si>
  <si>
    <t>HPVDNA</t>
  </si>
  <si>
    <t>Human Papillomavirus DNA</t>
  </si>
  <si>
    <t>A measurement of the Human papillomavirus DNA in a biological specimen.</t>
  </si>
  <si>
    <t>Human Papillomavirus DNA Measurement</t>
  </si>
  <si>
    <t>HPVE67MR</t>
  </si>
  <si>
    <t>Human Papillomavirus E6/E7 mRNA</t>
  </si>
  <si>
    <t>Human Papillomavirus E6/E7 Messenger RNA; Human Papillomavirus E6/E7 mRNA</t>
  </si>
  <si>
    <t>A measurement of the human papillomavirus E6 and/or E7 protein-making mRNA in a biological specimen.</t>
  </si>
  <si>
    <t>Human Papillomavirus E6/E7 mRNA Measurement</t>
  </si>
  <si>
    <t>HPY</t>
  </si>
  <si>
    <t>Helicobacter pylori</t>
  </si>
  <si>
    <t>A measurement of the Helicobacter pylori in a biological specimen.</t>
  </si>
  <si>
    <t>Helicobacter pylori Measurement</t>
  </si>
  <si>
    <t>HPYAG</t>
  </si>
  <si>
    <t>Helicobacter pylori Antigen</t>
  </si>
  <si>
    <t>A measurement of the Helicobacter pylori antigen in a biological specimen.</t>
  </si>
  <si>
    <t>Helicobacter pylori Antigen Measurement</t>
  </si>
  <si>
    <t>HPYDNA</t>
  </si>
  <si>
    <t>Helicobacter pylori DNA</t>
  </si>
  <si>
    <t>A measurement of the Helicobacter pylori DNA in a biological specimen.</t>
  </si>
  <si>
    <t>Helicobacter pylori DNA Measurement</t>
  </si>
  <si>
    <t>HR</t>
  </si>
  <si>
    <t>Heart Rate</t>
  </si>
  <si>
    <t>The number of heartbeats per unit of time, usually expressed as beats per minute. (NCI)</t>
  </si>
  <si>
    <t>HRHPDNM</t>
  </si>
  <si>
    <t>High-Risk HPV Types DNA, MLTTRG</t>
  </si>
  <si>
    <t>High Risk Human Papillomavirus Types DNA, Multi-Target; High-Risk HPV Types DNA, MLTTRG; High-Risk HPV Types DNA, Multi-Target</t>
  </si>
  <si>
    <t>A measurement of high-risk human papillomavirus DNA in a biological specimen. This is a multiple-target test.</t>
  </si>
  <si>
    <t>Multi-Target High Risk Human Papillomavirus Types DNA Measurement</t>
  </si>
  <si>
    <t>HRHPMRNM</t>
  </si>
  <si>
    <t>High-Risk HPV Types mRNA, MLTTRG</t>
  </si>
  <si>
    <t>High Risk Human Papillomavirus Types mRNA, Multi-Target; High-Risk HPV Types mRNA, MLTTRG; High-Risk HPV Types mRNA, Multi-Target</t>
  </si>
  <si>
    <t>A measurement of high-risk human papillomavirus mRNA in a biological specimen. This is a multiple-target test.</t>
  </si>
  <si>
    <t>Multi-Target High Risk Human Papillomavirus Types mRNA Measurement</t>
  </si>
  <si>
    <t>HRRBCRBC</t>
  </si>
  <si>
    <t>Hyperchromic Erythrocytes/Erythrocytes</t>
  </si>
  <si>
    <t>A relative measurement (ratio or percentage) of the hyperchromic erythrocytes to total erythrocytes in a biological specimen.</t>
  </si>
  <si>
    <t>Hyperchromic Erythrocytes to Erythrocytes Ratio Measurement</t>
  </si>
  <si>
    <t>HRV</t>
  </si>
  <si>
    <t>Human rhinovirus</t>
  </si>
  <si>
    <t>A measurement of the Human rhinovirus in a biological specimen.</t>
  </si>
  <si>
    <t>Human rhinovirus Measurement</t>
  </si>
  <si>
    <t>HRVABC</t>
  </si>
  <si>
    <t>Human rhinovirus A/B/C</t>
  </si>
  <si>
    <t>HRV A/B/C; Human rhinovirus A/B/C</t>
  </si>
  <si>
    <t>A measurement of the Human rhinovirus A, B and/or C in a biological specimen.</t>
  </si>
  <si>
    <t>Human rhinovirus A, B, and/or C Measurement</t>
  </si>
  <si>
    <t>HRVABCAG</t>
  </si>
  <si>
    <t>Human rhinovirus A/B/C Antigen</t>
  </si>
  <si>
    <t>HRV A/B/C Antigen; Human rhinovirus A/B/C Antigen</t>
  </si>
  <si>
    <t>A measurement of the Human rhinovirus A, B and/or C antigen in a biological specimen.</t>
  </si>
  <si>
    <t>Human rhinovirus A, B, and/or C Antigen Measurement</t>
  </si>
  <si>
    <t>HRVSDANN</t>
  </si>
  <si>
    <t>Heart Rate Variability, SDANN</t>
  </si>
  <si>
    <t>Heart Rate Variability, Average Standard Deviation NN Interval; Heart Rate Variability, SDANN</t>
  </si>
  <si>
    <t>A measurement of the fluctuation in the time intervals between adjacent heartbeats, based on the average standard deviation of the means of consecutive 5 minute NN intervals over a period of time.</t>
  </si>
  <si>
    <t>Heart Rate Variability, Average Standard Deviation NN Interval Measurement</t>
  </si>
  <si>
    <t>HRVSDNN</t>
  </si>
  <si>
    <t>Heart Rate Variability, SDNN</t>
  </si>
  <si>
    <t>Heart Rate Variability, SDNN; Heart Rate Variability, Standard Deviation NN Interval</t>
  </si>
  <si>
    <t>A measurement of the fluctuation in the time intervals between adjacent heartbeats, based on the standard deviation of the NN interval.</t>
  </si>
  <si>
    <t>Heart Rate Variability, Standard Deviation NN Interval Measurement</t>
  </si>
  <si>
    <t>HRYCECE</t>
  </si>
  <si>
    <t>Hairy Cells/Total Cells</t>
  </si>
  <si>
    <t>A relative measurement (ratio or percentage) of the hairy cells to total cells in a biological specimen.</t>
  </si>
  <si>
    <t>Hairy Cells to Total Cells Ratio Measurement</t>
  </si>
  <si>
    <t>HRYCELE</t>
  </si>
  <si>
    <t>Hairy Cells/Leukocytes</t>
  </si>
  <si>
    <t>A relative measurement (ratio or percentage) of the hairy cells (B-cell lymphocytes with hairy projections from the cytoplasm) to all leukocytes in a biological specimen.</t>
  </si>
  <si>
    <t>Hairy Cells to Leukocytes Ratio Measurement</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</si>
  <si>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</si>
  <si>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</si>
  <si>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</si>
  <si>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</si>
  <si>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HS1</t>
  </si>
  <si>
    <t>Herpes Simplex Virus 1</t>
  </si>
  <si>
    <t>A measurement of the herpes simplex virus 1 in a biological specimen.</t>
  </si>
  <si>
    <t>Herpes Simplex Virus 1 Measurement</t>
  </si>
  <si>
    <t>HS12</t>
  </si>
  <si>
    <t>Herpes Simplex Virus 1/2</t>
  </si>
  <si>
    <t>A measurement of the herpes simplex virus 1 and/or 2 in a biological specimen.</t>
  </si>
  <si>
    <t>Herpes Simplex Virus 1 and/or 2 Measurement</t>
  </si>
  <si>
    <t>HS12AG</t>
  </si>
  <si>
    <t>Herpes Simplex Virus 1/2 Antigen</t>
  </si>
  <si>
    <t>Herpes Simplex Virus 1/2 Antigen; HSV 1/2 Antigen</t>
  </si>
  <si>
    <t>A measurement of the herpes simplex virus 1 and/or 2 antigen in a biological specimen.</t>
  </si>
  <si>
    <t>Herpes Simplex Virus 1 and/or 2 Antigen Measurement</t>
  </si>
  <si>
    <t>HS12DNA</t>
  </si>
  <si>
    <t>Herpes Simplex Virus 1/2 DNA</t>
  </si>
  <si>
    <t>Herpes Simplex Virus 1/2 DNA; HSV 1/2 DNA</t>
  </si>
  <si>
    <t>A measurement of the herpes simplex virus 1 and/or 2 DNA in a biological specimen.</t>
  </si>
  <si>
    <t>Herpes Simplex Virus 1 and/or 2 DNA Measurement</t>
  </si>
  <si>
    <t>HS1DNA</t>
  </si>
  <si>
    <t>Herpes Simplex Virus 1 DNA</t>
  </si>
  <si>
    <t>A measurement of the herpes simplex virus 1 DNA in a biological specimen.</t>
  </si>
  <si>
    <t>Herpes Simplex Virus 1 DNA Measurement</t>
  </si>
  <si>
    <t>HS2</t>
  </si>
  <si>
    <t>Herpes Simplex Virus 2</t>
  </si>
  <si>
    <t>A measurement of the herpes simplex virus 2 in a biological specimen.</t>
  </si>
  <si>
    <t>Herpes Simplex Virus 2 Measurement</t>
  </si>
  <si>
    <t>HS2DNA</t>
  </si>
  <si>
    <t>Herpes Simplex Virus 2 DNA</t>
  </si>
  <si>
    <t>A measurement of the Herpes simplex virus 2 DNA in a biological specimen.</t>
  </si>
  <si>
    <t>Herpes Simplex Virus 2 DNA Measurement</t>
  </si>
  <si>
    <t>HSP70</t>
  </si>
  <si>
    <t>Heat Shock Protein 70</t>
  </si>
  <si>
    <t>A measurement of the heat shock protein 70 in a biological specimen.</t>
  </si>
  <si>
    <t>Heat Shock Protein 70 Measurement</t>
  </si>
  <si>
    <t>HSP90A</t>
  </si>
  <si>
    <t>Heat Shock Protein 90 Alpha</t>
  </si>
  <si>
    <t>A measurement of the heat shock protein 90 alpha in a biological specimen.</t>
  </si>
  <si>
    <t>Heat Shock Protein 90 Alpha Measurement</t>
  </si>
  <si>
    <t>HSPGCIND</t>
  </si>
  <si>
    <t>Hosp Due to Pregnancy Complication Ind</t>
  </si>
  <si>
    <t>Hosp Due to Pregnancy Complication Ind; Hospitalized Due to Pregnancy Complication Indicator</t>
  </si>
  <si>
    <t>An indication as to whether the individual was hospitalized due to a pregnancy complication.</t>
  </si>
  <si>
    <t>Hospitalized Due to Pregnancy Complication Indicator</t>
  </si>
  <si>
    <t>HTAPCTL</t>
  </si>
  <si>
    <t>Height-for-Age Percentile</t>
  </si>
  <si>
    <t>An assessed relationship of an individual's height and age to that of a reference population, expressed as a percentile.</t>
  </si>
  <si>
    <t>HTEDIAM</t>
  </si>
  <si>
    <t>Heating Element Diameter</t>
  </si>
  <si>
    <t>The diameter of a heating element within a device.</t>
  </si>
  <si>
    <t>HTELCFG</t>
  </si>
  <si>
    <t>Heating Element Configuration</t>
  </si>
  <si>
    <t>The design of a heating element within a device.</t>
  </si>
  <si>
    <t>HTELGTH</t>
  </si>
  <si>
    <t>Heating Element Length</t>
  </si>
  <si>
    <t>The length of a heating element within a device.</t>
  </si>
  <si>
    <t>HTELNUM</t>
  </si>
  <si>
    <t>Number of Heating Elements</t>
  </si>
  <si>
    <t>The number of heating elements within a device.</t>
  </si>
  <si>
    <t>HTELRNG</t>
  </si>
  <si>
    <t>Heating Element Range</t>
  </si>
  <si>
    <t>The temperature range of a heating element within a device during operation.</t>
  </si>
  <si>
    <t>HTELRST</t>
  </si>
  <si>
    <t>Heating Element Resistance</t>
  </si>
  <si>
    <t>The resistance encountered by the electrical current in a heating element within a device.</t>
  </si>
  <si>
    <t>HTLVRNA</t>
  </si>
  <si>
    <t>Human T-Lymphotropic Virus RNA</t>
  </si>
  <si>
    <t>A measurement of the Human T-Lymphotropic virus RNA in a biological specimen.</t>
  </si>
  <si>
    <t>Human T-Lymphotropic Virus RNA Measurement</t>
  </si>
  <si>
    <t>HTPHAB</t>
  </si>
  <si>
    <t>Heterophile Antibodies</t>
  </si>
  <si>
    <t>A measurement of the heterophile antibodies in a biological specimen.</t>
  </si>
  <si>
    <t>Heterophile Antibody Measurement</t>
  </si>
  <si>
    <t>HTTP</t>
  </si>
  <si>
    <t>Huntingtin Protein</t>
  </si>
  <si>
    <t>Huntingtin Protein; Total Huntingtin Protein</t>
  </si>
  <si>
    <t>A measurement of the total huntingtin protein in a biological specimen.</t>
  </si>
  <si>
    <t>Huntingtin Protein Measurement</t>
  </si>
  <si>
    <t>HTTPM</t>
  </si>
  <si>
    <t>Huntingtin Protein, Mutant</t>
  </si>
  <si>
    <t>A measurement of the mutant huntingtin protein in a biological specimen.</t>
  </si>
  <si>
    <t>Mutant Huntingtin Protein Measurement</t>
  </si>
  <si>
    <t>HTTPWT</t>
  </si>
  <si>
    <t>Huntingtin Protein, Wild Type</t>
  </si>
  <si>
    <t>A measurement of the wild type huntingtin protein in a biological specimen.</t>
  </si>
  <si>
    <t>Wild Type Huntingtin Protein Measurement</t>
  </si>
  <si>
    <t>HVA</t>
  </si>
  <si>
    <t>Homovanillic Acid</t>
  </si>
  <si>
    <t>A measurement of the homovanillic acid metabolite in a biological specimen.</t>
  </si>
  <si>
    <t>Homovanillic Acid Measurement</t>
  </si>
  <si>
    <t>HXANSD11</t>
  </si>
  <si>
    <t>11-Hydroxyandrostenedione</t>
  </si>
  <si>
    <t>A measurement of the 11-hydroxyandrostenedione in a biological specimen.</t>
  </si>
  <si>
    <t>11-Hydroxyandrostenedione Measurement</t>
  </si>
  <si>
    <t>HXANST11</t>
  </si>
  <si>
    <t>11-Hydroxyandrosterone</t>
  </si>
  <si>
    <t>A measurement of the 11-hydroxyandrosterone in a biological specimen.</t>
  </si>
  <si>
    <t>11-Hydroxyandrosterone Measurement</t>
  </si>
  <si>
    <t>HXBUPROP</t>
  </si>
  <si>
    <t>Hydroxybupropion</t>
  </si>
  <si>
    <t>6-Hydroxybupropion; BW 306U; Hydroxybupropion</t>
  </si>
  <si>
    <t>A measurement of the hydroxybupropion in a biological specimen.</t>
  </si>
  <si>
    <t>Hydroxybupropion Measurement</t>
  </si>
  <si>
    <t>HXCSD17</t>
  </si>
  <si>
    <t>17-Hydroxycorticosteroids</t>
  </si>
  <si>
    <t>17-Hydroxycorticoid; 17-Hydroxycorticosteroid; 17-Hydroxycorticosteroids</t>
  </si>
  <si>
    <t>A measurement of the 17-hydroxycorticosteroids in a biological specimen.</t>
  </si>
  <si>
    <t>17-Hydroxycorticosteroid Measurement</t>
  </si>
  <si>
    <t>HXCSL18</t>
  </si>
  <si>
    <t>18-Hydroxycortisol</t>
  </si>
  <si>
    <t>A measurement of the 18-hydroxycortisol in a biological specimen.</t>
  </si>
  <si>
    <t>18-Hydroxycortisol Measurement</t>
  </si>
  <si>
    <t>HXCSN18</t>
  </si>
  <si>
    <t>18-Hydroxycorticosterone</t>
  </si>
  <si>
    <t>A measurement of the 18-hydroxycorticosterone in a biological specimen.</t>
  </si>
  <si>
    <t>18-Hydroxycorticosterone Measurement</t>
  </si>
  <si>
    <t>HXDX18</t>
  </si>
  <si>
    <t>18-Hydroxydeoxycorticosterone</t>
  </si>
  <si>
    <t>A measurement of the 18-hydroxydeoxycorticosterone in a biological specimen.</t>
  </si>
  <si>
    <t>18-Hydroxydeoxycorticosterone Measurement</t>
  </si>
  <si>
    <t>HXEMA</t>
  </si>
  <si>
    <t>2-Hydroxyethyl Mercapturic Acid</t>
  </si>
  <si>
    <t>2-Hydroxyethyl Mercapturate; 2-Hydroxyethyl Mercapturic Acid; HEMA; N-Acetyl-S-(2-Hydroxyethyl)Cysteine</t>
  </si>
  <si>
    <t>A measurement of the 2-hydroxyethyl mercapturic acid in a specimen.</t>
  </si>
  <si>
    <t>2-Hydroxyethyl Mercapturic Acid Measurement</t>
  </si>
  <si>
    <t>HXETCL11</t>
  </si>
  <si>
    <t>11-Hydroxyetiocholanolone</t>
  </si>
  <si>
    <t>A measurement of the 11-hydroxyetiocholanolone in a biological specimen.</t>
  </si>
  <si>
    <t>11-Hydroxyetiocholanolone Measurement</t>
  </si>
  <si>
    <t>HXGLUR2</t>
  </si>
  <si>
    <t>2-Hydroxyglutarate</t>
  </si>
  <si>
    <t>2-Hydroxyglutarate; 2-Hydroxyglutaric Acid; Alpha-Hydroxyglutaric Acid</t>
  </si>
  <si>
    <t>A measurement of the 2-hydroxyglutarate in a biological specimen.</t>
  </si>
  <si>
    <t>2-Hydroxyglutarate Measurement</t>
  </si>
  <si>
    <t>HXNE4</t>
  </si>
  <si>
    <t>4-Hydroxynonenal</t>
  </si>
  <si>
    <t>4-HNE; 4-hydroxy-2-nonenal; 4-Hydroxynonenal; HNE</t>
  </si>
  <si>
    <t>A measurement of the 4-hydroxynonenal in a biological specimen.</t>
  </si>
  <si>
    <t>4-Hydroxynonenal Measurement</t>
  </si>
  <si>
    <t>HXPRGN17</t>
  </si>
  <si>
    <t>17-Hydroxypregnenolone</t>
  </si>
  <si>
    <t>A measurement of the 17-hydroxypregnenolone in a biological specimen.</t>
  </si>
  <si>
    <t>17-Hydroxypregnenolone Measurement</t>
  </si>
  <si>
    <t>HYALUAC</t>
  </si>
  <si>
    <t>Hyaluronic Acid</t>
  </si>
  <si>
    <t>A measurement of hyaluronic acid in a biological specimen.</t>
  </si>
  <si>
    <t>Hyaluronic Acid Measurement</t>
  </si>
  <si>
    <t>HYDCDN</t>
  </si>
  <si>
    <t>Hydrocodone</t>
  </si>
  <si>
    <t>A measurement of the hydrocodone present in a biological specimen.</t>
  </si>
  <si>
    <t>Hydrocodone Measurement</t>
  </si>
  <si>
    <t>HYDMDZ1</t>
  </si>
  <si>
    <t>1-Hydroxymidazolam</t>
  </si>
  <si>
    <t>1'-Hydroxymidazolam; 1-Hydroxymidazolam; Alpha-Hydroxymidazolam</t>
  </si>
  <si>
    <t>A measurement of the 1-Hydroxymidazolam present in a biological specimen.</t>
  </si>
  <si>
    <t>1-Hydroxymidazolam Measurement</t>
  </si>
  <si>
    <t>HYDMDZ4</t>
  </si>
  <si>
    <t>4-Hydroxymidazolam</t>
  </si>
  <si>
    <t>A measurement of the 4-hydroxymidazolam present in a biological specimen.</t>
  </si>
  <si>
    <t>4-Hydroxymidazolam Measurement</t>
  </si>
  <si>
    <t>HYDMRPHN</t>
  </si>
  <si>
    <t>Hydromorphone</t>
  </si>
  <si>
    <t>A measurement of the hydromorphone present in a biological specimen.</t>
  </si>
  <si>
    <t>Hydromorphone Measurement</t>
  </si>
  <si>
    <t>HYDRAZIN</t>
  </si>
  <si>
    <t>Hydrazine</t>
  </si>
  <si>
    <t>Hydrazine; Levoxine</t>
  </si>
  <si>
    <t>A measurement of the hydrazine in a specimen.</t>
  </si>
  <si>
    <t>Hydrazine Measurement</t>
  </si>
  <si>
    <t>HYDROGEN</t>
  </si>
  <si>
    <t>Hydrogen</t>
  </si>
  <si>
    <t>A measurement of the hydrogen in a biological specimen.</t>
  </si>
  <si>
    <t>Hydrogen Measurement</t>
  </si>
  <si>
    <t>HYPERCHR</t>
  </si>
  <si>
    <t>Hyperchromia</t>
  </si>
  <si>
    <t>Hyperchromia; Hyperchromic Erythrocytes</t>
  </si>
  <si>
    <t>A measurement of the prevalence of the erthrocytes with an elevated hemoglobin concentration.</t>
  </si>
  <si>
    <t>Hyperchromia Measurement</t>
  </si>
  <si>
    <t>HYPERGR</t>
  </si>
  <si>
    <t>Hyperemia Grade</t>
  </si>
  <si>
    <t>The position on a scale to assess hyperemia.</t>
  </si>
  <si>
    <t>HYPERMIA</t>
  </si>
  <si>
    <t>Hyperemia</t>
  </si>
  <si>
    <t>An evaluation of hyperemia (an increased amount of blood) in a biological specimen or location.</t>
  </si>
  <si>
    <t>Hyperemia Evaluation</t>
  </si>
  <si>
    <t>HYPGST17</t>
  </si>
  <si>
    <t>17-Hydroxyprogesterone</t>
  </si>
  <si>
    <t>17-Hydroxyprogesterone; 17-OHP</t>
  </si>
  <si>
    <t>A measurement of the 17-Hydroxyprogesterone in a biological specimen.</t>
  </si>
  <si>
    <t>17-Hydroxyprogesterone Measurement</t>
  </si>
  <si>
    <t>HYPRLN</t>
  </si>
  <si>
    <t>Hydroxyproline</t>
  </si>
  <si>
    <t>A measurement of the total hydroxyproline in a biological specimen.</t>
  </si>
  <si>
    <t>Hydroxyproline Measurement</t>
  </si>
  <si>
    <t>HYPSEGCE</t>
  </si>
  <si>
    <t>Hypersegmented Cells</t>
  </si>
  <si>
    <t>A measurement of the hypersegmented (more than five lobes) neutrophils in a biological specimen.</t>
  </si>
  <si>
    <t>Hypersegmented Neutrophil Measurement</t>
  </si>
  <si>
    <t>HYXLYS</t>
  </si>
  <si>
    <t>Hydroxylysine</t>
  </si>
  <si>
    <t>A measurement of the hydroxylysine in a biological specimen.</t>
  </si>
  <si>
    <t>Hydroxylysine Measurement</t>
  </si>
  <si>
    <t>I123CPYR</t>
  </si>
  <si>
    <t>Indeno[1,2,3-cd]pyrene</t>
  </si>
  <si>
    <t>Indeno(1,2,3-cd)pyrene; Indeno[1,2,3-cd]pyrene; o-Phenylenepyrene</t>
  </si>
  <si>
    <t>A measurement of the indeno[1,2,3-cd]pyrene in a specimen.</t>
  </si>
  <si>
    <t>Indeno[1,2,3-cd]pyrene Measurement</t>
  </si>
  <si>
    <t>I28S18S</t>
  </si>
  <si>
    <t>28S/18S</t>
  </si>
  <si>
    <t>An assessment of ribonucleic acid integrity that is measured by determining the ratio of the nucleotide length of 28S rRNA and 18S rRNA, respectively, in a biological specimen.</t>
  </si>
  <si>
    <t>28S Ribosomal RNA to 18S Ribosomal RNA Ratio</t>
  </si>
  <si>
    <t>IA5OHEXR</t>
  </si>
  <si>
    <t>5-HydroxyindoleaceticAcid Excretion Rate</t>
  </si>
  <si>
    <t>5-Hydroxyindoleacetic Acid Excretion Rate; 5-HydroxyindoleaceticAcid Excretion Rate</t>
  </si>
  <si>
    <t>A measurement of the amount of 5-hydroxyindoleacetic acid being excreted in a biological specimen over a defined amount of time (e.g. one hour).</t>
  </si>
  <si>
    <t>5-Hydroxyindoleacetic Acid Excretion Rate</t>
  </si>
  <si>
    <t>IAA5OH</t>
  </si>
  <si>
    <t>5-Hydroxyindoleacetic Acid</t>
  </si>
  <si>
    <t>5-Hydroxyindoleacetate; 5-Hydroxyindoleacetic Acid</t>
  </si>
  <si>
    <t>A measurement of 5-hydroxyindoleacetic acid in a biological specimen.</t>
  </si>
  <si>
    <t>5-Hydroxyindoleacetic Acid Measurement</t>
  </si>
  <si>
    <t>IAA5OHCR</t>
  </si>
  <si>
    <t>5-Hydroxyindoleacetic Acid/Creatinine</t>
  </si>
  <si>
    <t>A relative measurement (ratio or percentage) of the 5-hydroxyindoleacetic acid to creatinine in a biological specimen.</t>
  </si>
  <si>
    <t>5-Hydroxyindoleacetic Acid to Creatinine Ratio Measurement</t>
  </si>
  <si>
    <t>IAMYACT</t>
  </si>
  <si>
    <t>Isoamyl Acetate</t>
  </si>
  <si>
    <t>Isoamyl Acetate; Isoamyl Acetic Acid; Isopentyl Acetate</t>
  </si>
  <si>
    <t>A measurement of the isoamyl acetate in a specimen.</t>
  </si>
  <si>
    <t>Isoamyl Acetate Measurement</t>
  </si>
  <si>
    <t>IAPOB</t>
  </si>
  <si>
    <t>IDL Apolipoprotein B</t>
  </si>
  <si>
    <t>A measurement of the apolipoprotein B in the intermediate density lipoprotein fraction of a biological specimen.</t>
  </si>
  <si>
    <t>IDL Apolipoprotein B Measurement</t>
  </si>
  <si>
    <t>IAPP</t>
  </si>
  <si>
    <t>Islet Amyloid Polypeptide</t>
  </si>
  <si>
    <t>Amylin; Islet Amyloid Polypeptide</t>
  </si>
  <si>
    <t>A measurement of the islet amyloid polypeptide in a biological specimen.</t>
  </si>
  <si>
    <t>Islet Amyloid Polypeptide Measurement</t>
  </si>
  <si>
    <t>IBCT</t>
  </si>
  <si>
    <t>Total Iron Binding Capacity</t>
  </si>
  <si>
    <t>A measurement of the amount of iron needed to fully saturate the transferrin in a biological specimen.</t>
  </si>
  <si>
    <t>IBCU</t>
  </si>
  <si>
    <t>Unsaturated Iron Binding Capacity</t>
  </si>
  <si>
    <t>A measurement of the binding capacity of unsaturated iron in a biological specimen.</t>
  </si>
  <si>
    <t>Unsaturated Iron Binding Capacity Measurement</t>
  </si>
  <si>
    <t>IBTYACT</t>
  </si>
  <si>
    <t>Isobutyl Acetate</t>
  </si>
  <si>
    <t>2-Methylpropyl Ethanoate; Isobutyl Acetate; Isobutyl Acetic Acid</t>
  </si>
  <si>
    <t>A measurement of the isobutyl acetate in a specimen.</t>
  </si>
  <si>
    <t>Isobutyl Acetate Measurement</t>
  </si>
  <si>
    <t>IC</t>
  </si>
  <si>
    <t>Inspiratory Capacity</t>
  </si>
  <si>
    <t>The maximum volume of air a subject can inhale into the lungs after a tidal exhalation (IRV plus TV).</t>
  </si>
  <si>
    <t>IC512AG</t>
  </si>
  <si>
    <t>Islet Cell 512 Antigen</t>
  </si>
  <si>
    <t>A measurement of the islet cell 512 antigen in a biological specimen.</t>
  </si>
  <si>
    <t>Islet Cell 512 Antigen Measurement</t>
  </si>
  <si>
    <t>ICAM</t>
  </si>
  <si>
    <t>Intercellular Adhesion Molecule</t>
  </si>
  <si>
    <t>A measurement of the total intercellular adhesion molecule in a biological specimen.</t>
  </si>
  <si>
    <t>Intercellular Adhesion Molecule Measurement</t>
  </si>
  <si>
    <t>ICAM1</t>
  </si>
  <si>
    <t>Intercellular Adhesion Molecule 1</t>
  </si>
  <si>
    <t>Intercellular Adhesion Molecule 1; Soluble CD54</t>
  </si>
  <si>
    <t>A measurement of the intercellular adhesion molecule 1 in a biological specimen.</t>
  </si>
  <si>
    <t>Intercellular Adhesion Molecule 1 Measurement</t>
  </si>
  <si>
    <t>ICAM3</t>
  </si>
  <si>
    <t>Intercellular Adhesion Molecule 3</t>
  </si>
  <si>
    <t>A measurement of the intercellular adhesion molecule 3 in a biological specimen.</t>
  </si>
  <si>
    <t>Intercellular Adhesion Molecule 3 Measurement</t>
  </si>
  <si>
    <t>ICG</t>
  </si>
  <si>
    <t>Indocyanine Green</t>
  </si>
  <si>
    <t>A measurement of the indocyanine green in a biological specimen.</t>
  </si>
  <si>
    <t>Indocyanine Green Measurement</t>
  </si>
  <si>
    <t>ICGCLR</t>
  </si>
  <si>
    <t>Indocyanine Green Clearance</t>
  </si>
  <si>
    <t>A measurement of the volume of serum or plasma that would be cleared of indocyanine green by excretion for a specified unit of time (e.g. one minute).</t>
  </si>
  <si>
    <t>Indocyanine Green Clearance Measurement</t>
  </si>
  <si>
    <t>ICJRIND</t>
  </si>
  <si>
    <t>Ileocecal Junction Removed Indicator</t>
  </si>
  <si>
    <t>An indication as to whether the ileocecal junction was removed.</t>
  </si>
  <si>
    <t>ICNETAS</t>
  </si>
  <si>
    <t>Inhibitory Concentration Net Assessment</t>
  </si>
  <si>
    <t>An indication of reduced or increased susceptibility of a microbial organism, or activity of a biological/biochemical reaction in response to the inhibitory concentration (IC50 and/or IC95) of a specific drug.</t>
  </si>
  <si>
    <t>Inhibitory Concentration Net Assessment Measurement</t>
  </si>
  <si>
    <t>ICPP</t>
  </si>
  <si>
    <t>Percent Predicted Inspiratory Capacity</t>
  </si>
  <si>
    <t>The maximum volume of air a subject can inhale into the lungs after a tidal exhalation (IRV plus TV) as a proportion of the predicted normal value.</t>
  </si>
  <si>
    <t>ICREV</t>
  </si>
  <si>
    <t>IC Reversibility</t>
  </si>
  <si>
    <t>The change in IC following administration of a bronchodilator relative to the pre-treatment IC value.</t>
  </si>
  <si>
    <t>Inspiratory Capacity Reversibility</t>
  </si>
  <si>
    <t>ICTERUSI</t>
  </si>
  <si>
    <t>Icteric Index</t>
  </si>
  <si>
    <t>Icteric Index; Icterus</t>
  </si>
  <si>
    <t>A measurement of the yellow color of a biological specimen, due to the presence of bile pigments.</t>
  </si>
  <si>
    <t>IDEALWT</t>
  </si>
  <si>
    <t>Ideal Body Weight</t>
  </si>
  <si>
    <t>A person's optimum weight as calculated by a standard methodology.</t>
  </si>
  <si>
    <t>IDL</t>
  </si>
  <si>
    <t>IDL Cholesterol</t>
  </si>
  <si>
    <t>IDL Cholesterol; Intermediate Density Lipoprotein</t>
  </si>
  <si>
    <t>A measurement of the intermediate density lipoprotein in a biological specimen.</t>
  </si>
  <si>
    <t>Intermediate Density Lipoprotein Cholesterol Measurement</t>
  </si>
  <si>
    <t>IDLLDL</t>
  </si>
  <si>
    <t>IDL Cholesterol/LDL Cholesterol</t>
  </si>
  <si>
    <t>A relative measurement (ratio) of the amount of intermediate density lipoprotein cholesterol compared to low density lipoprotein cholesterol in a biological specimen.</t>
  </si>
  <si>
    <t>IDL Cholesterol to LDL Cholesterol Ratio Measurement</t>
  </si>
  <si>
    <t>IDLP</t>
  </si>
  <si>
    <t>IDL Particles</t>
  </si>
  <si>
    <t>IDL Particles; Intermediate Density Lipoproteins Particles</t>
  </si>
  <si>
    <t>A measurement of the concentration of IDL particles in a biological specimen.</t>
  </si>
  <si>
    <t>IDL Particles Measurement</t>
  </si>
  <si>
    <t>IDLT</t>
  </si>
  <si>
    <t>IDL Triglyceride</t>
  </si>
  <si>
    <t>A measurement of the intermediate density lipoprotein triglyceride in a biological specimen.</t>
  </si>
  <si>
    <t>IDL Triglyceride Measurement</t>
  </si>
  <si>
    <t>IDLVLDL3</t>
  </si>
  <si>
    <t>IDL+VLDL Cholesterol Subtype 3</t>
  </si>
  <si>
    <t>IDL Cholesterol and VLDL Cholesterol Subtype 3; IDL+VLDL Cholesterol Subtype 3</t>
  </si>
  <si>
    <t>A measurement of the intermediate density lipoprotein cholesterol and the very low density lipoprotein cholesterol subtype 3 in a biological specimen.</t>
  </si>
  <si>
    <t>IDL Cholesterol and VLDL Cholesterol Subtype 3 Measurement</t>
  </si>
  <si>
    <t>IDRLDIAM</t>
  </si>
  <si>
    <t>Induration Longest Diameter</t>
  </si>
  <si>
    <t>The longest diameter of an area of hardness in the skin. (NCI)</t>
  </si>
  <si>
    <t>IELY</t>
  </si>
  <si>
    <t>IE Lym</t>
  </si>
  <si>
    <t>IE Lym; Intraepithelial Lymphocytes</t>
  </si>
  <si>
    <t>A measurement of the intraepithelial lymphocytes in a biological specimen.</t>
  </si>
  <si>
    <t>Intraepithelial Lymphocyte Count</t>
  </si>
  <si>
    <t>IFI27</t>
  </si>
  <si>
    <t>Interferon Alpha-Inducible Protein 27</t>
  </si>
  <si>
    <t>Interferon Alpha-Induced Protein 27; Interferon Alpha-Inducible Protein 27</t>
  </si>
  <si>
    <t>A measurement of the interferon alpha-inducible protein 27 in a biological specimen.</t>
  </si>
  <si>
    <t>Interferon Alpha-Inducible Protein 27 Measurement</t>
  </si>
  <si>
    <t>IFI44</t>
  </si>
  <si>
    <t>Interferon-Induced Protein 44</t>
  </si>
  <si>
    <t>A measurement of the interferon-induced protein 44 in a biological specimen.</t>
  </si>
  <si>
    <t>Interferon-Induced Protein 44 Measurement</t>
  </si>
  <si>
    <t>IFI44L</t>
  </si>
  <si>
    <t>Interferon-Induced Protein 44-Like</t>
  </si>
  <si>
    <t>A measurement of the interferon-induced protein 44-like in a biological specimen.</t>
  </si>
  <si>
    <t>Interferon-Induced Protein 44-Like Measurement</t>
  </si>
  <si>
    <t>IFI6</t>
  </si>
  <si>
    <t>Interferon Alpha-Inducible Protein 6</t>
  </si>
  <si>
    <t>A measurement of the interferon alpha-inducible protein 6 in a biological specimen.</t>
  </si>
  <si>
    <t>Interferon Alpha-Inducible Protein 6 Measurement</t>
  </si>
  <si>
    <t>IFIT1</t>
  </si>
  <si>
    <t>Interferon-Induced 56 kDa Protein</t>
  </si>
  <si>
    <t>Interferon-Induced 56 kDa Protein; Interferon-Induced Protein With Tetratricopeptide Repeats 1</t>
  </si>
  <si>
    <t>A measurement of the interferon-induced 56 KDa protein in a biological specimen.</t>
  </si>
  <si>
    <t>Interferon-Induced 56 kDa Protein Measurement</t>
  </si>
  <si>
    <t>IFIT3</t>
  </si>
  <si>
    <t>Interferon-Induced 60 kDa Protein</t>
  </si>
  <si>
    <t>Interferon-Induced 60 kDa Protein; Interferon-Induced Protein With Tetratricopeptide Repeats 3</t>
  </si>
  <si>
    <t>A measurement of the interferon-induced 60 KDa protein in a biological specimen.</t>
  </si>
  <si>
    <t>Interferon-Induced 60 kDa Protein Measurement</t>
  </si>
  <si>
    <t>IFNA</t>
  </si>
  <si>
    <t>Interferon Alpha</t>
  </si>
  <si>
    <t>A measurement of the total interferon alpha in a biological specimen.</t>
  </si>
  <si>
    <t>Interferon Alpha Measurement</t>
  </si>
  <si>
    <t>IFNA2</t>
  </si>
  <si>
    <t>Interferon Alpha Type 2</t>
  </si>
  <si>
    <t>A measurement of the interferon alpha type 2 in a biological specimen.</t>
  </si>
  <si>
    <t>Interferon Alpha Type 2 Measurement</t>
  </si>
  <si>
    <t>IFNB</t>
  </si>
  <si>
    <t>Interferon Beta</t>
  </si>
  <si>
    <t>A measurement of the interferon beta in a biological specimen.</t>
  </si>
  <si>
    <t>Interferon Beta Measurement</t>
  </si>
  <si>
    <t>IFNG</t>
  </si>
  <si>
    <t>Interferon Gamma</t>
  </si>
  <si>
    <t>A measurement of the interferon gamma in a biological specimen.</t>
  </si>
  <si>
    <t>Interferon Gamma Measurement</t>
  </si>
  <si>
    <t>IGA</t>
  </si>
  <si>
    <t>Immunoglobulin A</t>
  </si>
  <si>
    <t>A measurement of the total immunoglobulin A in a biological specimen.</t>
  </si>
  <si>
    <t>Immunoglobulin A Measurement</t>
  </si>
  <si>
    <t>IGAC3</t>
  </si>
  <si>
    <t>Immunoglobulin A/Complement C3</t>
  </si>
  <si>
    <t>IgA/C3; IgA/Complement C3; Immunoglobulin A/Complement C3</t>
  </si>
  <si>
    <t>A relative measurement (ratio) of the immunoglobulin A to complement C3 in a biological specimen.</t>
  </si>
  <si>
    <t>Immunoglobulin A to Complement C3 Measurement</t>
  </si>
  <si>
    <t>IGAGM</t>
  </si>
  <si>
    <t>IgG IgM IgA Total</t>
  </si>
  <si>
    <t>A measurement of the total IgG, IgM, and IgA in a biological specimen.</t>
  </si>
  <si>
    <t>IgG IgM IgA Total Measurement</t>
  </si>
  <si>
    <t>IGD</t>
  </si>
  <si>
    <t>Immunoglobulin D</t>
  </si>
  <si>
    <t>A measurement of the Immunoglobulin D in a biological specimen.</t>
  </si>
  <si>
    <t>Immunoglobulin D Measurement</t>
  </si>
  <si>
    <t>IGDX</t>
  </si>
  <si>
    <t>IgD Expression</t>
  </si>
  <si>
    <t>IgD Expression; Immunoglobulin D Expression</t>
  </si>
  <si>
    <t>A measurement of cellular IgD expression in a biological specimen.</t>
  </si>
  <si>
    <t>IgD Expression Measurement</t>
  </si>
  <si>
    <t>IGE</t>
  </si>
  <si>
    <t>Immunoglobulin E</t>
  </si>
  <si>
    <t>A measurement of the total Immunoglobulin E in a biological specimen.</t>
  </si>
  <si>
    <t>Immunoglobulin E Measurement</t>
  </si>
  <si>
    <t>IGEFR</t>
  </si>
  <si>
    <t>Immunoglobulin E, Free</t>
  </si>
  <si>
    <t>A measurement of the free Immunoglobulin E in a biological specimen.</t>
  </si>
  <si>
    <t>Free Immunoglobulin E Measurement</t>
  </si>
  <si>
    <t>IGF1</t>
  </si>
  <si>
    <t>Insulin-like Growth Factor-1</t>
  </si>
  <si>
    <t>A measurement of the insulin-like growth factor-1 in a biological specimen.</t>
  </si>
  <si>
    <t>Insulin Like Growth Factor-1 Measurement</t>
  </si>
  <si>
    <t>IGF2</t>
  </si>
  <si>
    <t>Insulin-like Growth Factor-2</t>
  </si>
  <si>
    <t>A measurement of the insulin-like growth factor-2 in a biological specimen.</t>
  </si>
  <si>
    <t>Insulin Like Growth Factor-2 Measurement</t>
  </si>
  <si>
    <t>IGFBP1</t>
  </si>
  <si>
    <t>Insulin-Like Growth Factor Binding Prot1</t>
  </si>
  <si>
    <t>Insulin-Like Growth Factor Binding Prot1; Insulin-Like Growth Factor Binding Protein 1</t>
  </si>
  <si>
    <t>A measurement of the total insulin-like growth factor binding protein 1 in a biological specimen.</t>
  </si>
  <si>
    <t>Insulin-Like Growth Factor Binding Protein 1 Measurement</t>
  </si>
  <si>
    <t>IGFBP2</t>
  </si>
  <si>
    <t>Insulin-Like Growth Factor Binding Prot2</t>
  </si>
  <si>
    <t>Insulin-Like Growth Factor Binding Prot2; Insulin-Like Growth Factor Binding Protein 2</t>
  </si>
  <si>
    <t>A measurement of the insulin-like growth factor binding protein 2 in a biological specimen.</t>
  </si>
  <si>
    <t>Insulin-Like Growth Factor Binding Protein 2 Measurement</t>
  </si>
  <si>
    <t>IGFBP3</t>
  </si>
  <si>
    <t>Insulin-Like Growth Factor Binding Prot3</t>
  </si>
  <si>
    <t>Insulin-Like Growth Factor Binding Prot3; Insulin-Like Growth Factor Binding Protein 3</t>
  </si>
  <si>
    <t>A measurement of the insulin-like growth factor binding protein 3 in a biological specimen.</t>
  </si>
  <si>
    <t>Insulin-Like Growth Factor Binding Protein 3 Measurement</t>
  </si>
  <si>
    <t>IGFBP7</t>
  </si>
  <si>
    <t>Insulin-Like Growth Factor Binding Prot7</t>
  </si>
  <si>
    <t>AGM; FSTL2; IBP-7; IGFBP-7; IGFBP-7v; IGFBPRP1; Insulin-Like Growth Factor Binding Prot7; Insulin-like Growth Factor Binding Protein 7; MAC25; PSF; RAMSVPS; TAF</t>
  </si>
  <si>
    <t>A measurement of the insulin-like growth factor binding protein 7 in a biological specimen.</t>
  </si>
  <si>
    <t>Insulin-Like Growth Factor Binding Protein 7 Measurement</t>
  </si>
  <si>
    <t>IGG</t>
  </si>
  <si>
    <t>Immunoglobulin G</t>
  </si>
  <si>
    <t>A measurement of the total immunoglobulin G in a biological specimen.</t>
  </si>
  <si>
    <t>Immunoglobulin G Measurement</t>
  </si>
  <si>
    <t>IGG1</t>
  </si>
  <si>
    <t>Immunoglobulin G Subclass 1</t>
  </si>
  <si>
    <t>A measurement of the immunoglobulin G subclass 1 in a biological specimen.</t>
  </si>
  <si>
    <t>Immunoglobulin G Subclass 1 Measurement</t>
  </si>
  <si>
    <t>IGG2</t>
  </si>
  <si>
    <t>Immunoglobulin G Subclass 2</t>
  </si>
  <si>
    <t>A measurement of the immunoglobulin G subclass 2 in a biological specimen.</t>
  </si>
  <si>
    <t>Immunoglobulin G Subclass 2 Measurement</t>
  </si>
  <si>
    <t>IGG3</t>
  </si>
  <si>
    <t>Immunoglobulin G Subclass 3</t>
  </si>
  <si>
    <t>A measurement of the immunoglobulin G subclass 3 in a biological specimen.</t>
  </si>
  <si>
    <t>Immunoglobulin G Subclass 3 Measurement</t>
  </si>
  <si>
    <t>IGG4</t>
  </si>
  <si>
    <t>Immunoglobulin G Subclass 4</t>
  </si>
  <si>
    <t>A measurement of the immunoglobulin G subclass 4 in a biological specimen.</t>
  </si>
  <si>
    <t>Immunoglobulin G Subclass 4 Measurement</t>
  </si>
  <si>
    <t>IGGALB</t>
  </si>
  <si>
    <t>Immunoglobulin G/Albumin</t>
  </si>
  <si>
    <t>IgG/Albumin; Immunoglobulin G/Albumin</t>
  </si>
  <si>
    <t>A relative measurement (ratio or percentage) of the immunoglobulin G to albumin in a biological specimen.</t>
  </si>
  <si>
    <t>Immunoglobulin G to Albumin Ratio Measurement</t>
  </si>
  <si>
    <t>IGGC</t>
  </si>
  <si>
    <t>IgG Clearance</t>
  </si>
  <si>
    <t>A measurement of the IgG clearance in a biological specimen.</t>
  </si>
  <si>
    <t>IGGCALBC</t>
  </si>
  <si>
    <t>IgG Clearance/Albumin Clearance</t>
  </si>
  <si>
    <t>A relative measurement (ratio) of the IgG clearance to albumin clearance in a biological specimen.</t>
  </si>
  <si>
    <t>IgG Clearance to Albumin Clearance Ratio Measurement</t>
  </si>
  <si>
    <t>IGGCREAT</t>
  </si>
  <si>
    <t>Immunoglobulin G/Creatinine</t>
  </si>
  <si>
    <t>A relative measurement (ratio or percentage) of the immunoglobulin G to creatinine in a biological specimen.</t>
  </si>
  <si>
    <t>Immunoglobulin G to Creatinine Ratio Measurement</t>
  </si>
  <si>
    <t>IGGSYNRT</t>
  </si>
  <si>
    <t>IgG Synthesis Rate</t>
  </si>
  <si>
    <t>A measurement of the IgG synthesis rate in a biological specimen.</t>
  </si>
  <si>
    <t>IGGX</t>
  </si>
  <si>
    <t>IgG Expression</t>
  </si>
  <si>
    <t>IgG Expression; Immunoglobulin G Expression</t>
  </si>
  <si>
    <t>A measurement of cellular IgG expression in a biological specimen.</t>
  </si>
  <si>
    <t>IgG Expression Measurement</t>
  </si>
  <si>
    <t>IGHG2</t>
  </si>
  <si>
    <t>Immunoglobulin Heavy Constant Gamma 2</t>
  </si>
  <si>
    <t>A measurement of the immunoglobulin heavy constant gamma 2 in a biological specimen.</t>
  </si>
  <si>
    <t>Immunoglobulin Heavy Constant Gamma 2 Measurement</t>
  </si>
  <si>
    <t>IGHG4</t>
  </si>
  <si>
    <t>Immunoglobulin Heavy Constant Gamma 4</t>
  </si>
  <si>
    <t>A measurement of the immunoglobulin heavy constant gamma 4 in a biological specimen.</t>
  </si>
  <si>
    <t>Immunoglobulin Heavy Constant Gamma 4 Measurement</t>
  </si>
  <si>
    <t>IGM</t>
  </si>
  <si>
    <t>Immunoglobulin M</t>
  </si>
  <si>
    <t>A measurement of the total immunoglobulin M in a biological specimen.</t>
  </si>
  <si>
    <t>Immunoglobulin M Measurement</t>
  </si>
  <si>
    <t>IGMX</t>
  </si>
  <si>
    <t>IgM Expression</t>
  </si>
  <si>
    <t>IgM Expression; Immunoglobulin M Expression</t>
  </si>
  <si>
    <t>A measurement of cellular IgM expression in a biological specimen.</t>
  </si>
  <si>
    <t>IgM Expression Measurement</t>
  </si>
  <si>
    <t>IGSOL</t>
  </si>
  <si>
    <t>Soluble Immunoglobulin</t>
  </si>
  <si>
    <t>A measurement of the soluble total immunoglobulin in a biological specimen.</t>
  </si>
  <si>
    <t>Soluble Immunoglobulin Measurement</t>
  </si>
  <si>
    <t>IL122340</t>
  </si>
  <si>
    <t>Interleukin 12+23 p40</t>
  </si>
  <si>
    <t>A measurement of the p40 subunit of the interleukins 12 and 23 in a biological specimen.</t>
  </si>
  <si>
    <t>Interleukin 12+23 p40 Measurement</t>
  </si>
  <si>
    <t>IL18BP</t>
  </si>
  <si>
    <t>Interleukin 18 Binding Protein</t>
  </si>
  <si>
    <t>A measurement of the interleukin 18 binding protein in a biological specimen.</t>
  </si>
  <si>
    <t>Interleukin 18 Binding Protein Measurement</t>
  </si>
  <si>
    <t>IL18EXR</t>
  </si>
  <si>
    <t>Interleukin 18 Excretion Rate</t>
  </si>
  <si>
    <t>A measurement of the amount of interleukin 18 being excreted in a biological specimen over a defined period of time (e.g. one hour).</t>
  </si>
  <si>
    <t>IL1EXR</t>
  </si>
  <si>
    <t>Interleukin 1 Excretion Rate</t>
  </si>
  <si>
    <t>A measurement of the amount of interleukin 1 being excreted in a biological specimen over a defined period of time (e.g. one hour).</t>
  </si>
  <si>
    <t>IL1R2</t>
  </si>
  <si>
    <t>Interleukin 1 Receptor Type 2</t>
  </si>
  <si>
    <t>CDw121b; IL-1R-2; IL-1RT2; IL1R2c; IL1RB; Interleukin 1 Receptor Type 2; Soluble CD121b</t>
  </si>
  <si>
    <t>A measurement of the interleukin 1 receptor type 2 in a biological specimen.</t>
  </si>
  <si>
    <t>Interleukin 1 Receptor Type 2 Measurement</t>
  </si>
  <si>
    <t>IL1RL1</t>
  </si>
  <si>
    <t>Interleukin 1 Receptor-Like 1</t>
  </si>
  <si>
    <t>Interleukin 1 Receptor-Like 1; Protein ST2; sST2</t>
  </si>
  <si>
    <t>A measurement of the interleukin 1 receptor-like 1 in a biological specimen.</t>
  </si>
  <si>
    <t>Interleukin 1 Receptor-Like 1 Measurement</t>
  </si>
  <si>
    <t>IL1SR1</t>
  </si>
  <si>
    <t>Soluble Interleukin-1 Receptor Type I</t>
  </si>
  <si>
    <t>A measurement of the soluble interleukin-1 receptor type I in a biological specimen.</t>
  </si>
  <si>
    <t>Soluble Interleukin-1 Receptor Type I Measurement</t>
  </si>
  <si>
    <t>IL28B</t>
  </si>
  <si>
    <t>Interleukin 28B</t>
  </si>
  <si>
    <t>IFN-Lambda 3; Interleukin 28B</t>
  </si>
  <si>
    <t>A measurement of the interleukin 28B in a biological specimen.</t>
  </si>
  <si>
    <t>Interleukin 28B Measurement</t>
  </si>
  <si>
    <t>IL2R</t>
  </si>
  <si>
    <t>Interleukin 2 Receptor</t>
  </si>
  <si>
    <t>A measurement of the interleukin 2 receptor in a biological specimen.</t>
  </si>
  <si>
    <t>Interleukin 2 Receptor Measurement</t>
  </si>
  <si>
    <t>IL2RA</t>
  </si>
  <si>
    <t>Interleukin 2 Receptor Subunit Alpha</t>
  </si>
  <si>
    <t>IL-2Ra; Interleukin 2 Receptor Subunit Alpha; Soluble CD25</t>
  </si>
  <si>
    <t>A measurement of the interleukin 2 receptor subunit alpha in a biological specimen.</t>
  </si>
  <si>
    <t>Interleukin 2 Receptor Subunit Alpha Measurement</t>
  </si>
  <si>
    <t>IL2RB</t>
  </si>
  <si>
    <t>Interleukin 2 Receptor Subunit Beta</t>
  </si>
  <si>
    <t>IL-2Rb; Interleukin 2 Receptor Subunit Beta</t>
  </si>
  <si>
    <t>A measurement of the interleukin 2 receptor subunit beta in a biological specimen.</t>
  </si>
  <si>
    <t>Interleukin 2 Receptor Subunit Beta Measurement</t>
  </si>
  <si>
    <t>IL2SR</t>
  </si>
  <si>
    <t>Soluble Interleukin 2 Receptor</t>
  </si>
  <si>
    <t>sCD25; Soluble CD25; Soluble IL-2Ra; Soluble Interleukin 2 Receptor; Soluble Interleukin 2 Receptor Subunit Alpha</t>
  </si>
  <si>
    <t>A measurement of the soluble interleukin 2 receptor in a biological specimen.</t>
  </si>
  <si>
    <t>Soluble Interleukin 2 Receptor Measurement</t>
  </si>
  <si>
    <t>IL6SR</t>
  </si>
  <si>
    <t>Soluble Interleukin 6 Receptor</t>
  </si>
  <si>
    <t>A measurement of the soluble interleukin 6 receptor in a biological specimen.</t>
  </si>
  <si>
    <t>Soluble Interleukin 6 Receptor Measurement</t>
  </si>
  <si>
    <t>ILC</t>
  </si>
  <si>
    <t>Innate Lymphoid Cells</t>
  </si>
  <si>
    <t>ILC; Innate LC; Innate Lymphoid Cells</t>
  </si>
  <si>
    <t>A measurement of the innate lymphoid cells in a biological specimen.</t>
  </si>
  <si>
    <t>Innate Lymphoid Cell Count</t>
  </si>
  <si>
    <t>ILC1</t>
  </si>
  <si>
    <t>Innate LC1</t>
  </si>
  <si>
    <t>ILC1; Innate LC1; Innate Lymphoid Cells Type 1</t>
  </si>
  <si>
    <t>A measurement of type 1 innate lymphoid cells in a biological specimen.</t>
  </si>
  <si>
    <t>Type 1 Innate Lymphoid Cell Count</t>
  </si>
  <si>
    <t>ILC1ILC</t>
  </si>
  <si>
    <t>Innate LC1/ILC</t>
  </si>
  <si>
    <t>ILC1/ILC; Innate LC1/ILC; Innate Lymphoid Cells Type 1/Innate Lymphoid Cells</t>
  </si>
  <si>
    <t>A relative measurement (ratio or percentage) of type 1 innate lymphoid cells to total innate lymphoid cells in a biological specimen.</t>
  </si>
  <si>
    <t>Type 1 Innate Lymphoid Cell to Innate Lymphoid Cell Ratio Measurement</t>
  </si>
  <si>
    <t>ILC1LE</t>
  </si>
  <si>
    <t>Innate LC1/Leuk</t>
  </si>
  <si>
    <t>ILC1/Leukocytes; Innate LC1/Leuk; Innate Lymphoid Cells Type 1/Leukocytes</t>
  </si>
  <si>
    <t>A relative measurement (ratio or percentage) of type 1 innate lymphoid cells to total leukocytes in a biological specimen.</t>
  </si>
  <si>
    <t>Type 1 Innate Lymphoid Cell to Leukocyte Ratio Measurement</t>
  </si>
  <si>
    <t>ILC1S</t>
  </si>
  <si>
    <t>Innate LC1 Sub</t>
  </si>
  <si>
    <t>ILC1 Sub-Population; Innate LC1 Sub; Innate Lymphoid Cells Type 1 Sub-Population</t>
  </si>
  <si>
    <t>A measurement of a sub-population of type 1 innate lymphoid cells in a biological specimen.</t>
  </si>
  <si>
    <t>Type 1 Innate Lymphoid Cell Subpopulation Count</t>
  </si>
  <si>
    <t>ILC1SILC</t>
  </si>
  <si>
    <t>Innate LC1 Sub/ILC</t>
  </si>
  <si>
    <t>ILC1 Sub-Population/ILC; Innate LC1 Sub/ILC; Innate Lymphoid Cells Type 1 Sub-Population/Innate Lymphoid Cells</t>
  </si>
  <si>
    <t>A relative measurement (ratio or percentage) of a sub-population of type 1 innate lymphoid cells to total innate lymphoid cells in a biological specimen.</t>
  </si>
  <si>
    <t>Type 1 Innate Lymphoid Cell Subpopulation to Innate Lymphoid Cell Ratio Measurement</t>
  </si>
  <si>
    <t>ILC1SLE</t>
  </si>
  <si>
    <t>Innate LC1 Sub/Leuk</t>
  </si>
  <si>
    <t>ILC1 Sub-Population/Leukocytes; Innate LC1 Sub/Leuk; Innate Lymphoid Cells Type 1 Sub-Population/Leukocytes</t>
  </si>
  <si>
    <t>A relative measurement (ratio or percentage) of a sub-population of type 1 innate lymphoid cells to total leukocytes in a biological specimen.</t>
  </si>
  <si>
    <t>Type 1 Innate Lymphoid Cell Subpopulation to Leukocyte Ratio Measurement</t>
  </si>
  <si>
    <t>ILC1SP</t>
  </si>
  <si>
    <t>Innate LC1 Sub/ILC1</t>
  </si>
  <si>
    <t>ILC1 Sub-Population/ILC1; Innate LC1 Sub/ILC1; Innate Lymphoid Cells Type 1 Sub-Population/Innate Lymphoid Cells Type 1</t>
  </si>
  <si>
    <t>A relative measurement (ratio or percentage) of a sub-population of type 1 innate lymphoid cells to total type 1 innate lymphoid cells in a biological specimen.</t>
  </si>
  <si>
    <t>Type 1 Innate Lymphoid Cell Subpopulation to Type 1 Innate Lymphoid Cell Ratio Measurement</t>
  </si>
  <si>
    <t>ILC2</t>
  </si>
  <si>
    <t>Innate LC2</t>
  </si>
  <si>
    <t>ILC2; Innate LC2; Innate Lymphoid Cells Type 2</t>
  </si>
  <si>
    <t>A measurement of the type 2 innate lymphoid cells in a biological specimen.</t>
  </si>
  <si>
    <t>Type 2 Innate Lymphoid Cell Count</t>
  </si>
  <si>
    <t>ILC2ILC</t>
  </si>
  <si>
    <t>Innate LC2/ILC</t>
  </si>
  <si>
    <t>ILC2/ILC; Innate LC2/ILC; Innate Lymphoid Cells Type 2/Innate Lymphoid Cells</t>
  </si>
  <si>
    <t>A relative measurement (ratio or percentage) of type 2 innate lymphoid cells to total innate lymphoid cells in a biological specimen.</t>
  </si>
  <si>
    <t>Type 2 Innate Lymphoid Cell to Innate Lymphoid Cell Ratio Measurement</t>
  </si>
  <si>
    <t>ILC2LE</t>
  </si>
  <si>
    <t>Innate LC2/Leuk</t>
  </si>
  <si>
    <t>ILC2/Leukocytes; Innate LC2/Leuk; Innate Lymphoid Cells Type 2/Leukocytes</t>
  </si>
  <si>
    <t>A relative measurement (ratio or percentage) of type 2 innate lymphoid cells to total leukocytes in a biological specimen.</t>
  </si>
  <si>
    <t>Type 2 Innate Lymphoid Cell to Leukocyte Ratio Measurement</t>
  </si>
  <si>
    <t>ILC2S</t>
  </si>
  <si>
    <t>Innate LC2 Sub</t>
  </si>
  <si>
    <t>ILC2 Sub; Innate LC2 Sub; Innate Lymphoid Cells Type 2 Sub-Population</t>
  </si>
  <si>
    <t>A measurement of a sub-population of type 2 innate lymphoid cells in a biological specimen.</t>
  </si>
  <si>
    <t>Type 2 Innate Lymphoid Cell Subpopulation Count</t>
  </si>
  <si>
    <t>ILC2SILC</t>
  </si>
  <si>
    <t>Innate LC2 Sub/ILC</t>
  </si>
  <si>
    <t>ILC2 Sub-Population/ILC; Innate LC2 Sub/ILC; Innate Lymphoid Cells Type 2 Sub-Population/Innate Lymphoid Cells</t>
  </si>
  <si>
    <t>A relative measurement (ratio or percentage) of a sub-population of type 2 innate lymphoid cells to total innate lymphoid cells in a biological specimen.</t>
  </si>
  <si>
    <t>Type 2 Innate Lymphoid Cell Subpopulation to Innate Lymphoid Cell Ratio Measurement</t>
  </si>
  <si>
    <t>ILC2SLE</t>
  </si>
  <si>
    <t>Innate LC2 Sub/Leuk</t>
  </si>
  <si>
    <t>ILC2 Sub-Population/Leukocytes; Innate LC2 Sub/Leuk; Innate Lymphoid Cells Type 2 Sub-Population/Leukocytes</t>
  </si>
  <si>
    <t>A relative measurement (ratio or percentage) of a sub-population of type 2 innate lymphoid cells to total leukocytes in a biological specimen.</t>
  </si>
  <si>
    <t>Type 2 Innate Lymphoid Cell Subpopulation to Leukocyte Ratio Measurement</t>
  </si>
  <si>
    <t>ILC2SP</t>
  </si>
  <si>
    <t>Innate LC2 Sub/ILC2</t>
  </si>
  <si>
    <t>ILC2 Sub-Population/ILC2; Innate LC2 Sub/ILC2; Innate Lymphoid Cells Type 2 Sub-Population/Innate Lymphoid Cells Type 2</t>
  </si>
  <si>
    <t>A relative measurement (ratio or percentage) of a sub-population of type 2 innate lymphoid cells to total type 2 innate lymphoid cells in a biological specimen.</t>
  </si>
  <si>
    <t>Type 2 Innate Lymphoid Cell Subpopulation to Type 2 Innate Lymphoid Cell Ratio Measurement</t>
  </si>
  <si>
    <t>ILC3</t>
  </si>
  <si>
    <t>Innate LC3</t>
  </si>
  <si>
    <t>ILC3; Innate LC3; Innate Lymphoid Cells Type 3</t>
  </si>
  <si>
    <t>A measurement of the type 3 innate lymphoid cells in a biological specimen.</t>
  </si>
  <si>
    <t>Type 3 Innate Lymphoid Cell Count</t>
  </si>
  <si>
    <t>ILC3ILC</t>
  </si>
  <si>
    <t>Innate LC3/ILC</t>
  </si>
  <si>
    <t>ILC3/ILC; Innate LC3/ILC; Innate Lymphoid Cells Type 3/Innate Lymphoid Cells</t>
  </si>
  <si>
    <t>A relative measurement (ratio or percentage) of type 3 innate lymphoid cells to total innate lymphoid cells in a biological specimen.</t>
  </si>
  <si>
    <t>Type 3 Innate Lymphoid Cell to Innate Lymphoid Cell Ratio Measurement</t>
  </si>
  <si>
    <t>ILC3LE</t>
  </si>
  <si>
    <t>Innate LC3/Leuk</t>
  </si>
  <si>
    <t>ILC3/Leukocytes; Innate LC3/Leuk; Innate Lymphoid Cells Type 3/Leukocytes</t>
  </si>
  <si>
    <t>A relative measurement (ratio or percentage) of type 3 innate lymphoid cells to total leukocytes in a biological specimen.</t>
  </si>
  <si>
    <t>Type 3 Innate Lymphoid Cell to Leukocyte Ratio Measurement</t>
  </si>
  <si>
    <t>ILC3S</t>
  </si>
  <si>
    <t>Innate LC3 Sub</t>
  </si>
  <si>
    <t>ILC3 Sub; Innate LC3 Sub; Innate Lymphoid Cells Type 3 Sub-Population</t>
  </si>
  <si>
    <t>A measurement of a sub-population of type 3 innate lymphoid cells in a biological specimen.</t>
  </si>
  <si>
    <t>Type 3 Innate Lymphoid Cell Subpopulation Count</t>
  </si>
  <si>
    <t>ILC3SILC</t>
  </si>
  <si>
    <t>Innate LC3 Sub/ILC</t>
  </si>
  <si>
    <t>ILC3 Sub-Population/ILC; Innate LC3 Sub/ILC; Innate Lymphoid Cells Type 3 Sub-Population/Innate Lymphoid Cells</t>
  </si>
  <si>
    <t>A relative measurement (ratio or percentage) of a sub-population of type 3 innate lymphoid cells to total innate lymphoid cells in a biological specimen.</t>
  </si>
  <si>
    <t>Type 3 Innate Lymphoid Cell Subpopulation to Innate Lymphoid Cell Ratio Measurement</t>
  </si>
  <si>
    <t>ILC3SLE</t>
  </si>
  <si>
    <t>Innate LC3 Sub/Leuk</t>
  </si>
  <si>
    <t>ILC3 Sub-Population/Leukocytes; Innate LC3 Sub/Leuk; Innate Lymphoid Cells Type 3 Sub-Population/Leukocytes</t>
  </si>
  <si>
    <t>A relative measurement (ratio or percentage) of a sub-population of type 3 innate lymphoid cells to total leukocytes in a biological specimen.</t>
  </si>
  <si>
    <t>Type 3 Innate Lymphoid Cell Subpopulation to Leukocyte Ratio Measurement</t>
  </si>
  <si>
    <t>ILC3SP</t>
  </si>
  <si>
    <t>Innate LC3 Sub/ILC3</t>
  </si>
  <si>
    <t>ILC3 Sub-Population/ILC3; Innate LC3 Sub/ILC3; Innate Lymphoid Cells Type 3 Sub-Population/Innate Lymphoid Cells Type 3</t>
  </si>
  <si>
    <t>A relative measurement (ratio or percentage) of a sub-population of type 3 innate lymphoid cells to total type 3 innate lymphoid cells in a biological specimen.</t>
  </si>
  <si>
    <t>Type 3 Innate Lymphoid Cell Subpopulation to Type 3 Innate Lymphoid Cell Ratio Measurement</t>
  </si>
  <si>
    <t>ILCS</t>
  </si>
  <si>
    <t>Innate Lymphoid Cells Sub</t>
  </si>
  <si>
    <t>ILC Sub-Population; Innate LC Sub; Innate Lymphoid Cells Sub; Innate Lymphoid Cells Sub-Population</t>
  </si>
  <si>
    <t>A measurement of a sub-population of innate lymphoid cells in a biological specimen.</t>
  </si>
  <si>
    <t>Innate Lymphoid Cell Subpopulation Count</t>
  </si>
  <si>
    <t>ILCSILCS</t>
  </si>
  <si>
    <t>Innate LC Sub/ILC Sub</t>
  </si>
  <si>
    <t>ILC Sub-Population/ILC Sub-Population; Innate LC Sub/ILC Sub; Innate Lymphoid Cells Sub-Population/Innate Lymphoid Cells Sub-Population</t>
  </si>
  <si>
    <t>A relative measurement (ratio or percentage) of a sub-population of innate lymphoid cells to a sub-population of innate lymphoid cells in a biological specimen.</t>
  </si>
  <si>
    <t>Innate Lymphoid Cell Subpopulation to Innate Lymphoid Cell Subpopulation Ratio Measurement</t>
  </si>
  <si>
    <t>ILCSLE</t>
  </si>
  <si>
    <t>Innate LC Sub/Leuk</t>
  </si>
  <si>
    <t>ILC Sub/Leukocytes; Innate LC Sub/Leuk; Innate Lymphoid Cells Sub-Population/Leukocytes</t>
  </si>
  <si>
    <t>A relative measurement (ratio or percentage) of a sub-population of innate lymphoid cells to leukocytes in a biological specimen.</t>
  </si>
  <si>
    <t>Innate Lymphoid Cell Subpopulation to Leukocyte Ratio Measurement</t>
  </si>
  <si>
    <t>ILCSP</t>
  </si>
  <si>
    <t>Innate LC Sub/ILC</t>
  </si>
  <si>
    <t>ILC Sub-Population/ILC; Innate LC Sub/ILC; Innate LC Sub/Innate LC; Innate Lymphoid Cells Sub-Population/Innate Lymphoid Cells</t>
  </si>
  <si>
    <t>A relative measurement (ratio or percentage) of a sub-population of innate lymphoid cells to total innate lymphoid cells in a biological specimen.</t>
  </si>
  <si>
    <t>Innate Lymphoid Cell Subpopulation to Innate Lymphoid Cell Ratio Measurement</t>
  </si>
  <si>
    <t>ILE</t>
  </si>
  <si>
    <t>Isoleucine</t>
  </si>
  <si>
    <t>A measurement of the isoleucine in a biological specimen.</t>
  </si>
  <si>
    <t>Isoleucine Measurement</t>
  </si>
  <si>
    <t>ILOPRDN</t>
  </si>
  <si>
    <t>Iloperidone</t>
  </si>
  <si>
    <t>A measurement of the iloperidone in a biological specimen.</t>
  </si>
  <si>
    <t>Iloperidone Measurement</t>
  </si>
  <si>
    <t>IMAQDIM</t>
  </si>
  <si>
    <t>Image Acquisition Dimensionality</t>
  </si>
  <si>
    <t>The number of dimensions that the acquired image(s) are presented in.</t>
  </si>
  <si>
    <t>IMIPRMN</t>
  </si>
  <si>
    <t>Imipramine</t>
  </si>
  <si>
    <t>A measurement of the imipramine in a biological specimen.</t>
  </si>
  <si>
    <t>Imipramine Measurement</t>
  </si>
  <si>
    <t>IMMGLB</t>
  </si>
  <si>
    <t>Immunoglobulin</t>
  </si>
  <si>
    <t>A measurement of the total immunoglobulin in a biological specimen.</t>
  </si>
  <si>
    <t>Immunoglobulin Measurement</t>
  </si>
  <si>
    <t>IMMGLC</t>
  </si>
  <si>
    <t>Immunoglobulin Light Chains</t>
  </si>
  <si>
    <t>A measurement of the total immunoglobulin (kappa and lambda) light chains in a biological specimen.</t>
  </si>
  <si>
    <t>Immunoglobulin Light Chain Measurement</t>
  </si>
  <si>
    <t>IMMGLCFR</t>
  </si>
  <si>
    <t>Immunoglobulin Light Chains, Free</t>
  </si>
  <si>
    <t>A measurement of the total free immunoglobulin (kappa and lambda) light chains in a biological specimen.</t>
  </si>
  <si>
    <t>Free Immunoglobulin Light Chain Measurement</t>
  </si>
  <si>
    <t>IMWGTTYP</t>
  </si>
  <si>
    <t>Image Weighting Type</t>
  </si>
  <si>
    <t>A classification of the technique used to enhance image contrast based on differences in magnetic resonance tissue properties. This can be achieved by changing the echo time or repetition time after the tissue has returned to its equilibrium state.</t>
  </si>
  <si>
    <t>INABOIND</t>
  </si>
  <si>
    <t>Induced Abortion Indicator</t>
  </si>
  <si>
    <t>An indication as to whether the female subject has ever had an induced abortion procedure.</t>
  </si>
  <si>
    <t>INABORTN</t>
  </si>
  <si>
    <t>Number of Induced Abortions</t>
  </si>
  <si>
    <t>A measurement of the total number of induced abortions experienced by a female subject.</t>
  </si>
  <si>
    <t>INCLBOD</t>
  </si>
  <si>
    <t>Inclusion Bodies</t>
  </si>
  <si>
    <t>A measurement of the inclusion bodies in a biological specimen.</t>
  </si>
  <si>
    <t>Inclusion Body Measurement</t>
  </si>
  <si>
    <t>INCLBRBC</t>
  </si>
  <si>
    <t>Erythrocyte Inclusion Bodies</t>
  </si>
  <si>
    <t>A measurement of the erythrocyte inclusion bodies in a biological specimen.</t>
  </si>
  <si>
    <t>Erythrocyte Inclusion Bodies Measurement</t>
  </si>
  <si>
    <t>INCMLVL</t>
  </si>
  <si>
    <t>Income Level</t>
  </si>
  <si>
    <t>An indication of the position on a scale measuring revenue or monetary support.</t>
  </si>
  <si>
    <t>INDC</t>
  </si>
  <si>
    <t>Indication for Use</t>
  </si>
  <si>
    <t>Indication for Use; Trial Disease/Condition Indication; Trial Disease/Condition Indication Description</t>
  </si>
  <si>
    <t>A narrative representation of the condition, disease or disorder that the clinical trial is intended to investigate or address.</t>
  </si>
  <si>
    <t>Trial Indication</t>
  </si>
  <si>
    <t>INDICAN</t>
  </si>
  <si>
    <t>Indican</t>
  </si>
  <si>
    <t>A measurement of the indican present in a biological specimen.</t>
  </si>
  <si>
    <t>Indican Measurement</t>
  </si>
  <si>
    <t>INDLAUMD</t>
  </si>
  <si>
    <t>Insulin Delivery Automation Mode</t>
  </si>
  <si>
    <t>The setting on a device that will allow the delivery of insulin to a subject, either automatically or manually, in response to the glucose levels within the subject. (NCI)</t>
  </si>
  <si>
    <t>INERTANC</t>
  </si>
  <si>
    <t>Inertance</t>
  </si>
  <si>
    <t>The measure of the force of the column of air in the conducting airways.</t>
  </si>
  <si>
    <t>Pulmonary Inertance</t>
  </si>
  <si>
    <t>INFA</t>
  </si>
  <si>
    <t>Influenza A Virus</t>
  </si>
  <si>
    <t>A measurement of the Influenza A virus an biological specimen.</t>
  </si>
  <si>
    <t>Influenza A Virus Measurement</t>
  </si>
  <si>
    <t>INFAAG</t>
  </si>
  <si>
    <t>Influenza A Antigen</t>
  </si>
  <si>
    <t>A measurement of the influenza A antigen in a biological specimen.</t>
  </si>
  <si>
    <t>Influenza A Antigen Measurement</t>
  </si>
  <si>
    <t>INFAB</t>
  </si>
  <si>
    <t>Influenza A/B Virus</t>
  </si>
  <si>
    <t>A measurement of the influenza A and/or B virus in a biological specimen.</t>
  </si>
  <si>
    <t>Influenza A/B Virus Measurement</t>
  </si>
  <si>
    <t>INFABAG</t>
  </si>
  <si>
    <t>Influenza A/B Antigen</t>
  </si>
  <si>
    <t>A measurement of the influenza A and/or B antigen in a biological specimen.</t>
  </si>
  <si>
    <t>Influenza A/B Antigen Measurement</t>
  </si>
  <si>
    <t>INFABRNA</t>
  </si>
  <si>
    <t>Influenza A/B RNA</t>
  </si>
  <si>
    <t>A measurement of the influenza A and/or B RNA in a biological specimen.</t>
  </si>
  <si>
    <t>Influenza A and/or B RNA Measurement</t>
  </si>
  <si>
    <t>INFAH1NC</t>
  </si>
  <si>
    <t>Influenza A H1 Nucleic Acid</t>
  </si>
  <si>
    <t>A measurement of the Influenza A virus subtype hemagglutinin (HA) 1 nucleic acid in an biological specimen.</t>
  </si>
  <si>
    <t>Influenza A H1 Nucleic Acid Measurement</t>
  </si>
  <si>
    <t>INFAH1RN</t>
  </si>
  <si>
    <t>Influenza A H1 RNA</t>
  </si>
  <si>
    <t>A measurement of the Influenza A virus subtype hemagglutinin (HA) 1 RNA in an biological specimen.</t>
  </si>
  <si>
    <t>Influenza A H1 RNA Measurement</t>
  </si>
  <si>
    <t>INFAH3NC</t>
  </si>
  <si>
    <t>Influenza A H3 Nucleic Acid</t>
  </si>
  <si>
    <t>A measurement of the Influenza A virus subtype hemagglutinin (HA) 3 nucleic acid in an biological specimen.</t>
  </si>
  <si>
    <t>Influenza A H3 Nucleic Acid Measurement</t>
  </si>
  <si>
    <t>INFAH3RN</t>
  </si>
  <si>
    <t>Influenza A H3 RNA</t>
  </si>
  <si>
    <t>A measurement of the Influenza A virus subtype hemagglutinin (HA) 3 RNA in an biological specimen.</t>
  </si>
  <si>
    <t>Influenza A H3 RNA Measurement</t>
  </si>
  <si>
    <t>INFANUAC</t>
  </si>
  <si>
    <t>Influenza A Nucleic Acid</t>
  </si>
  <si>
    <t>A measurement of the Influenza A virus nucleic acid in an biological specimen.</t>
  </si>
  <si>
    <t>Influenza A Nucleic Acid Measurement</t>
  </si>
  <si>
    <t>INFARNA</t>
  </si>
  <si>
    <t>Influenza A RNA</t>
  </si>
  <si>
    <t>A measurement of the Influenza A virus RNA in a biological specimen.</t>
  </si>
  <si>
    <t>Influenza A RNA Measurement</t>
  </si>
  <si>
    <t>INFB</t>
  </si>
  <si>
    <t>Influenza B Virus</t>
  </si>
  <si>
    <t>A measurement of the Influenza B virus an biological specimen.</t>
  </si>
  <si>
    <t>Influenza B Virus Measurement</t>
  </si>
  <si>
    <t>INFBAG</t>
  </si>
  <si>
    <t>Influenza B Antigen</t>
  </si>
  <si>
    <t>A measurement of the influenza B antigen in a biological specimen.</t>
  </si>
  <si>
    <t>Influenza B Antigen Measurement</t>
  </si>
  <si>
    <t>INFBNUAC</t>
  </si>
  <si>
    <t>Influenza B Nucleic Acid</t>
  </si>
  <si>
    <t>A measurement of the Influenza B virus nucleic acid in an biological specimen.</t>
  </si>
  <si>
    <t>Influenza B Nucleic Acid Measurement</t>
  </si>
  <si>
    <t>INFBRNA</t>
  </si>
  <si>
    <t>Influenza B RNA</t>
  </si>
  <si>
    <t>A measurement of the Influenza B virus RNA in a biological specimen.</t>
  </si>
  <si>
    <t>Influenza B RNA Measurement</t>
  </si>
  <si>
    <t>INFLTIND</t>
  </si>
  <si>
    <t>Infiltrates Indicator</t>
  </si>
  <si>
    <t>An indication as to whether infiltrates have occurred.</t>
  </si>
  <si>
    <t>INFOSCSS</t>
  </si>
  <si>
    <t>Information Source for Survival Status</t>
  </si>
  <si>
    <t>The person or authoritative source that provided the information on survival status.</t>
  </si>
  <si>
    <t>INFRTIND</t>
  </si>
  <si>
    <t>Infertility Indicator</t>
  </si>
  <si>
    <t>An indication as to whether the individual has experienced infertility.</t>
  </si>
  <si>
    <t>INHAERT</t>
  </si>
  <si>
    <t>Inhaled Aerosol Temperature</t>
  </si>
  <si>
    <t>The temperature of inhaled solid or liquid particles dispersed in a gas that is drawn into the body by breathing.</t>
  </si>
  <si>
    <t>INHIBINA</t>
  </si>
  <si>
    <t>Inhibin A</t>
  </si>
  <si>
    <t>A measurement of the inhibin A (a heterodimer of the Inhibin Subunit Alpha and Inhibin Subunit Beta A) in a biological specimen.</t>
  </si>
  <si>
    <t>Inhibin A Measurement</t>
  </si>
  <si>
    <t>INHIBINB</t>
  </si>
  <si>
    <t>Inhibin B</t>
  </si>
  <si>
    <t>A measurement of the inhibin B (a heterodimer of the Inhibin Subunit Alpha and Inhibin Subunit Beta B) in a biological specimen.</t>
  </si>
  <si>
    <t>Inhibin B Measurement</t>
  </si>
  <si>
    <t>INL1YIND</t>
  </si>
  <si>
    <t>Infant Less Than One Year Indicator</t>
  </si>
  <si>
    <t>An indication as to whether the subject is less than one year of age.</t>
  </si>
  <si>
    <t>INLCLR</t>
  </si>
  <si>
    <t>Inulin Clearance</t>
  </si>
  <si>
    <t>A measurement of the volume of serum or plasma that would be cleared of inulin by excretion of urine for a specified unit of time (e.g. one minute).</t>
  </si>
  <si>
    <t>INOSM</t>
  </si>
  <si>
    <t>Myo-Inositol</t>
  </si>
  <si>
    <t>mI; Myo-Inositol</t>
  </si>
  <si>
    <t>A measurement of the myo-inositol in a biological specimen.</t>
  </si>
  <si>
    <t>Myo-Inositol Measurement</t>
  </si>
  <si>
    <t>INOSMCTN</t>
  </si>
  <si>
    <t>Myo-Inositol/Creatine</t>
  </si>
  <si>
    <t>A relative measurement (ratio or percentage) of the myo-inositol to creatine in a biological specimen.</t>
  </si>
  <si>
    <t>Myo-inositol/Creatine Ratio</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</si>
  <si>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</si>
  <si>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</si>
  <si>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</si>
  <si>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</si>
  <si>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INRSTIND</t>
  </si>
  <si>
    <t>In-Stent Restenosis Indicator</t>
  </si>
  <si>
    <t>An indication as to whether there is re-narrowing of a stent implanted at a lesion site to treat a prior stenosis, to a diameter stenosis of greater than 50% within the stent.</t>
  </si>
  <si>
    <t>INSLNFR</t>
  </si>
  <si>
    <t>Insulin, Free</t>
  </si>
  <si>
    <t>A measurement of the free insulin in a biological specimen.</t>
  </si>
  <si>
    <t>Free Insulin Measurement</t>
  </si>
  <si>
    <t>INSULIN</t>
  </si>
  <si>
    <t>Insulin</t>
  </si>
  <si>
    <t>A measurement of the insulin in a biological specimen.</t>
  </si>
  <si>
    <t>Insulin Measurement</t>
  </si>
  <si>
    <t>INSULINI</t>
  </si>
  <si>
    <t>Insulin, Intact</t>
  </si>
  <si>
    <t>A measurement of the intact insulin in a biological specimen.</t>
  </si>
  <si>
    <t>Intact Insulin Measurement</t>
  </si>
  <si>
    <t>INSULINR</t>
  </si>
  <si>
    <t>Insulin Resistance</t>
  </si>
  <si>
    <t>A measurement of the insulin resistance (a cell's inability to respond to insulin) in a biological specimen.</t>
  </si>
  <si>
    <t>Insulin Resistance Measurement</t>
  </si>
  <si>
    <t>INSULINS</t>
  </si>
  <si>
    <t>Insulin Sensitivity</t>
  </si>
  <si>
    <t>A measurement of the insulin sensitivity (cells are stimulated by lower than normal insulin levels) in a biological specimen.</t>
  </si>
  <si>
    <t>Insulin Sensitivity Measurement</t>
  </si>
  <si>
    <t>INTDISTM</t>
  </si>
  <si>
    <t>Interslice Distance</t>
  </si>
  <si>
    <t>A measurement of the distance between slices within an image sequence, calculated by subtracting the nominal slice thickness from the couch increment.</t>
  </si>
  <si>
    <t>Interslice Distance Measurement</t>
  </si>
  <si>
    <t>INTLK1</t>
  </si>
  <si>
    <t>Interleukin 1</t>
  </si>
  <si>
    <t>A measurement of the interleukin 1 in a biological specimen.</t>
  </si>
  <si>
    <t>Interleukin 1 Measurement</t>
  </si>
  <si>
    <t>INTLK10</t>
  </si>
  <si>
    <t>Interleukin 10</t>
  </si>
  <si>
    <t>A measurement of the interleukin 10 in a biological specimen.</t>
  </si>
  <si>
    <t>Interleukin 10 Measurement</t>
  </si>
  <si>
    <t>INTLK11</t>
  </si>
  <si>
    <t>Interleukin 11</t>
  </si>
  <si>
    <t>A measurement of the interleukin 11 in a biological specimen.</t>
  </si>
  <si>
    <t>Interleukin 11 Measurement</t>
  </si>
  <si>
    <t>INTLK12</t>
  </si>
  <si>
    <t>Interleukin 12</t>
  </si>
  <si>
    <t>Interleukin 12; Interleukin 12 p70</t>
  </si>
  <si>
    <t>A measurement of the interleukin 12 in a biological specimen.</t>
  </si>
  <si>
    <t>Interleukin 12 Measurement</t>
  </si>
  <si>
    <t>INTLK12B</t>
  </si>
  <si>
    <t>Interleukin 12 Beta</t>
  </si>
  <si>
    <t>Interleukin 12 Beta; Interleukin 12 Beta Subunit; Interleukin 12 p40; Interleukin 12 p40 Subunit</t>
  </si>
  <si>
    <t>A measurement of p40 subunit of Interleukin 12 in a biological specimen.</t>
  </si>
  <si>
    <t>Interleukin 12 Beta Measurement</t>
  </si>
  <si>
    <t>INTLK13</t>
  </si>
  <si>
    <t>Interleukin 13</t>
  </si>
  <si>
    <t>A measurement of the interleukin 13 in a biological specimen.</t>
  </si>
  <si>
    <t>Interleukin 13 Measurement</t>
  </si>
  <si>
    <t>INTLK14</t>
  </si>
  <si>
    <t>Interleukin 14</t>
  </si>
  <si>
    <t>A measurement of the interleukin 14 in a biological specimen.</t>
  </si>
  <si>
    <t>Interleukin 14 Measurement</t>
  </si>
  <si>
    <t>INTLK15</t>
  </si>
  <si>
    <t>Interleukin 15</t>
  </si>
  <si>
    <t>A measurement of the interleukin 15 in a biological specimen.</t>
  </si>
  <si>
    <t>Interleukin 15 Measurement</t>
  </si>
  <si>
    <t>INTLK16</t>
  </si>
  <si>
    <t>Interleukin 16</t>
  </si>
  <si>
    <t>A measurement of the interleukin 16 in a biological specimen.</t>
  </si>
  <si>
    <t>Interleukin 16 Measurement</t>
  </si>
  <si>
    <t>INTLK17</t>
  </si>
  <si>
    <t>Interleukin 17</t>
  </si>
  <si>
    <t>IL-17A; Interleukin 17; Interleukin 17A</t>
  </si>
  <si>
    <t>A measurement of the interleukin 17 in a biological specimen.</t>
  </si>
  <si>
    <t>Interleukin 17 Measurement</t>
  </si>
  <si>
    <t>INTLK17C</t>
  </si>
  <si>
    <t>Interleukin 17C</t>
  </si>
  <si>
    <t>CX2; Cytokine CX2; IL-17C; Interleukin 17C</t>
  </si>
  <si>
    <t>A measurement of the interleukin 17C in a biological specimen.</t>
  </si>
  <si>
    <t>Interleukin 17C Measurement</t>
  </si>
  <si>
    <t>INTLK18</t>
  </si>
  <si>
    <t>Interleukin 18</t>
  </si>
  <si>
    <t>A measurement of the interleukin 18 in a biological specimen.</t>
  </si>
  <si>
    <t>Interleukin 18 Measurement</t>
  </si>
  <si>
    <t>INTLK19</t>
  </si>
  <si>
    <t>Interleukin 19</t>
  </si>
  <si>
    <t>A measurement of the interleukin 19 in a biological specimen.</t>
  </si>
  <si>
    <t>Interleukin 19 Measurement</t>
  </si>
  <si>
    <t>INTLK1A</t>
  </si>
  <si>
    <t>Interleukin 1 Alpha</t>
  </si>
  <si>
    <t>A measurement of interleukin 1 alpha in a biological specimen.</t>
  </si>
  <si>
    <t>Interleukin 1 Alpha Measurement</t>
  </si>
  <si>
    <t>INTLK1B</t>
  </si>
  <si>
    <t>Interleukin 1 Beta</t>
  </si>
  <si>
    <t>IL-1B; IL1Beta; Interleukin 1 Beta; Interleukin 1B</t>
  </si>
  <si>
    <t>A measurement of interleukin 1 beta in a biological specimen.</t>
  </si>
  <si>
    <t>Interleukin 1 Beta Measurement</t>
  </si>
  <si>
    <t>INTLK1RA</t>
  </si>
  <si>
    <t>Interleukin 1 Receptor Antagonist</t>
  </si>
  <si>
    <t>IL-1RA; Interleukin 1 Receptor Antagonist</t>
  </si>
  <si>
    <t>A measurement of the interleukin 1 receptor antagonist in a biological specimen.</t>
  </si>
  <si>
    <t>Interleukin 1 Receptor Antagonist Measurement</t>
  </si>
  <si>
    <t>INTLK2</t>
  </si>
  <si>
    <t>Interleukin 2</t>
  </si>
  <si>
    <t>A measurement of the interleukin 2 in a biological specimen.</t>
  </si>
  <si>
    <t>Interleukin 2 Measurement</t>
  </si>
  <si>
    <t>INTLK20</t>
  </si>
  <si>
    <t>Interleukin 20</t>
  </si>
  <si>
    <t>A measurement of the interleukin 20 in a biological specimen.</t>
  </si>
  <si>
    <t>Interleukin 20 Measurement</t>
  </si>
  <si>
    <t>INTLK21</t>
  </si>
  <si>
    <t>Interleukin 21</t>
  </si>
  <si>
    <t>A measurement of the interleukin 21 in a biological specimen.</t>
  </si>
  <si>
    <t>Interleukin 21 Measurement</t>
  </si>
  <si>
    <t>INTLK22</t>
  </si>
  <si>
    <t>Interleukin 22</t>
  </si>
  <si>
    <t>A measurement of the interleukin 22 in a biological specimen.</t>
  </si>
  <si>
    <t>Interleukin 22 Measurement</t>
  </si>
  <si>
    <t>INTLK23</t>
  </si>
  <si>
    <t>Interleukin 23</t>
  </si>
  <si>
    <t>Interleukin 23; Interleukin 23 p59</t>
  </si>
  <si>
    <t>A measurement of the interleukin 23 in a biological specimen.</t>
  </si>
  <si>
    <t>Interleukin 23 Measurement</t>
  </si>
  <si>
    <t>INTLK24</t>
  </si>
  <si>
    <t>Interleukin 24</t>
  </si>
  <si>
    <t>A measurement of the interleukin 24 in a biological specimen.</t>
  </si>
  <si>
    <t>Interleukin 24 Measurement</t>
  </si>
  <si>
    <t>INTLK25</t>
  </si>
  <si>
    <t>Interleukin 25</t>
  </si>
  <si>
    <t>A measurement of the interleukin 25 in a biological specimen.</t>
  </si>
  <si>
    <t>Interleukin 25 Measurement</t>
  </si>
  <si>
    <t>INTLK26</t>
  </si>
  <si>
    <t>Interleukin 26</t>
  </si>
  <si>
    <t>A measurement of the interleukin 26 in a biological specimen.</t>
  </si>
  <si>
    <t>Interleukin 26 Measurement</t>
  </si>
  <si>
    <t>INTLK27</t>
  </si>
  <si>
    <t>Interleukin 27</t>
  </si>
  <si>
    <t>A measurement of the interleukin 27 in a biological specimen.</t>
  </si>
  <si>
    <t>Interleukin 27 Measurement</t>
  </si>
  <si>
    <t>INTLK28</t>
  </si>
  <si>
    <t>Interleukin 28</t>
  </si>
  <si>
    <t>A measurement of the total interleukin 28 in a biological specimen.</t>
  </si>
  <si>
    <t>Interleukin 28 Measurement</t>
  </si>
  <si>
    <t>INTLK29</t>
  </si>
  <si>
    <t>Interleukin 29</t>
  </si>
  <si>
    <t>A measurement of the interleukin 29 in a biological specimen.</t>
  </si>
  <si>
    <t>Interleukin 29 Measurement</t>
  </si>
  <si>
    <t>INTLK3</t>
  </si>
  <si>
    <t>Interleukin 3</t>
  </si>
  <si>
    <t>A measurement of the interleukin 3 in a biological specimen.</t>
  </si>
  <si>
    <t>Interleukin 3 Measurement</t>
  </si>
  <si>
    <t>INTLK30</t>
  </si>
  <si>
    <t>Interleukin 30</t>
  </si>
  <si>
    <t>A measurement of the interleukin 30 in a biological specimen.</t>
  </si>
  <si>
    <t>Interleukin 30 Measurement</t>
  </si>
  <si>
    <t>INTLK31</t>
  </si>
  <si>
    <t>Interleukin 31</t>
  </si>
  <si>
    <t>A measurement of the interleukin 31 in a biological specimen.</t>
  </si>
  <si>
    <t>Interleukin 31 Measurement</t>
  </si>
  <si>
    <t>INTLK32</t>
  </si>
  <si>
    <t>Interleukin 32</t>
  </si>
  <si>
    <t>A measurement of the interleukin 32 in a biological specimen.</t>
  </si>
  <si>
    <t>Interleukin 32 Measurement</t>
  </si>
  <si>
    <t>INTLK33</t>
  </si>
  <si>
    <t>Interleukin 33</t>
  </si>
  <si>
    <t>A measurement of the interleukin 33 in a biological specimen.</t>
  </si>
  <si>
    <t>Interleukin 33 Measurement</t>
  </si>
  <si>
    <t>INTLK4</t>
  </si>
  <si>
    <t>Interleukin 4</t>
  </si>
  <si>
    <t>A measurement of the interleukin 4 in a biological specimen.</t>
  </si>
  <si>
    <t>Interleukin 4 Measurement</t>
  </si>
  <si>
    <t>INTLK5</t>
  </si>
  <si>
    <t>Interleukin 5</t>
  </si>
  <si>
    <t>A measurement of the interleukin 5 in a biological specimen.</t>
  </si>
  <si>
    <t>Interleukin 5 Measurement</t>
  </si>
  <si>
    <t>INTLK6</t>
  </si>
  <si>
    <t>Interleukin 6</t>
  </si>
  <si>
    <t>A measurement of the interleukin 6 in a biological specimen.</t>
  </si>
  <si>
    <t>Interleukin 6 Measurement</t>
  </si>
  <si>
    <t>INTLK7</t>
  </si>
  <si>
    <t>Interleukin 7</t>
  </si>
  <si>
    <t>A measurement of the interleukin 7 in a biological specimen.</t>
  </si>
  <si>
    <t>Interleukin 7 Measurement</t>
  </si>
  <si>
    <t>INTLK8</t>
  </si>
  <si>
    <t>Interleukin 8</t>
  </si>
  <si>
    <t>A measurement of the interleukin 8 in a biological specimen.</t>
  </si>
  <si>
    <t>Interleukin 8 Measurement</t>
  </si>
  <si>
    <t>INTLK9</t>
  </si>
  <si>
    <t>Interleukin 9</t>
  </si>
  <si>
    <t>A measurement of the interleukin 9 in a biological specimen.</t>
  </si>
  <si>
    <t>Interleukin 9 Measurement</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</si>
  <si>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</si>
  <si>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</si>
  <si>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t>
  </si>
  <si>
    <t>INULIN</t>
  </si>
  <si>
    <t>Inulin</t>
  </si>
  <si>
    <t>A measurement of the inulin in a biological specimen.</t>
  </si>
  <si>
    <t>Inulin Measurement</t>
  </si>
  <si>
    <t>INVRTIME</t>
  </si>
  <si>
    <t>Inversion Time</t>
  </si>
  <si>
    <t>The time between the inversion and excitation pulses in an inversion recovery pulse sequence.</t>
  </si>
  <si>
    <t>IODINE</t>
  </si>
  <si>
    <t>Iodine</t>
  </si>
  <si>
    <t>A measurement of the total iodine in a biological specimen.</t>
  </si>
  <si>
    <t>Iodine Measurement</t>
  </si>
  <si>
    <t>IODINEFR</t>
  </si>
  <si>
    <t>Iodine, Free</t>
  </si>
  <si>
    <t>A measurement of the free (unbound) iodine in a biological specimen.</t>
  </si>
  <si>
    <t>Free Iodine Measurement</t>
  </si>
  <si>
    <t>IOHEXCLR</t>
  </si>
  <si>
    <t>Iohexol Clearance</t>
  </si>
  <si>
    <t>A measurement of the volume of serum or plasma that would be cleared of Iohexol by excretion of urine for a specified unit of time (e.g. one minute).</t>
  </si>
  <si>
    <t>IOHEXOL</t>
  </si>
  <si>
    <t>Iohexol</t>
  </si>
  <si>
    <t>A measurement of iohexol in a biological specimen.</t>
  </si>
  <si>
    <t>Iohexol Measurement</t>
  </si>
  <si>
    <t>IOP</t>
  </si>
  <si>
    <t>Intraocular Pressure</t>
  </si>
  <si>
    <t>The fluid pressure within the eye.</t>
  </si>
  <si>
    <t>IORFAREA</t>
  </si>
  <si>
    <t>Internal Orifice Area</t>
  </si>
  <si>
    <t>The extent of a 2-dimensional surface enclosed within the boundary of an internal orifice.</t>
  </si>
  <si>
    <t>IOTCLR</t>
  </si>
  <si>
    <t>Iothalamate Clearance</t>
  </si>
  <si>
    <t>A measurement of the volume of serum or plasma that would be cleared of iothalamate by excretion of urine for a specified unit of time (e.g. one minute).</t>
  </si>
  <si>
    <t>IOTCLRBS</t>
  </si>
  <si>
    <t>Iothalamate Clearance Adjusted for BSA</t>
  </si>
  <si>
    <t>A measurement of the volume of serum or plasma that would be cleared of iothalamate by excretion of urine for a specified unit of time (e.g. one minute), adjusted for body surface area.</t>
  </si>
  <si>
    <t>IRF</t>
  </si>
  <si>
    <t>Immature Reticulocyte Fraction</t>
  </si>
  <si>
    <t>A measurement of the immature reticulocyte fraction present in a biological specimen.</t>
  </si>
  <si>
    <t>Immature Reticulocyte Fraction Measurement</t>
  </si>
  <si>
    <t>IRON</t>
  </si>
  <si>
    <t>Iron</t>
  </si>
  <si>
    <t>FE; Iron</t>
  </si>
  <si>
    <t>A measurement of the iron in a biological specimen.</t>
  </si>
  <si>
    <t>Iron Measurement</t>
  </si>
  <si>
    <t>IRONEXR</t>
  </si>
  <si>
    <t>Iron Excretion Rate</t>
  </si>
  <si>
    <t>A measurement of the amount of iron being excreted in a biological specimen over a defined amount of time (e.g. one hour).</t>
  </si>
  <si>
    <t>IRRMPIND</t>
  </si>
  <si>
    <t>Irregular Menstrual Periods Indicator</t>
  </si>
  <si>
    <t>An indication as to whether the individual has experienced irregular menstrual periods.</t>
  </si>
  <si>
    <t>IRV</t>
  </si>
  <si>
    <t>Inspiratory Reserve Volume</t>
  </si>
  <si>
    <t>The maximum volume of air a subject can inhale into the lungs after a tidal inhalation.</t>
  </si>
  <si>
    <t>IRVPP</t>
  </si>
  <si>
    <t>Percent Predicted IRV</t>
  </si>
  <si>
    <t>The maximum volume of air a subject can inhale into the lungs after a tidal inhalation as a proportion of the predicted normal value.</t>
  </si>
  <si>
    <t>Percent Predicted Inspiratory Reserve Volume</t>
  </si>
  <si>
    <t>ISCDIND</t>
  </si>
  <si>
    <t>Ischemic Discomfort Indicator</t>
  </si>
  <si>
    <t>An indicator as to whether the subject has symptoms of ischemic discomfort.</t>
  </si>
  <si>
    <t>ISCETYP</t>
  </si>
  <si>
    <t>Ischemic Evidence Type</t>
  </si>
  <si>
    <t>Categorization of the type of objective evidence of new or worsening ischemia.</t>
  </si>
  <si>
    <t>ISG15</t>
  </si>
  <si>
    <t>Ubiquitin-Like Protein ISG15</t>
  </si>
  <si>
    <t>ISG15 Ubiquitin-Like Modifier; Ubiquitin-Like Protein ISG15</t>
  </si>
  <si>
    <t>A measurement of the ubiquitin-like protein ISG15 in a biological specimen.</t>
  </si>
  <si>
    <t>Ubiquitin-Like Protein ISG15 Measurement</t>
  </si>
  <si>
    <t>ISHMYOP</t>
  </si>
  <si>
    <t>Ischemic Myocardium Percentage</t>
  </si>
  <si>
    <t>The percentage of myocardial tissue which exhibits characteristics of inadequate blood flow (ischemia).</t>
  </si>
  <si>
    <t>ISOPRENE</t>
  </si>
  <si>
    <t>Isoprene</t>
  </si>
  <si>
    <t>A measurement of the isoprene in a specimen.</t>
  </si>
  <si>
    <t>Isoprene Measurement</t>
  </si>
  <si>
    <t>ISOPRF2</t>
  </si>
  <si>
    <t>F2-Isoprostane</t>
  </si>
  <si>
    <t>A measurement of the F2-isoprostane in a biological specimen.</t>
  </si>
  <si>
    <t>F2 Isoprostane Measurement</t>
  </si>
  <si>
    <t>ISXDXIND</t>
  </si>
  <si>
    <t>Intersex Diagnosis Indicator</t>
  </si>
  <si>
    <t>An indication as to whether the participant or subject has been diagnosed as intersex.</t>
  </si>
  <si>
    <t>ITLN1</t>
  </si>
  <si>
    <t>Intelectin-1</t>
  </si>
  <si>
    <t>Endothelial Lectin HL-1; Galactofuranose-Binding Lectin; Intelectin-1; Intestinal Lactoferrin Receptor; ITLN-1; Omentin</t>
  </si>
  <si>
    <t>A measurement of the intelectin-1 in a biological specimen.</t>
  </si>
  <si>
    <t>Intelectin-1 Measurement</t>
  </si>
  <si>
    <t>IVC</t>
  </si>
  <si>
    <t>Inspiratory Vital Capacity</t>
  </si>
  <si>
    <t>The maximum volume of air an individual can inhale from the point of maximal exhalation.</t>
  </si>
  <si>
    <t>IVCCSIND</t>
  </si>
  <si>
    <t>Inferior Vena Cava Collapse Sniff Ind</t>
  </si>
  <si>
    <t>Inferior Vena Cava Collapse Indicator; Inferior Vena Cava Collapse Sniff Ind</t>
  </si>
  <si>
    <t>An indication as to whether inferior vena cava collapse occurred with sniff.</t>
  </si>
  <si>
    <t>Inferior Vena Cava Collapse Due to Sniff Test Indicator</t>
  </si>
  <si>
    <t>IVCPP</t>
  </si>
  <si>
    <t>Percent Predicted IVC</t>
  </si>
  <si>
    <t>The maximum volume of air an individual can inhale from the point of maximal exhalation as a percentage of the predicted normal value.</t>
  </si>
  <si>
    <t>Percent Predicted Inspiratory Vital Capacity</t>
  </si>
  <si>
    <t>IVTIACD</t>
  </si>
  <si>
    <t>Intraventricular-Intraatrial Conduction</t>
  </si>
  <si>
    <t>An electrocardiographic assessment of intraventricular and intra-atrial conduction.</t>
  </si>
  <si>
    <t>Intraventricular and Intraatrial Conduction ECG Assessment</t>
  </si>
  <si>
    <t>JCV</t>
  </si>
  <si>
    <t>JC Virus</t>
  </si>
  <si>
    <t>JC Polyomavirus; JC Virus; John Cunningham Virus</t>
  </si>
  <si>
    <t>A measurement of the JC virus in a biological specimen.</t>
  </si>
  <si>
    <t>JC Virus Measurement</t>
  </si>
  <si>
    <t>JCVDNA</t>
  </si>
  <si>
    <t>JC Virus DNA</t>
  </si>
  <si>
    <t>JC Polyomavirus DNA; JC Virus DNA; JCV DNA; John Cunningham Virus DNA</t>
  </si>
  <si>
    <t>A measurement of the JC virus DNA in a biological specimen.</t>
  </si>
  <si>
    <t>JC Virus DNA Measurement</t>
  </si>
  <si>
    <t>JTAG</t>
  </si>
  <si>
    <t>JT Interval, Aggregate</t>
  </si>
  <si>
    <t>An aggregate JT value based on the measurement of JT intervals from multiple beats within a single ECG. The method of aggregation, which can vary, is typically a measure of central tendency such as the mean.</t>
  </si>
  <si>
    <t>Aggregate JT Interval</t>
  </si>
  <si>
    <t>JTCBAG</t>
  </si>
  <si>
    <t>JTcB Interval, Aggregate</t>
  </si>
  <si>
    <t>A JT aggregate interval that is corrected for heart rate using Bazett's formula, based on the measurement of QT intervals from multiple beats within a single ECG. The method of aggregation, which can vary, is typically a measure of central tendency such a</t>
  </si>
  <si>
    <t>Aggregate JTCB Interval</t>
  </si>
  <si>
    <t>JTCBSB</t>
  </si>
  <si>
    <t>JTcB Interval, Single Beat</t>
  </si>
  <si>
    <t>A JT single beat interval that is corrected for heart rate using Bazett's formula, based on a QT interval measured on a single beat utilizing one or more ECG leads.</t>
  </si>
  <si>
    <t>Single Beat JTCB Interval</t>
  </si>
  <si>
    <t>JTCFAG</t>
  </si>
  <si>
    <t>JTcF Interval, Aggregate</t>
  </si>
  <si>
    <t>A JT aggregate interval that is corrected for heart rate using Fridericia's formula, based on the measurement of QT intervals from multiple beats within a single ECG. The method of aggregation, which can vary, is typically a measure of central tendency su</t>
  </si>
  <si>
    <t>Aggregate JTCF Interval</t>
  </si>
  <si>
    <t>JTCFSB</t>
  </si>
  <si>
    <t>JTcF Interval, Single Beat</t>
  </si>
  <si>
    <t>A JT single beat interval that is corrected for heart rate using Fridericia's formula, based on a QT interval measured on a single beat utilizing one or more ECG leads.</t>
  </si>
  <si>
    <t>Single Beat JTCF Interval</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</si>
  <si>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</si>
  <si>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</si>
  <si>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t>
  </si>
  <si>
    <t>Maximum JT Duration</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</si>
  <si>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</si>
  <si>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</si>
  <si>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t>
  </si>
  <si>
    <t>Minimum JT Duration</t>
  </si>
  <si>
    <t>JTPAG</t>
  </si>
  <si>
    <t>J-Tpeak Interval, Aggregate</t>
  </si>
  <si>
    <t>An aggregate J-Tpeak value based on the measurement of J-Tpeak intervals from multiple beats within a single ECG. The method of aggregation, which can vary, is typically a measure of central tendency such as the mean.</t>
  </si>
  <si>
    <t>Aggregate J-T Peak Interval</t>
  </si>
  <si>
    <t>JTPSB</t>
  </si>
  <si>
    <t>J-Tpeak Interval, Single Beat</t>
  </si>
  <si>
    <t>An electrocardiographic interval measured from the J point to the peak of the T wave of a single beat utilizing one or more leads.</t>
  </si>
  <si>
    <t>Single Beat J-T Peak Interval</t>
  </si>
  <si>
    <t>JTSB</t>
  </si>
  <si>
    <t>JT Interval, Single Beat</t>
  </si>
  <si>
    <t>An electrocardiographic interval measured from the J point to the offset of the T wave of a single beat utilizing one or more leads.</t>
  </si>
  <si>
    <t>Single Beat JT Interval</t>
  </si>
  <si>
    <t>JWH018</t>
  </si>
  <si>
    <t>JWH-018</t>
  </si>
  <si>
    <t>JWH-018; JWH018</t>
  </si>
  <si>
    <t>A measurement of the synthetic cannabinoid JWH-018 in a biological specimen.</t>
  </si>
  <si>
    <t>JWH-018 Measurement</t>
  </si>
  <si>
    <t>JWH073</t>
  </si>
  <si>
    <t>JWH-073</t>
  </si>
  <si>
    <t>JWH-073; JWH073</t>
  </si>
  <si>
    <t>A measurement of the synthetic cannabinoid JWH-073 in a biological specimen.</t>
  </si>
  <si>
    <t>JWH-073 Measurement</t>
  </si>
  <si>
    <t>JWH081</t>
  </si>
  <si>
    <t>JWH-081</t>
  </si>
  <si>
    <t>JWH-081; JWH081</t>
  </si>
  <si>
    <t>A measurement of the synthetic cannabinoid JWH-081 in a biological specimen.</t>
  </si>
  <si>
    <t>JWH-081 Measurement</t>
  </si>
  <si>
    <t>JWH122</t>
  </si>
  <si>
    <t>JWH-122</t>
  </si>
  <si>
    <t>JWH-122; JWH122</t>
  </si>
  <si>
    <t>A measurement of the synthetic cannabinoid JWH-122 in a biological specimen.</t>
  </si>
  <si>
    <t>JWH-122 Measurement</t>
  </si>
  <si>
    <t>JWH200</t>
  </si>
  <si>
    <t>JWH-200</t>
  </si>
  <si>
    <t>JWH-200; JWH200</t>
  </si>
  <si>
    <t>A measurement of the synthetic cannabinoid JWH-200 in a biological specimen.</t>
  </si>
  <si>
    <t>JWH-200 Measurement</t>
  </si>
  <si>
    <t>JWH250</t>
  </si>
  <si>
    <t>JWH-250</t>
  </si>
  <si>
    <t>JWH-250; JWH250</t>
  </si>
  <si>
    <t>A measurement of the synthetic cannabinoid JWH-250 in a biological specimen.</t>
  </si>
  <si>
    <t>JWH-250 Measurement</t>
  </si>
  <si>
    <t>JWH398</t>
  </si>
  <si>
    <t>JWH-398</t>
  </si>
  <si>
    <t>JWH-398; JWH398</t>
  </si>
  <si>
    <t>A measurement of the synthetic cannabinoid JWH-398 in a biological specimen.</t>
  </si>
  <si>
    <t>JWH-398 Measurement</t>
  </si>
  <si>
    <t>K</t>
  </si>
  <si>
    <t>Potassium</t>
  </si>
  <si>
    <t>A measurement of the potassium in a biological specimen.</t>
  </si>
  <si>
    <t>Potassium Measurement</t>
  </si>
  <si>
    <t>KAE</t>
  </si>
  <si>
    <t>Klebsiella aerogenes</t>
  </si>
  <si>
    <t>A measurement of the Klebsiella aerogenes in a biological specimen.</t>
  </si>
  <si>
    <t>Klebsiella aerogenes Measurement</t>
  </si>
  <si>
    <t>KAEDNA</t>
  </si>
  <si>
    <t>Klebsiella aerogenes DNA</t>
  </si>
  <si>
    <t>A measurement of the Klebsiella aerogenes DNA in a biological specimen.</t>
  </si>
  <si>
    <t>Klebsiella aerogenes DNA Measurement</t>
  </si>
  <si>
    <t>KAPPALC</t>
  </si>
  <si>
    <t>Kappa Light Chain</t>
  </si>
  <si>
    <t>A measurement of the total kappa light chains in a biological specimen.</t>
  </si>
  <si>
    <t>Kappa Light Chain Measurement</t>
  </si>
  <si>
    <t>KBEMIDON</t>
  </si>
  <si>
    <t>Ketobemidone</t>
  </si>
  <si>
    <t>A measurement of the ketobemidone in a biological specimen.</t>
  </si>
  <si>
    <t>Ketobemidone Measurement</t>
  </si>
  <si>
    <t>KCLR</t>
  </si>
  <si>
    <t>Potassium Clearance</t>
  </si>
  <si>
    <t>A measurement of the volume of serum or plasma that would be cleared of potassium by excretion of urine for a specified unit of time (e.g. one minute).</t>
  </si>
  <si>
    <t>Potassium Clearance Measurement</t>
  </si>
  <si>
    <t>KCREAT</t>
  </si>
  <si>
    <t>Potassium/Creatinine</t>
  </si>
  <si>
    <t>A relative measurement (ratio or percentage) of the potassium to creatinine in a biological specimen.</t>
  </si>
  <si>
    <t>Potassium to Creatinine Ratio Measurement</t>
  </si>
  <si>
    <t>KERAT</t>
  </si>
  <si>
    <t>Keratocyte</t>
  </si>
  <si>
    <t>A measurement of the keratocytes in a biological specimen.</t>
  </si>
  <si>
    <t>Keratocyte Count</t>
  </si>
  <si>
    <t>KETAMINE</t>
  </si>
  <si>
    <t>Ketamine</t>
  </si>
  <si>
    <t>A measurement of the ketamine in a biological specimen.</t>
  </si>
  <si>
    <t>Ketamine Measurement</t>
  </si>
  <si>
    <t>KETONEBD</t>
  </si>
  <si>
    <t>Ketone Bodies</t>
  </si>
  <si>
    <t>A measurement of the ketone bodies (acetone, acetoacetic acid, beta-hydroxybutyric acid, beta-ketopentanoate and beta-hydroxypentanoate) in a biological specimen.</t>
  </si>
  <si>
    <t>Ketone Body Measurement</t>
  </si>
  <si>
    <t>KETONES</t>
  </si>
  <si>
    <t>Ketones</t>
  </si>
  <si>
    <t>A measurement of the ketones in a biological specimen.</t>
  </si>
  <si>
    <t>Ketone Measurement</t>
  </si>
  <si>
    <t>KEXR</t>
  </si>
  <si>
    <t>Potassium Excretion Rate</t>
  </si>
  <si>
    <t>A measurement of the amount of potassium being excreted in a biological specimen over a defined amount of time (e.g. one hour).</t>
  </si>
  <si>
    <t>KI67</t>
  </si>
  <si>
    <t>Ki-67</t>
  </si>
  <si>
    <t>Ki-67; KI67; MKI67; pKi-67</t>
  </si>
  <si>
    <t>A measurement of the Ki-67 protein in a biological specimen.</t>
  </si>
  <si>
    <t>Ki67 Measurement</t>
  </si>
  <si>
    <t>KI67X</t>
  </si>
  <si>
    <t>Ki67 Expression</t>
  </si>
  <si>
    <t>A measurement of cellular Ki67 expression in a biological specimen.</t>
  </si>
  <si>
    <t>Ki67 Cell Surface Expression Measurement</t>
  </si>
  <si>
    <t>KIM1</t>
  </si>
  <si>
    <t>Kidney Injury Molecule-1</t>
  </si>
  <si>
    <t>Hepatitis A Virus Cellular Receptor 1; Kidney Injury Molecule-1; KIM-1</t>
  </si>
  <si>
    <t>A measurement of the kidney injury molecule-1 (Kim-1) in a biological specimen.</t>
  </si>
  <si>
    <t>Kidney Injury Molecule-1 Measurement</t>
  </si>
  <si>
    <t>KIM1CRT</t>
  </si>
  <si>
    <t>Kidney Injury Molecule-1/Creatinine</t>
  </si>
  <si>
    <t>A relative measurement (ratio or percentage) of the kidney injury molecule-1 to creatinine in a biological specimen.</t>
  </si>
  <si>
    <t>Kidney Injury Molecule-1/Creatinine Ratio Measurement</t>
  </si>
  <si>
    <t>KIM1EXR</t>
  </si>
  <si>
    <t>Kidney Injury Molecule-1 Excretion Rate</t>
  </si>
  <si>
    <t>A measurement of the amount of kidney injury molecule-1 being excreted in a biological specimen over a defined amount of time (e.g. one hour).</t>
  </si>
  <si>
    <t>KIM1S</t>
  </si>
  <si>
    <t>Soluble Kidney Injury Molecule-1</t>
  </si>
  <si>
    <t>Soluble Hepatitis A Virus Cellular Receptor 1; Soluble Kidney Injury Molecule-1; Soluble KIM-1</t>
  </si>
  <si>
    <t>A measurement of the soluble kidney injury molecule-1 in a biological specimen.</t>
  </si>
  <si>
    <t>Soluble Kidney Injury Molecule-1 Measurement</t>
  </si>
  <si>
    <t>KL6</t>
  </si>
  <si>
    <t>Krebs von den Lungen-6</t>
  </si>
  <si>
    <t>KL-6; Krebs von den Lungen-6 Antigen</t>
  </si>
  <si>
    <t>A measurement of the Krebs von den Lungen-6 in a biological specimen.</t>
  </si>
  <si>
    <t>Krebs von den Lungen-6 Measurement</t>
  </si>
  <si>
    <t>KLCFR</t>
  </si>
  <si>
    <t>Kappa Light Chain, Free</t>
  </si>
  <si>
    <t>Bence-Jones, Kappa; Kappa Light Chain, Free</t>
  </si>
  <si>
    <t>A measurement of the free kappa light chain in a biological specimen.</t>
  </si>
  <si>
    <t>Free Kappa Light Chain Measurement</t>
  </si>
  <si>
    <t>KLCLLC</t>
  </si>
  <si>
    <t>Kappa Light Chain/Lambda Light Chain</t>
  </si>
  <si>
    <t>Kappa Lambda Ratio; Kappa Light Chain/Lambda Light Chain</t>
  </si>
  <si>
    <t>A relative measurement (ratio) of the total kappa light chain to total lambda light chain in a biological specimen.</t>
  </si>
  <si>
    <t>Kappa Light Chain to Lambda Light Chain Ratio Measurement</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</si>
  <si>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</si>
  <si>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</si>
  <si>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</si>
  <si>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</si>
  <si>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KLEBSIEL</t>
  </si>
  <si>
    <t>Klebsiella</t>
  </si>
  <si>
    <t>A measurement of the organisms that are not assigned to the species level but are assigned to the Klebsiella genus level in a biological specimen.</t>
  </si>
  <si>
    <t>Klebsiella Measurement</t>
  </si>
  <si>
    <t>KLK2</t>
  </si>
  <si>
    <t>Kallikrein-2</t>
  </si>
  <si>
    <t>A measurement of the kallikrein-2 in a biological specimen.</t>
  </si>
  <si>
    <t>Kallikrein-2 Measurement</t>
  </si>
  <si>
    <t>KLK5</t>
  </si>
  <si>
    <t>Kallikrein-5</t>
  </si>
  <si>
    <t>Kallikrein Related Peptidase 5; Kallikrein-5; Kallikrein-Like Protein 2; KLK-L2</t>
  </si>
  <si>
    <t>A measurement of the kallikrein-5 in a biological specimen.</t>
  </si>
  <si>
    <t>Kallikrein-5 Measurement</t>
  </si>
  <si>
    <t>KLK7</t>
  </si>
  <si>
    <t>Kallikrein-7</t>
  </si>
  <si>
    <t>Kallikrein Related Peptidase 7; Kallikrein-7; Serine Protease 6</t>
  </si>
  <si>
    <t>A measurement of the kallikrein-7 in a biological specimen.</t>
  </si>
  <si>
    <t>Kallikrein-7 Measurement</t>
  </si>
  <si>
    <t>KLOTHO</t>
  </si>
  <si>
    <t>Klotho</t>
  </si>
  <si>
    <t>A measurement of the total klotho protein in a biological specimen.</t>
  </si>
  <si>
    <t>Klotho Protein Measurement</t>
  </si>
  <si>
    <t>KLRG1X</t>
  </si>
  <si>
    <t>KLRG1 Expression</t>
  </si>
  <si>
    <t>A measurement of cellular KLRG1 expression in a biological specimen.</t>
  </si>
  <si>
    <t>KLRG1 Expression Measurement</t>
  </si>
  <si>
    <t>KNEEHEEL</t>
  </si>
  <si>
    <t>Knee to Heel Length</t>
  </si>
  <si>
    <t>A measurement of the length of the lower leg from the top of the knee to the bottom of the heel. This measurement may be taken with a knemometer or calipers. (NCI)</t>
  </si>
  <si>
    <t>Knee to Heel Length Measurement</t>
  </si>
  <si>
    <t>KOX</t>
  </si>
  <si>
    <t>Klebsiella oxytoca</t>
  </si>
  <si>
    <t>A measurement of the Klebsiella oxytoca in a biological specimen.</t>
  </si>
  <si>
    <t>Klebsiella oxytoca Measurement</t>
  </si>
  <si>
    <t>KOXDNA</t>
  </si>
  <si>
    <t>Klebsiella oxytoca DNA</t>
  </si>
  <si>
    <t>A measurement of the Klebsiella oxytoca DNA in a biological specimen.</t>
  </si>
  <si>
    <t>Klebsiella oxytoca DNA Measurement</t>
  </si>
  <si>
    <t>KPC</t>
  </si>
  <si>
    <t>Kappa+ Plasma Cells</t>
  </si>
  <si>
    <t>Kappa+ PC; Kappa+ Plasma Cells</t>
  </si>
  <si>
    <t>A measurement of the kappa+ plasma cells in a biological specimen.</t>
  </si>
  <si>
    <t>Kappa Positive Plasma Cell Count</t>
  </si>
  <si>
    <t>KPCLPC</t>
  </si>
  <si>
    <t>Kappa+ PC/Lambda+ PC</t>
  </si>
  <si>
    <t>Kappa+ PC/Lambda+ PC; Kappa+ Plasma Cells/Lambda+ Plasma Cells</t>
  </si>
  <si>
    <t>A relative measurement (ratio) of the kappa+ plasma cells to lambda+ plasma cells in a biological specimen.</t>
  </si>
  <si>
    <t>Kappa Positive Plasma Cell to Lambda Positive Plasma Cell Ratio Measurement</t>
  </si>
  <si>
    <t>KPN</t>
  </si>
  <si>
    <t>Klebsiella pneumoniae</t>
  </si>
  <si>
    <t>A measurement of the Klebsiella pneumoniae in a biological specimen.</t>
  </si>
  <si>
    <t>Klebsiella pneumoniae Measurement</t>
  </si>
  <si>
    <t>KPNDNA</t>
  </si>
  <si>
    <t>Klebsiella pneumoniae DNA</t>
  </si>
  <si>
    <t>A measurement of the Klebsiella pneumoniae DNA in a biological specimen.</t>
  </si>
  <si>
    <t>Klebsiella pneumoniae DNA Measurement</t>
  </si>
  <si>
    <t>KRCYMG</t>
  </si>
  <si>
    <t>Megakaryocytes</t>
  </si>
  <si>
    <t>A measurement of the megakaryocytes per unit of a biological specimen.</t>
  </si>
  <si>
    <t>Megakaryocyte Count</t>
  </si>
  <si>
    <t>KRCYMGCE</t>
  </si>
  <si>
    <t>Megakaryocytes/Total Cells</t>
  </si>
  <si>
    <t>A relative measurement (ratio or percentage) of the megakaryocytes to total cells in a biological specimen (for example a bone marrow specimen).</t>
  </si>
  <si>
    <t>Megakaryocyte to Total Cell Ratio Measurement</t>
  </si>
  <si>
    <t>KRCYMGLE</t>
  </si>
  <si>
    <t>Megakaryocytes/Leukocytes</t>
  </si>
  <si>
    <t>A relative measurement (ratio or percentage) of the megakaryocytes to leukocytes in a biological specimen.</t>
  </si>
  <si>
    <t>Megakaryocytes to Leukocytes Ratio Measurement</t>
  </si>
  <si>
    <t>KTANST11</t>
  </si>
  <si>
    <t>11-Ketoandrosterone</t>
  </si>
  <si>
    <t>A measurement of the 11-ketoandrosterone in a biological specimen.</t>
  </si>
  <si>
    <t>11-Ketoandrosterone Measurement</t>
  </si>
  <si>
    <t>KTBDEXR</t>
  </si>
  <si>
    <t>Ketone Bodies Excretion Rate</t>
  </si>
  <si>
    <t>A measurement of the amount of ketone bodies being excreted in a biological specimen over a defined period of time (e.g. one hour).</t>
  </si>
  <si>
    <t>Ketone Bodies Excretion Rate Measurement</t>
  </si>
  <si>
    <t>KTETCL11</t>
  </si>
  <si>
    <t>11-Ketoetiocholanolone</t>
  </si>
  <si>
    <t>A measurement of the 11-ketoetiocholanolone in a biological specimen.</t>
  </si>
  <si>
    <t>11-Ketoetiocholanolone Measurement</t>
  </si>
  <si>
    <t>KTGSTR17</t>
  </si>
  <si>
    <t>17-Ketogenic steroids</t>
  </si>
  <si>
    <t>A measurement of the total 17-ketogenic steroids in a biological specimen.</t>
  </si>
  <si>
    <t>17-Ketogenic Steroid Measurement</t>
  </si>
  <si>
    <t>KTILE</t>
  </si>
  <si>
    <t>Ketoisoleucine</t>
  </si>
  <si>
    <t>A measurement of the ketoisoleucine in a biological specimen.</t>
  </si>
  <si>
    <t>Ketoisoleucine Measurement</t>
  </si>
  <si>
    <t>KTLEU</t>
  </si>
  <si>
    <t>Ketoleucine</t>
  </si>
  <si>
    <t>A measurement of the ketoleucine in a biological specimen.</t>
  </si>
  <si>
    <t>Ketoleucine Measurement</t>
  </si>
  <si>
    <t>KTSTR17</t>
  </si>
  <si>
    <t>17-Ketosteroids</t>
  </si>
  <si>
    <t>A measurement of the total 17-ketosteroids in a biological specimen.</t>
  </si>
  <si>
    <t>17-Ketosteroid Measurement</t>
  </si>
  <si>
    <t>KTVAL</t>
  </si>
  <si>
    <t>Ketovaline</t>
  </si>
  <si>
    <t>A measurement of the ketovaline in a biological specimen.</t>
  </si>
  <si>
    <t>Ketovaline Measurement</t>
  </si>
  <si>
    <t>KURLOFCE</t>
  </si>
  <si>
    <t>Kurloff Cells</t>
  </si>
  <si>
    <t>A measurement of the large secretory granule-containing immune cells in a biological specimen taken from members of certain genera of the Caviidae family.</t>
  </si>
  <si>
    <t>Kurloff Cells Measurement</t>
  </si>
  <si>
    <t>KYNURNN</t>
  </si>
  <si>
    <t>Kynurenine</t>
  </si>
  <si>
    <t>A measurement of the kynurenine in a biological specimen.</t>
  </si>
  <si>
    <t>Kynurenine Measurement</t>
  </si>
  <si>
    <t>LACCTN</t>
  </si>
  <si>
    <t>Lactate/Creatine</t>
  </si>
  <si>
    <t>Lactate/Creatine; Lactic Acid/Creatine</t>
  </si>
  <si>
    <t>A relative measurement (ratio or percentage) of the lactate to creatine in a biological specimen.</t>
  </si>
  <si>
    <t>Lactate to Creatine Ratio Measurement</t>
  </si>
  <si>
    <t>LACOSMD</t>
  </si>
  <si>
    <t>Lacosamide</t>
  </si>
  <si>
    <t>A measurement of the lacosamide in a biological specimen.</t>
  </si>
  <si>
    <t>Lacosamide Measurement</t>
  </si>
  <si>
    <t>LACTICAC</t>
  </si>
  <si>
    <t>Lactic Acid</t>
  </si>
  <si>
    <t>2-hydroxypropanoic acid; Lactate; Lactic Acid</t>
  </si>
  <si>
    <t>A measurement of the lactic acid in a biological specimen.</t>
  </si>
  <si>
    <t>Lactic Acid Measurement</t>
  </si>
  <si>
    <t>LACTOSE</t>
  </si>
  <si>
    <t>Lactose</t>
  </si>
  <si>
    <t>A measurement of the lactose in a biological specimen.</t>
  </si>
  <si>
    <t>Lactose Measurement</t>
  </si>
  <si>
    <t>LACTULOS</t>
  </si>
  <si>
    <t>Lactulose</t>
  </si>
  <si>
    <t>A measurement of the lactulose in a biological specimen.</t>
  </si>
  <si>
    <t>Lactulose Measurement</t>
  </si>
  <si>
    <t>LAG3S</t>
  </si>
  <si>
    <t>Soluble Lymphocyte Activation Gene-3</t>
  </si>
  <si>
    <t>Soluble CD223 Antigen; Soluble LAG-3; Soluble Lymphocyte Activation Gene 3 Protein; Soluble Lymphocyte Activation Gene-3</t>
  </si>
  <si>
    <t>A measurement of the soluble lymphocyte activation gene-3 protein in a biological specimen.</t>
  </si>
  <si>
    <t>Soluble Lymphocyte Activation Gene-3 Measurement</t>
  </si>
  <si>
    <t>LAM</t>
  </si>
  <si>
    <t>Lipoarabinomannan</t>
  </si>
  <si>
    <t>A measurement of the lipoarabinomannan in a biological specimen.</t>
  </si>
  <si>
    <t>Lipoarabinomannan Measurement</t>
  </si>
  <si>
    <t>LAMP2</t>
  </si>
  <si>
    <t>Lysosomal Associated Membrane Protein 2</t>
  </si>
  <si>
    <t>Lysosomal Associated Membrane Protein 2; Lysosomal Membrane Associated Protein 2; Lysosome-Associated Membrane Protein 2; Soluble CD107b</t>
  </si>
  <si>
    <t>A measurement of the lysosomal associated membrane protein 2 present in a biological specimen.</t>
  </si>
  <si>
    <t>Lysosome-Associated Membrane Protein 2 Measurement</t>
  </si>
  <si>
    <t>LAP</t>
  </si>
  <si>
    <t>Leucine Aminopeptidase</t>
  </si>
  <si>
    <t>Cytosol Aminopeptidase; LAP3; Leucine Aminopeptidase; Leucine Aminopeptidase 3; Leucyl Aminopeptidase</t>
  </si>
  <si>
    <t>A measurement of the total leucine aminopeptidase present in a biological specimen.</t>
  </si>
  <si>
    <t>Leucine Aminopeptidase Measurement</t>
  </si>
  <si>
    <t>LAPCOMPN</t>
  </si>
  <si>
    <t>Number of Laps Completed</t>
  </si>
  <si>
    <t>The number of laps completed around a course or circuit.</t>
  </si>
  <si>
    <t>LAPOB</t>
  </si>
  <si>
    <t>LDL Apolipoprotein B</t>
  </si>
  <si>
    <t>A measurement of the apolipoprotein B in the low density lipoprotein fraction of a biological specimen.</t>
  </si>
  <si>
    <t>LDL Fraction Apoliprotein B Measurement</t>
  </si>
  <si>
    <t>LBM</t>
  </si>
  <si>
    <t>Lean Body Mass</t>
  </si>
  <si>
    <t>The weight of all organs and tissue in an individual less the weight of the individual's body fat.</t>
  </si>
  <si>
    <t>LBMTBMR</t>
  </si>
  <si>
    <t>Lean Body Mass to Total Body Mass Ratio</t>
  </si>
  <si>
    <t>The proportion of an individual's lean body mass to his total body weight. Lean body mass is calculated by subtracting body fat from total body weight.</t>
  </si>
  <si>
    <t>LCDIAEVD</t>
  </si>
  <si>
    <t>Largest Cross-sec Diameter, EVD</t>
  </si>
  <si>
    <t>Largest Cross-sec Diameter, EVD; Largest Cross-sectional Diameter, End Ventricular Diastole</t>
  </si>
  <si>
    <t>The largest cross sectional diameter of a vascular structure measured at end ventricular diastole.</t>
  </si>
  <si>
    <t>Largest Cross-sectional Diameter at End Ventricular Diastole</t>
  </si>
  <si>
    <t>LCHLCM</t>
  </si>
  <si>
    <t>Lithocholate Compounds</t>
  </si>
  <si>
    <t>Lithocholate Compounds; Lithocholic Acid Compounds</t>
  </si>
  <si>
    <t>A measurement of the lithocholic acid, glycolithocholic acid, and taurolithocholic acid in a biological specimen.</t>
  </si>
  <si>
    <t>Lithocholate Compounds Measurement</t>
  </si>
  <si>
    <t>LCHT</t>
  </si>
  <si>
    <t>Lithocholate</t>
  </si>
  <si>
    <t>Lithocholate; Lithocholic Acid</t>
  </si>
  <si>
    <t>A measurement of the lithocholate in a biological specimen.</t>
  </si>
  <si>
    <t>Lithocholate Measurement</t>
  </si>
  <si>
    <t>LCI</t>
  </si>
  <si>
    <t>Lung Clearance Index</t>
  </si>
  <si>
    <t>A representative measurement of the number of times the volume of air in the lung at the start of the washout (the Functional Residual Capacity) must be recycled to eliminate the tracer to the pre-defined endpoint.</t>
  </si>
  <si>
    <t>LCI2_5</t>
  </si>
  <si>
    <t>LCI to 2.5% Initial Concentration</t>
  </si>
  <si>
    <t>LCI to 1/40th Initial Concentration; LCI to 2.5% Initial Concentration; Lung Clearance Index to 1/40th Initial Concentration; Lung Clearance Index to 2.5% Initial Concentration</t>
  </si>
  <si>
    <t>A representative measurement of the number of times the volume of air in the lung at the start of the washout (the Functional Residual Capacity) must be recycled to decrease the tracer to 2.5% (or 1/40th) of its initial concentration.</t>
  </si>
  <si>
    <t>Lung Clearance Index to 2.5% Initial Concentration</t>
  </si>
  <si>
    <t>LCI5</t>
  </si>
  <si>
    <t>LCI to 5% Initial Concentration</t>
  </si>
  <si>
    <t>LCI to 1/20th Initial Concentration; LCI to 5% Initial Concentration; Lung Clearance Index to 1/20th Initial Concentration; Lung Clearance Index to 5% Initial Concentration</t>
  </si>
  <si>
    <t>A representative measurement of the number of times the volume of air in the lung at the start of the washout (the Functional Residual Capacity) must be recycled to decrease the tracer to 5% (or 1/20th) of its initial concentration.</t>
  </si>
  <si>
    <t>Lung Clearance Index to 5% Initial Concentration</t>
  </si>
  <si>
    <t>LCN2</t>
  </si>
  <si>
    <t>Lipocalin-2</t>
  </si>
  <si>
    <t>Lipocalin-2; Neutrophil Gelatinase-Associated Lipocalin; NGAL; Oncogene 24p3</t>
  </si>
  <si>
    <t>A measurement of lipocalin-2 in a biological specimen.</t>
  </si>
  <si>
    <t>Lipocalin-2 Measurement</t>
  </si>
  <si>
    <t>LCN2CREA</t>
  </si>
  <si>
    <t>Lipocalin-2/Creatinine</t>
  </si>
  <si>
    <t>Lipocalin-2/Creatinine; Neutrophil Gelatinase-Associated Lipocalin/Creatinine; NGAL/Creatinine</t>
  </si>
  <si>
    <t>A relative measurement (ratio or percentage) of the lipocalin-2 to creatinine present in a sample.</t>
  </si>
  <si>
    <t>Lipocalin-2 to Creatinine Ratio Measurement</t>
  </si>
  <si>
    <t>LCRDNA</t>
  </si>
  <si>
    <t>Lactobacillus crispatus DNA</t>
  </si>
  <si>
    <t>A measurement of the Lactobacillus crispatus DNA in a biological specimen.</t>
  </si>
  <si>
    <t>Lactobacillus crispatus DNA Measurement</t>
  </si>
  <si>
    <t>LCTHSPGM</t>
  </si>
  <si>
    <t>Lecithin/Sphingomyelin</t>
  </si>
  <si>
    <t>Lecithin/Sphingomyelin; LS Ratio</t>
  </si>
  <si>
    <t>A relative measurement (ratio) of the lecithin to sphingomyelin in a biological specimen.</t>
  </si>
  <si>
    <t>Lecithin to Sphingomyelin Ratio Measurement</t>
  </si>
  <si>
    <t>LDH</t>
  </si>
  <si>
    <t>Lactate Dehydrogenase</t>
  </si>
  <si>
    <t>A measurement of the lactate dehydrogenase in a biological specimen.</t>
  </si>
  <si>
    <t>Lactate Dehydrogenase Measurement</t>
  </si>
  <si>
    <t>LDH1</t>
  </si>
  <si>
    <t>LDH Isoenzyme 1</t>
  </si>
  <si>
    <t>A measurement of the lactate dehydrogenase isoenzyme 1 in a biological specimen.</t>
  </si>
  <si>
    <t>Lactate Dehydrogenase Isoenzyme 1 Measurement</t>
  </si>
  <si>
    <t>LDH1LDH</t>
  </si>
  <si>
    <t>LDH Isoenzyme 1/LDH</t>
  </si>
  <si>
    <t>A relative measurement (ratio or percentage) of the lactate dehydrogenase isoenzyme 1 to total lactate dehydrogenase in a biological specimen.</t>
  </si>
  <si>
    <t>LDH Isoenzyme 1 to LDH Ratio Measurement</t>
  </si>
  <si>
    <t>LDH2</t>
  </si>
  <si>
    <t>LDH Isoenzyme 2</t>
  </si>
  <si>
    <t>A measurement of the lactate dehydrogenase isoenzyme 2 in a biological specimen.</t>
  </si>
  <si>
    <t>Lactate Dehydrogenase Isoenzyme 2 Measurement</t>
  </si>
  <si>
    <t>LDH2LDH</t>
  </si>
  <si>
    <t>LDH Isoenzyme 2/LDH</t>
  </si>
  <si>
    <t>A relative measurement (ratio or percentage) of the lactate dehydrogenase isoenzyme 2 to total lactate dehydrogenase in a biological specimen.</t>
  </si>
  <si>
    <t>LDH Isoenzyme 2 to LDH Ratio Measurement</t>
  </si>
  <si>
    <t>LDH3</t>
  </si>
  <si>
    <t>LDH Isoenzyme 3</t>
  </si>
  <si>
    <t>A measurement of the lactate dehydrogenase isoenzyme 3 in a biological specimen.</t>
  </si>
  <si>
    <t>Lactate Dehydrogenase Isoenzyme 3 Measurement</t>
  </si>
  <si>
    <t>LDH3LDH</t>
  </si>
  <si>
    <t>LDH Isoenzyme 3/LDH</t>
  </si>
  <si>
    <t>A relative measurement (ratio or percentage) of the lactate dehydrogenase isoenzyme 3 to total lactate dehydrogenase in a biological specimen.</t>
  </si>
  <si>
    <t>LDH Isoenzyme 3 to LDH Ratio Measurement</t>
  </si>
  <si>
    <t>LDH4</t>
  </si>
  <si>
    <t>LDH Isoenzyme 4</t>
  </si>
  <si>
    <t>A measurement of the lactate dehydrogenase isoenzyme 4 in a biological specimen.</t>
  </si>
  <si>
    <t>Lactate Dehydrogenase Isoenzyme 4 Measurement</t>
  </si>
  <si>
    <t>LDH4LDH</t>
  </si>
  <si>
    <t>LDH Isoenzyme 4/LDH</t>
  </si>
  <si>
    <t>A relative measurement (ratio or percentage) of the lactate dehydrogenase isoenzyme 4 to total lactate dehydrogenase in a biological specimen.</t>
  </si>
  <si>
    <t>LDH Isoenzyme 4 to LDH Ratio Measurement</t>
  </si>
  <si>
    <t>LDH5</t>
  </si>
  <si>
    <t>LDH Isoenzyme 5</t>
  </si>
  <si>
    <t>A measurement of the lactate dehydrogenase isoenzyme 5 in a biological specimen.</t>
  </si>
  <si>
    <t>Lactate Dehydrogenase Isoenzyme 5 Measurement</t>
  </si>
  <si>
    <t>LDH5LDH</t>
  </si>
  <si>
    <t>LDH Isoenzyme 5/LDH</t>
  </si>
  <si>
    <t>A relative measurement (ratio or percentage) of the lactate dehydrogenase isoenzyme 5 to total lactate dehydrogenase in a biological specimen.</t>
  </si>
  <si>
    <t>LDH Isoenzyme 5 to LDH Ratio Measurement</t>
  </si>
  <si>
    <t>LDHCREAT</t>
  </si>
  <si>
    <t>Lactate Dehydrogenase/Creatinine</t>
  </si>
  <si>
    <t>A relative measurement (ratio or percentage) of the lactate dehydrogenase to creatinine in a biological specimen.</t>
  </si>
  <si>
    <t>Lactate Dehydrogenase to Creatinine Ratio Measurement</t>
  </si>
  <si>
    <t>LDHEXR</t>
  </si>
  <si>
    <t>Lactate Dehydrogenase Excretion Rate</t>
  </si>
  <si>
    <t>A measurement of the amount of lactate dehydrogenase being excreted in a biological specimen over a defined amount of time (e.g. one hour).</t>
  </si>
  <si>
    <t>LDIAM</t>
  </si>
  <si>
    <t>Longest Diameter</t>
  </si>
  <si>
    <t>The longest possible length of a straight line passing through the center of a circular or spheroid object that connects two points on the circumference.</t>
  </si>
  <si>
    <t>LDL</t>
  </si>
  <si>
    <t>LDL Cholesterol</t>
  </si>
  <si>
    <t>A measurement of the low density lipoprotein cholesterol in a biological specimen.</t>
  </si>
  <si>
    <t>Low Density Lipoprotein Cholesterol Measurement</t>
  </si>
  <si>
    <t>LDLHDL</t>
  </si>
  <si>
    <t>LDL Cholesterol/HDL Cholesterol</t>
  </si>
  <si>
    <t>A relative measurement (ratio) of the low density lipoprotein cholesterol to high density lipoprotein cholesterol in a biological specimen.</t>
  </si>
  <si>
    <t>LDL Cholesterol to HDL Cholesterol Ratio Measurement</t>
  </si>
  <si>
    <t>LDLOXI</t>
  </si>
  <si>
    <t>Oxidized LDL Cholesterol</t>
  </si>
  <si>
    <t>A measurement of the oxidized low density lipoprotein cholesterol in a biological specimen.</t>
  </si>
  <si>
    <t>Oxidized LDL Cholesterol Measurement</t>
  </si>
  <si>
    <t>LDLP</t>
  </si>
  <si>
    <t>LDL Particles</t>
  </si>
  <si>
    <t>A measurement of the concentration of the total LDL particles in a biological specimen.</t>
  </si>
  <si>
    <t>LDL Particles Measurement</t>
  </si>
  <si>
    <t>LDLPATT</t>
  </si>
  <si>
    <t>LDL Subtype Pattern</t>
  </si>
  <si>
    <t>A description of the low density lipoprotein particle pattern (an interpretation of the amounts of LDL particles based on size and density) in a biological specimen.</t>
  </si>
  <si>
    <t>LDLPSZ</t>
  </si>
  <si>
    <t>LDL Particle Size</t>
  </si>
  <si>
    <t>A measurement of the average particle size of low-density lipoprotein in a biological specimen.</t>
  </si>
  <si>
    <t>LDL Particle Size Measurement</t>
  </si>
  <si>
    <t>LDLT</t>
  </si>
  <si>
    <t>LDL Triglyceride</t>
  </si>
  <si>
    <t>A measurement of the low density lipoprotein triglyceride in a biological specimen.</t>
  </si>
  <si>
    <t>LDL Triglyceride Measurement</t>
  </si>
  <si>
    <t>LDURABS</t>
  </si>
  <si>
    <t>Longest Duration of Abstinence</t>
  </si>
  <si>
    <t>The longest amount of time during which the individual abstained from an activity.</t>
  </si>
  <si>
    <t>LEAD</t>
  </si>
  <si>
    <t>Lead</t>
  </si>
  <si>
    <t>Lead; Pb</t>
  </si>
  <si>
    <t>A measurement of the lead in a specimen.</t>
  </si>
  <si>
    <t>Lead Measurement</t>
  </si>
  <si>
    <t>LEIM</t>
  </si>
  <si>
    <t>Immature Leukocytes</t>
  </si>
  <si>
    <t>A measurement of the immature leukocytes in a biological specimen.</t>
  </si>
  <si>
    <t>Immature Leukocyte Count</t>
  </si>
  <si>
    <t>LEIMLE</t>
  </si>
  <si>
    <t>Immature Leukocytes/Leukocytes</t>
  </si>
  <si>
    <t>A relative measurement (ratio or percentage) of the immature leukocytes to leukocytes in a biological specimen.</t>
  </si>
  <si>
    <t>Immature Leukocyte to Leukocytes Ratio Measurement</t>
  </si>
  <si>
    <t>LENGTH</t>
  </si>
  <si>
    <t>Length</t>
  </si>
  <si>
    <t>The linear extent in space from one end of something to the other end, or the extent of something from beginning to end. (NCI)</t>
  </si>
  <si>
    <t>LENRSCT</t>
  </si>
  <si>
    <t>Length of Resection</t>
  </si>
  <si>
    <t>A measurement of the total length of the removed tissue, blood vessel, or organ.</t>
  </si>
  <si>
    <t>LENSSTAT</t>
  </si>
  <si>
    <t>Lens Status</t>
  </si>
  <si>
    <t>The condition or state of the lens of the eye. (NCI)</t>
  </si>
  <si>
    <t>LENVLE</t>
  </si>
  <si>
    <t>Leuk NonViable/Leuk</t>
  </si>
  <si>
    <t>Leuk NonViable/Leuk; Leukocytes NonViable/Leukocytes</t>
  </si>
  <si>
    <t>A relative measurement (ratio) of nonviable leukocytes to total leukocytes in a biological specimen.</t>
  </si>
  <si>
    <t>Nonviable Leukocyte to Leukocyte Ratio Measurement</t>
  </si>
  <si>
    <t>LEPTIN</t>
  </si>
  <si>
    <t>Leptin</t>
  </si>
  <si>
    <t>A measurement of the leptin hormone in a biological specimen.</t>
  </si>
  <si>
    <t>Leptin Measurement</t>
  </si>
  <si>
    <t>LEPTINR</t>
  </si>
  <si>
    <t>Leptin Receptor</t>
  </si>
  <si>
    <t>CD295; LEP-R; LEPR; Leptin Receptor; OB Receptor</t>
  </si>
  <si>
    <t>A measurement of the leptin receptor in a biological specimen.</t>
  </si>
  <si>
    <t>Leptin Receptor Measurement</t>
  </si>
  <si>
    <t>LEPTO</t>
  </si>
  <si>
    <t>Leptocytes</t>
  </si>
  <si>
    <t>A measurement of the leptocytes in a biological specimen.</t>
  </si>
  <si>
    <t>Leptocyte Measurement</t>
  </si>
  <si>
    <t>LES</t>
  </si>
  <si>
    <t>Leuk Sub</t>
  </si>
  <si>
    <t>Leuk Sub; Leukocytes Sub-Population; WBC Sub-Population; White Blood Cell Sub-Population</t>
  </si>
  <si>
    <t>A measurement of a sub-population of leukocytes in a biological specimen.</t>
  </si>
  <si>
    <t>Leukocyte Subpopulation Count</t>
  </si>
  <si>
    <t>LESELESV</t>
  </si>
  <si>
    <t>Lesion Elevation Severity/Intensity</t>
  </si>
  <si>
    <t>An assessment of the severity of a lesion that is heightened or raised above the surface plane of the body.</t>
  </si>
  <si>
    <t>Severity of Elevated Lesion</t>
  </si>
  <si>
    <t>LESERYSV</t>
  </si>
  <si>
    <t>Lesion Erythema Severity/Intensity</t>
  </si>
  <si>
    <t>An assessment of the severity of a lesion that has red discoloration.</t>
  </si>
  <si>
    <t>Severity of Erythematous Lesion</t>
  </si>
  <si>
    <t>LESFLIND</t>
  </si>
  <si>
    <t>Lesion Failure Indicator</t>
  </si>
  <si>
    <t>An indication as to whether lesion failure occurred.</t>
  </si>
  <si>
    <t>LESIDENT</t>
  </si>
  <si>
    <t>Lesion Identification</t>
  </si>
  <si>
    <t>An indication that a lesion has been located and characterized.</t>
  </si>
  <si>
    <t>LESLES</t>
  </si>
  <si>
    <t>Leuk Sub/Leuk Sub</t>
  </si>
  <si>
    <t>Leuk Sub/Leuk Sub; Leukocytes Sub-Population/Leukocytes Sub-Population; WBC Sub-Population/WBC Sub-Population; White Blood Cell Sub-Population/White Blood Cell Sub-Population</t>
  </si>
  <si>
    <t>A relative measurement (ratio or percentage) of a sub-population of leukocytes to a sub-population of leukocytes in a biological specimen.</t>
  </si>
  <si>
    <t>Leukocyte Subpopulation to Leukocyte Subpopulation Ratio Measurement</t>
  </si>
  <si>
    <t>LESNUM</t>
  </si>
  <si>
    <t>Number of Lesions</t>
  </si>
  <si>
    <t>The number of lesions observed.</t>
  </si>
  <si>
    <t>LESP</t>
  </si>
  <si>
    <t>Leuk Sub/Leuk</t>
  </si>
  <si>
    <t>Leuk Sub/Leuk; Leuk Sub/Leukocytes; Leukocytes Sub-Population/Leukocytes; WBC Sub-Population/WBC; White Blood Cell Sub-Population/White Blood Cell</t>
  </si>
  <si>
    <t>A relative measurement (ratio or percentage) of a sub-population of leukocytes to total leukocytes in a biological specimen.</t>
  </si>
  <si>
    <t>Leukocyte Subpopulation to Leukocyte Ratio Measurement</t>
  </si>
  <si>
    <t>LESRVIND</t>
  </si>
  <si>
    <t>Lesion Revascularization Indicator</t>
  </si>
  <si>
    <t>An indication as to whether repeat revascularization of a lesion occurred.</t>
  </si>
  <si>
    <t>LESSCIND</t>
  </si>
  <si>
    <t>Lesion Success Indicator</t>
  </si>
  <si>
    <t>An indication as to whether a performed procedure of a target lesion is considered successful.</t>
  </si>
  <si>
    <t>LESSCLSV</t>
  </si>
  <si>
    <t>Lesion Scaling Severity/Intensity</t>
  </si>
  <si>
    <t>An assessment of the severity of a lesion that has flaking dead skin and an increase of keratin in the stratum corneum of the lesion.</t>
  </si>
  <si>
    <t>Severity of Scaling Lesion</t>
  </si>
  <si>
    <t>LESTHICK</t>
  </si>
  <si>
    <t>Lesion Thickness</t>
  </si>
  <si>
    <t>A measurement of the distance between two opposite surfaces of a lesion.</t>
  </si>
  <si>
    <t>LEU</t>
  </si>
  <si>
    <t>Leucine</t>
  </si>
  <si>
    <t>A measurement of the leucine in a biological specimen.</t>
  </si>
  <si>
    <t>Leucine Measurement</t>
  </si>
  <si>
    <t>LEUKASE</t>
  </si>
  <si>
    <t>Leukocyte Esterase</t>
  </si>
  <si>
    <t>A measurement of the enzyme which indicates the presence of white blood cells in a biological specimen.</t>
  </si>
  <si>
    <t>Leukocyte Esterase Measurement</t>
  </si>
  <si>
    <t>LEUKCE</t>
  </si>
  <si>
    <t>Leukemic Cells</t>
  </si>
  <si>
    <t>Leukemic Cells; Residual Leukemic Cells</t>
  </si>
  <si>
    <t>A measurement of the leukemic cells in a biological specimen.</t>
  </si>
  <si>
    <t>Leukemic Cells Measurement</t>
  </si>
  <si>
    <t>LEUKCRBC</t>
  </si>
  <si>
    <t>Leuks Corrected for Nucl Erythrocytes</t>
  </si>
  <si>
    <t>Leukocytes Corrected for Nucleated Erythrocytes; Leuks Corrected for Nucl Erythrocytes</t>
  </si>
  <si>
    <t>A measurement of the leukocytes corrected for nucleated erythrocytes in a biological specimen.</t>
  </si>
  <si>
    <t>Leukocytes Corrected for Nucleated Erythrocytes Count</t>
  </si>
  <si>
    <t>LEUKVCE</t>
  </si>
  <si>
    <t>Leukocytes/Viable Cells</t>
  </si>
  <si>
    <t>Leukocytes/Live Cells; Leukocytes/Viable Cells; Live Leukocytes/Live Cells; Viable Leukocytes/Viable Cells</t>
  </si>
  <si>
    <t>A relative measurement (ratio) of leukocytes to total viable cells in a biological specimen.</t>
  </si>
  <si>
    <t>Leukocyte to Viable Cell Ratio Measurement</t>
  </si>
  <si>
    <t>LEVEL</t>
  </si>
  <si>
    <t>Leuk Viable/Leuk</t>
  </si>
  <si>
    <t>Leuk Viable/Leuk; Leukocytes Viable/Leukocytes</t>
  </si>
  <si>
    <t>A relative measurement (ratio) of viable leukocytes to total leukocytes in a biological specimen.</t>
  </si>
  <si>
    <t>Viable Leukocyte to Leukocyte Ratio Measurement</t>
  </si>
  <si>
    <t>LEVLENV</t>
  </si>
  <si>
    <t>Leuk Viable/Leuk NonViable</t>
  </si>
  <si>
    <t>Leuk Viable/Leuk NonViable; Leukocytes Viable/Leukocytes NonViable</t>
  </si>
  <si>
    <t>A relative measurement (ratio) of viable leukocytes to non-viable leukocytes in a biological specimen.</t>
  </si>
  <si>
    <t>Viable Leukocyte to Nonviable Leukocyte Ratio Measurement</t>
  </si>
  <si>
    <t>LGE</t>
  </si>
  <si>
    <t>Late Gadolinium Enhancement</t>
  </si>
  <si>
    <t>The phenomenon of a delay in the accumulation and relative excess concentration of gadolinium-based contrast materials in tissues with increased extracellular space, which may be caused by conditions that expand the extracellular matrix, or less frequentl</t>
  </si>
  <si>
    <t>LGEPER</t>
  </si>
  <si>
    <t>Late Gadolinium Enhancement Percentage</t>
  </si>
  <si>
    <t>The percentage of a region which exabits characteristics of late gadolinium enhancement.</t>
  </si>
  <si>
    <t>LGESEGCT</t>
  </si>
  <si>
    <t>Late Gadolinium Enhancement Segment Ct</t>
  </si>
  <si>
    <t>Late Gadolinium Enhancement Segment Count; Late Gadolinium Enhancement Segment CT</t>
  </si>
  <si>
    <t>The number of segments which exabit characteristics of late gadolinium enhancement.</t>
  </si>
  <si>
    <t>Late Gadolinium Enhancement Segment Count</t>
  </si>
  <si>
    <t>LGHTPIND</t>
  </si>
  <si>
    <t>Light Perception Indicator</t>
  </si>
  <si>
    <t>An indication as to whether a subject can perceive light from a light source that is placed directly in front of the eye.</t>
  </si>
  <si>
    <t>LGLUCLE</t>
  </si>
  <si>
    <t>Large Unstained Cells/Leukocytes</t>
  </si>
  <si>
    <t>A relative measure (ratio or percentage) of the large unstained cells to leukocytes in a biological specimen.</t>
  </si>
  <si>
    <t>Large Unstained Cells to Leukocytes Ratio Measurement</t>
  </si>
  <si>
    <t>LGTHCK</t>
  </si>
  <si>
    <t>Largest Cross-sec Thickness</t>
  </si>
  <si>
    <t>Largest Cross-sec Thickness; Largest Cross-sectional Thickness</t>
  </si>
  <si>
    <t>The assessment of the largest cross-sectional thickness of a tissue.</t>
  </si>
  <si>
    <t>Largest Cross-sectional Thickness</t>
  </si>
  <si>
    <t>LGUNSCE</t>
  </si>
  <si>
    <t>Large Unstained Cells</t>
  </si>
  <si>
    <t>A measurement of the large, peroxidase-negative cells which cannot be further characterized (i.e. as large lymphocytes, virocytes, or stem cells) present in a biological specimen.</t>
  </si>
  <si>
    <t>Large Unstained Cell Count</t>
  </si>
  <si>
    <t>LH</t>
  </si>
  <si>
    <t>Luteinizing Hormone</t>
  </si>
  <si>
    <t>Luteinizing Hormone; Lutropin</t>
  </si>
  <si>
    <t>A measurement of the luteinizing hormone in a biological specimen.</t>
  </si>
  <si>
    <t>Luteinizing Hormone Measurement</t>
  </si>
  <si>
    <t>LIF</t>
  </si>
  <si>
    <t>Leukemia Inhibitory Factor</t>
  </si>
  <si>
    <t>A measurement of leukemia inhibitory factor in a biological specimen.</t>
  </si>
  <si>
    <t>Leukemia Inhibitory Factor Measurement</t>
  </si>
  <si>
    <t>LIPASEG</t>
  </si>
  <si>
    <t>Lipase, Gastric</t>
  </si>
  <si>
    <t>Gastric Triacylglycerol Lipase; Lipase, Gastric; LIPF</t>
  </si>
  <si>
    <t>A measurement of the gastric triacylglycerol lipase in a biological specimen.</t>
  </si>
  <si>
    <t>Gastric Lipase Measurement</t>
  </si>
  <si>
    <t>LIPASEH</t>
  </si>
  <si>
    <t>Lipase, Hepatic</t>
  </si>
  <si>
    <t>Hepatic Triacylglycerol Lipase; Lipase, Hepatic; LIPH</t>
  </si>
  <si>
    <t>A measurement of the hepatic triacylglycerol lipase in a biological specimen.</t>
  </si>
  <si>
    <t>Hepatic Triacylglycerol Lipase Measurement</t>
  </si>
  <si>
    <t>LIPASEP</t>
  </si>
  <si>
    <t>Lipase, Pancreatic</t>
  </si>
  <si>
    <t>Lipase, Pancreatic; Pancreatic Triacylglycerol Lipase; PNLIP</t>
  </si>
  <si>
    <t>A measurement of the pancreatic triacylglycerol lipase in a biological specimen.</t>
  </si>
  <si>
    <t>Pancreatic Lipase Measurement</t>
  </si>
  <si>
    <t>LIPASET</t>
  </si>
  <si>
    <t>Lipase</t>
  </si>
  <si>
    <t>Lipase; Total Lipase; Triacylglycerol Lipase</t>
  </si>
  <si>
    <t>A measurement of the total triacylglycerol lipase in a biological specimen.</t>
  </si>
  <si>
    <t>Lipase Measurement</t>
  </si>
  <si>
    <t>LIPASLAL</t>
  </si>
  <si>
    <t>Lipase, Lysosomal Acid</t>
  </si>
  <si>
    <t>Acid Cholesteryl Ester Hydrolase; LAL; LIPA; Lipase, Lysosomal Acid; Lysosomal Lipase</t>
  </si>
  <si>
    <t>A measurement of the lysosomal acid lipase in a biological specimen.</t>
  </si>
  <si>
    <t>Lysosomal Acid Lipase Measurement</t>
  </si>
  <si>
    <t>LIPEMIAI</t>
  </si>
  <si>
    <t>Lipemic Index</t>
  </si>
  <si>
    <t>Lipemia; Lipemic Index</t>
  </si>
  <si>
    <t>A measurement of the abnormally high concentration of lipid in a biological specimen.</t>
  </si>
  <si>
    <t>LIPID</t>
  </si>
  <si>
    <t>Lipid</t>
  </si>
  <si>
    <t>Lipid; Total Lipid</t>
  </si>
  <si>
    <t>A measurement of the total lipids (cholesterol, lipoproteins, and triglycerides) in a biological specimen.</t>
  </si>
  <si>
    <t>Lipid Measurement</t>
  </si>
  <si>
    <t>LIQUFT</t>
  </si>
  <si>
    <t>Liquefaction Time</t>
  </si>
  <si>
    <t>A measurement of the time it takes for a gelatinous or semi-solid substance to change to a liquid.</t>
  </si>
  <si>
    <t>Liquefaction Time Measurement</t>
  </si>
  <si>
    <t>LITHIUM</t>
  </si>
  <si>
    <t>Lithium</t>
  </si>
  <si>
    <t>A measurement of the lithium in a biological specimen.</t>
  </si>
  <si>
    <t>Lithium Measurement</t>
  </si>
  <si>
    <t>LLCFR</t>
  </si>
  <si>
    <t>Lambda Light Chain, Free</t>
  </si>
  <si>
    <t>Bence-Jones, Lambda; Lambda Light Chain, Free</t>
  </si>
  <si>
    <t>A measurement of the free lambda light chain in a biological specimen.</t>
  </si>
  <si>
    <t>Free Lambda Light Chain Measurement</t>
  </si>
  <si>
    <t>LLMLOSS</t>
  </si>
  <si>
    <t>Late Lumen Loss</t>
  </si>
  <si>
    <t>The difference between the mean minimum lumen diameter (MLD) assessed immediately after an index procedure and the MLD assessed at follow-up angiography.</t>
  </si>
  <si>
    <t>Late Lumen Loss Measurement</t>
  </si>
  <si>
    <t>LLODNA</t>
  </si>
  <si>
    <t>Legionella longbeachae DNA</t>
  </si>
  <si>
    <t>A measurement of the Legionella longbeachae DNA in a biological specimen.</t>
  </si>
  <si>
    <t>Legionella longbeachae DNA Measurement</t>
  </si>
  <si>
    <t>LMBDLC</t>
  </si>
  <si>
    <t>Lambda Light Chain</t>
  </si>
  <si>
    <t>A measurement of the total lambda light chains in a biological specimen.</t>
  </si>
  <si>
    <t>Lambda Light Chain Measurement</t>
  </si>
  <si>
    <t>LMBFLIND</t>
  </si>
  <si>
    <t>Limb Failure Indicator</t>
  </si>
  <si>
    <t>An indication as to whether limb failure occurred.</t>
  </si>
  <si>
    <t>LMLIDENT</t>
  </si>
  <si>
    <t>Limb Lesion Identification</t>
  </si>
  <si>
    <t>An indication that a limb containing a lesion has been selected and characterized.</t>
  </si>
  <si>
    <t>Limb Associated Lesion Identification</t>
  </si>
  <si>
    <t>LMNDEXAM</t>
  </si>
  <si>
    <t>Number of Lymph Nodes Examined</t>
  </si>
  <si>
    <t>The number of lymph nodes that were examined.</t>
  </si>
  <si>
    <t>LMNDPNUM</t>
  </si>
  <si>
    <t>Number of Lymph Nodes Positive</t>
  </si>
  <si>
    <t>The number of subject lymph nodes that were positive for presence of disease.</t>
  </si>
  <si>
    <t>LMO</t>
  </si>
  <si>
    <t>Listeria monocytogenes</t>
  </si>
  <si>
    <t>A measurement of the Listeria monocytogenes in a biological specimen.</t>
  </si>
  <si>
    <t>Listeria monocytogenes Measurement</t>
  </si>
  <si>
    <t>LMP2GPDH</t>
  </si>
  <si>
    <t>LAMP2/GAPDH</t>
  </si>
  <si>
    <t>LAMP2/GAPDH; Lysosomal Associated Membrane Protein 2/Glyceraldehyde-3-Phosphate Dehydrogenase</t>
  </si>
  <si>
    <t>A relative measurement (ratio) of the lysosomal associated membrane protein 2 to glyceraldehyde-3-phosphate dehydrogenase in a biological specimen.</t>
  </si>
  <si>
    <t>Lysosomal Associated Membrane Protein 2 to Glyceraldehyde-3-Phosphate Dehydrogenase Ratio Measurement</t>
  </si>
  <si>
    <t>LMPELTM</t>
  </si>
  <si>
    <t>Elapsed Time Since LMP</t>
  </si>
  <si>
    <t>The interval of time since the individual's last menstrual period.</t>
  </si>
  <si>
    <t>Elapsed Time Since Last Menstrual Period</t>
  </si>
  <si>
    <t>LMPSTDTC</t>
  </si>
  <si>
    <t>Last Menstrual Period Start Date</t>
  </si>
  <si>
    <t>The date of the first day of the most recent menstrual cycle.</t>
  </si>
  <si>
    <t>Last Menstrual Period</t>
  </si>
  <si>
    <t>LNGSPP</t>
  </si>
  <si>
    <t>Primary Language Spoken</t>
  </si>
  <si>
    <t>The main language that is spoken by the subject most frequently or dominantly.</t>
  </si>
  <si>
    <t>LNGSPS</t>
  </si>
  <si>
    <t>Secondary Language Spoken</t>
  </si>
  <si>
    <t>Additional language(s) that is spoken by the subject but not considered the primary language.</t>
  </si>
  <si>
    <t>LNSTATE</t>
  </si>
  <si>
    <t>Lymph Node State</t>
  </si>
  <si>
    <t>A condition or state of a lymph node at a particular time.</t>
  </si>
  <si>
    <t>LOBVOL</t>
  </si>
  <si>
    <t>Lobar Volume</t>
  </si>
  <si>
    <t>The total volume of gas in a lobe of the lung at a specified point in time during the respiratory cycle.</t>
  </si>
  <si>
    <t>LOBVOLPP</t>
  </si>
  <si>
    <t>Percent Predicted Lobar Volume</t>
  </si>
  <si>
    <t>The total volume of gas in a lobe of the lung at a specified point in time during the respiratory cycle, as a proportion of the predicted normal value.</t>
  </si>
  <si>
    <t>LOCONSET</t>
  </si>
  <si>
    <t>Localization of Onset</t>
  </si>
  <si>
    <t>The anatomical location of the beginning or early stages of a disease.</t>
  </si>
  <si>
    <t>Location of Disease Onset</t>
  </si>
  <si>
    <t>LOGSCORE</t>
  </si>
  <si>
    <t>Log Score</t>
  </si>
  <si>
    <t>A number or range of numeric values on the log scale that measures performance, function, quality, or ability.</t>
  </si>
  <si>
    <t>LONGCRSE</t>
  </si>
  <si>
    <t>Longitudinal Course</t>
  </si>
  <si>
    <t>A description of the series of events, including signs and symptoms, that define the course of a chronic disease over time.</t>
  </si>
  <si>
    <t>Clinical Course of Disease</t>
  </si>
  <si>
    <t>LOPRAZLM</t>
  </si>
  <si>
    <t>Loprazolam</t>
  </si>
  <si>
    <t>A measurement of the loprazolam in a biological specimen.</t>
  </si>
  <si>
    <t>Loprazolam Measurement</t>
  </si>
  <si>
    <t>LOSTAMT</t>
  </si>
  <si>
    <t>Lost Amount</t>
  </si>
  <si>
    <t>The quantity of a product reported as lost.</t>
  </si>
  <si>
    <t>LOSTRAIN</t>
  </si>
  <si>
    <t>Longitudinal Strain</t>
  </si>
  <si>
    <t>Longitudinal Deformation; Longitudinal Shortening; Longitudinal Strain</t>
  </si>
  <si>
    <t>A measurement of the change in length of the myocardium along the long axis (from base to apex) of the ventricle or atrium.</t>
  </si>
  <si>
    <t>Longitudinal Strain Measurement</t>
  </si>
  <si>
    <t>LOX1</t>
  </si>
  <si>
    <t>Lectin-Like Oxidized LDL Receptor-1</t>
  </si>
  <si>
    <t>C-Type Lectin Domain Family 8 Member A; CLEC8A; Lectin-Like Oxidized LDL Receptor-1; LOX-1; Oxidized LDL Receptor 1; Oxidized Low-Density Lipoprotein Receptor 1</t>
  </si>
  <si>
    <t>A measurement of the lectin-like oxidized LDL Receptor-1 in a biological specimen.</t>
  </si>
  <si>
    <t>Lectin-Like Oxidized LDL Receptor-1 Measurement</t>
  </si>
  <si>
    <t>LOXAPN</t>
  </si>
  <si>
    <t>Loxapine</t>
  </si>
  <si>
    <t>A measurement of the loxapine in a biological specimen.</t>
  </si>
  <si>
    <t>Loxapine Measurement</t>
  </si>
  <si>
    <t>LPA</t>
  </si>
  <si>
    <t>Lipoprotein-a</t>
  </si>
  <si>
    <t>A measurement of the lipoprotein-a in a biological specimen.</t>
  </si>
  <si>
    <t>Lipoprotein a Measurement</t>
  </si>
  <si>
    <t>LPC</t>
  </si>
  <si>
    <t>Lambda+ Plasma Cells</t>
  </si>
  <si>
    <t>Lambda+ PC; Lambda+ Plasma Cells</t>
  </si>
  <si>
    <t>A measurement of the lambda+ plasma cells in a biological specimen.</t>
  </si>
  <si>
    <t>Lambda Positive Plasma Cell Count</t>
  </si>
  <si>
    <t>LPERP</t>
  </si>
  <si>
    <t>Longest Perpendicular</t>
  </si>
  <si>
    <t>Longest Perpendicular; Short Axis Diameter</t>
  </si>
  <si>
    <t>The longest possible straight line or plane through a body or figure that is at a right angle to a given line or plane.</t>
  </si>
  <si>
    <t>LPL</t>
  </si>
  <si>
    <t>Lipoprotein Lipase</t>
  </si>
  <si>
    <t>A measurement of the lipoprotein lipase in a biological specimen.</t>
  </si>
  <si>
    <t>Lipoprotein Lipase Measurement</t>
  </si>
  <si>
    <t>LPN</t>
  </si>
  <si>
    <t>Legionella pneumophila</t>
  </si>
  <si>
    <t>A measurement of the Legionella pneumophila in a biological specimen.</t>
  </si>
  <si>
    <t>Legionella pneumophila Measurement</t>
  </si>
  <si>
    <t>LPNAG</t>
  </si>
  <si>
    <t>Legionella pneumophila Antigen</t>
  </si>
  <si>
    <t>A measurement of the Legionella pneumophila antigen in a biological specimen.</t>
  </si>
  <si>
    <t>Legionella pneumophila Antigen Measurement</t>
  </si>
  <si>
    <t>LPNDNA</t>
  </si>
  <si>
    <t>Legionella pneumophila DNA</t>
  </si>
  <si>
    <t>A measurement of the Legionella pneumophila DNA in a biological specimen.</t>
  </si>
  <si>
    <t>Legionella pneumophila DNA Measurement</t>
  </si>
  <si>
    <t>LPNS1AG</t>
  </si>
  <si>
    <t>Legionella pneumophila Sg 1 Antigen</t>
  </si>
  <si>
    <t>Legionella pneumophila Serogroup 1 Antigen; Legionella pneumophila Sg 1 Antigen</t>
  </si>
  <si>
    <t>A measurement of the Legionella pneumophila serogroup 1 antigen in a biological specimen.</t>
  </si>
  <si>
    <t>Legionella pneumophila Serogroup 1 Antigen Measurement</t>
  </si>
  <si>
    <t>LPPLA2</t>
  </si>
  <si>
    <t>Lipoprotein Associated Phospholipase A2</t>
  </si>
  <si>
    <t>A measurement of the lipoprotein associated phospholipase A2 in a biological specimen.</t>
  </si>
  <si>
    <t>Lipoprotein Associated Phospholipase A2 Measurement</t>
  </si>
  <si>
    <t>LRG1</t>
  </si>
  <si>
    <t>Leucine Rich Alpha-2-Glycoprotein 1</t>
  </si>
  <si>
    <t>HMFT1766; Leucine Rich Alpha-2-Glycoprotein 1</t>
  </si>
  <si>
    <t>A measurement of the leucine rich alpha-2-glycoprotein 1 in a biological specimen.</t>
  </si>
  <si>
    <t>Leucine Rich Alpha-2-Glycoprotein 1 Measurement</t>
  </si>
  <si>
    <t>LRISCIND</t>
  </si>
  <si>
    <t>Lesion Revas Ischemia Indicator</t>
  </si>
  <si>
    <t>An indication as to whether clinical or functional ischemia is present before lesion revascularization occurred.</t>
  </si>
  <si>
    <t>Lesion Revascularization Ischemia Indicator</t>
  </si>
  <si>
    <t>LRMZPM</t>
  </si>
  <si>
    <t>Lormetazepam</t>
  </si>
  <si>
    <t>A measurement of the lormetazepam in a biological specimen.</t>
  </si>
  <si>
    <t>Lormetazepam Measurement</t>
  </si>
  <si>
    <t>LRSTIND</t>
  </si>
  <si>
    <t>Lesion Restenosis Indicator</t>
  </si>
  <si>
    <t>An indication as to whether there is re-narrowing of a lesion site following treatment of a prior stenosis, to a diameter stenosis of greater than 50% at the previously treated lesion site.</t>
  </si>
  <si>
    <t>LRVCLIND</t>
  </si>
  <si>
    <t>Lesion Revas Clinical Indicator</t>
  </si>
  <si>
    <t>An indication as to whether an appropriate clinical context was present before lesion revascularization occurred.</t>
  </si>
  <si>
    <t>Lesion Revascularization Clinical Indicator</t>
  </si>
  <si>
    <t>LRZPM</t>
  </si>
  <si>
    <t>Lorazepam</t>
  </si>
  <si>
    <t>A measurement of the lorazepam present in a biological specimen.</t>
  </si>
  <si>
    <t>Lorazepam Measurement</t>
  </si>
  <si>
    <t>LSCFADTC</t>
  </si>
  <si>
    <t>Latest Date Subject Confirmed Alive</t>
  </si>
  <si>
    <t>Latest Date Last Known Alive; Latest Date Subject Confirmed Alive</t>
  </si>
  <si>
    <t>The most recent date on which the subject was known to be alive.</t>
  </si>
  <si>
    <t>LSD</t>
  </si>
  <si>
    <t>Lysergic Acid Diethylamide</t>
  </si>
  <si>
    <t>Acid; Lysergate Diethylamide; Lysergic Acid Diethylamide</t>
  </si>
  <si>
    <t>A measurement of the lysergic acid diethylamine (LSD) in a biological specimen.</t>
  </si>
  <si>
    <t>Lysergide Measurement</t>
  </si>
  <si>
    <t>LSELS</t>
  </si>
  <si>
    <t>Soluble L-Selectin</t>
  </si>
  <si>
    <t>sL-Selectin; Soluble CD62L; Soluble L-Selectin</t>
  </si>
  <si>
    <t>A measurement of the soluble L-selectin in a biological specimen.</t>
  </si>
  <si>
    <t>Soluble L-Selectin Measurement</t>
  </si>
  <si>
    <t>LSMDNA</t>
  </si>
  <si>
    <t>Listeria monocytogenes DNA</t>
  </si>
  <si>
    <t>A measurement of the Listeria monocytogenes DNA in a biological specimen.</t>
  </si>
  <si>
    <t>Listeria monocytogenes DNA Measurement</t>
  </si>
  <si>
    <t>LTA</t>
  </si>
  <si>
    <t>Lymphotoxin Alpha</t>
  </si>
  <si>
    <t>Lymphotoxin Alpha; TNF-beta; Tumor Necrosis Factor Beta</t>
  </si>
  <si>
    <t>A measurement of the lymphotoxin alpha in a biological specimen.</t>
  </si>
  <si>
    <t>Lymphotoxin Alpha Measurement</t>
  </si>
  <si>
    <t>LTB4</t>
  </si>
  <si>
    <t>Leukotriene B4</t>
  </si>
  <si>
    <t>A measurement of the leukotriene B4 in a biological specimen.</t>
  </si>
  <si>
    <t>Leukotriene B4 Measurement</t>
  </si>
  <si>
    <t>LTC4SN</t>
  </si>
  <si>
    <t>Leukotriene C4 Synthase</t>
  </si>
  <si>
    <t>A measurement of the leukotriene C4 synthase in a biological specimen.</t>
  </si>
  <si>
    <t>Leukotriene C4 Synthase Measurement</t>
  </si>
  <si>
    <t>LTD4</t>
  </si>
  <si>
    <t>Leukotriene D4</t>
  </si>
  <si>
    <t>A measurement of the leukotriene D4 in a biological specimen.</t>
  </si>
  <si>
    <t>Leukotriene D4 Measurement</t>
  </si>
  <si>
    <t>LTE4</t>
  </si>
  <si>
    <t>Leukotriene E4</t>
  </si>
  <si>
    <t>A measurement of the leukotriene E4 in a biological specimen.</t>
  </si>
  <si>
    <t>Leukotriene E4 Measurement</t>
  </si>
  <si>
    <t>LTF</t>
  </si>
  <si>
    <t>Lactoferrin</t>
  </si>
  <si>
    <t>Lactoferrin; Lactotransferrin</t>
  </si>
  <si>
    <t>A measurement of the lactoferrin in a biological specimen.</t>
  </si>
  <si>
    <t>Lactoferrin Measurement</t>
  </si>
  <si>
    <t>LTM</t>
  </si>
  <si>
    <t>Lean Tissue Mass</t>
  </si>
  <si>
    <t>The weight of a tissue part or whole tissue in an individual less the weight of the individual's body fat within that tissue part or whole tissue.</t>
  </si>
  <si>
    <t>LUMNCTYP</t>
  </si>
  <si>
    <t>Luminescence Type</t>
  </si>
  <si>
    <t>A classification of light emission.</t>
  </si>
  <si>
    <t>LURASIDN</t>
  </si>
  <si>
    <t>Lurasidone</t>
  </si>
  <si>
    <t>A measurement of the lurasidone in a biological specimen.</t>
  </si>
  <si>
    <t>Lurasidone Measurement</t>
  </si>
  <si>
    <t>LVEF</t>
  </si>
  <si>
    <t>Left Ventricular Ejection Fraction</t>
  </si>
  <si>
    <t>The percent or fraction of the left ventricular end diastolic volume ejected during systole that can be measured by visual estimation or calculation.</t>
  </si>
  <si>
    <t>LVEF_C</t>
  </si>
  <si>
    <t>Left Ventricular Ejection Fraction, Cal</t>
  </si>
  <si>
    <t>Left Ventricular Ejection Fraction, Cal; Left Ventricular Ejection Fraction, Calculated</t>
  </si>
  <si>
    <t>A calculated percent or fraction of the volume of blood ejected from the left ventricle during left ventricular systole, calculated as the left ventricular stroke volume divided by the left ventricular end diastolic volume.</t>
  </si>
  <si>
    <t>Calculated Left Ventricular Ejection Fraction</t>
  </si>
  <si>
    <t>LVEF_E</t>
  </si>
  <si>
    <t>Left Ventricular Ejection Fraction, Est</t>
  </si>
  <si>
    <t>Left Ventricular Ejection Fraction, Est; Left Ventricular Ejection Fraction, Estimated</t>
  </si>
  <si>
    <t>A visual estimation of the percent or fraction of the volume of blood ejected from the left ventricle during left ventricular systole.</t>
  </si>
  <si>
    <t>Estimated Left Ventricular Ejection Fraction</t>
  </si>
  <si>
    <t>LVFBRSC</t>
  </si>
  <si>
    <t>Liver Fibrosis Score</t>
  </si>
  <si>
    <t>A scoring system that evaluates liver pathology through the assessment of multiple blood test parameters, taking into account additional demographic factors such as the age and/or sex of the subject.</t>
  </si>
  <si>
    <t>LVFS</t>
  </si>
  <si>
    <t>Left Ventricular Fractional Shortening</t>
  </si>
  <si>
    <t>The reduction in the length of the end-diastolic diameter dimension that occurs between end-systole and end-diastole, expressed as a fraction of the end-diastolic dimension. Calculation of the left ventricular fractional shortening is per the following fo</t>
  </si>
  <si>
    <t>LVMAS_E</t>
  </si>
  <si>
    <t>Left Ventricular Mass, Estimated</t>
  </si>
  <si>
    <t>The weight of the left ventricle in grams as estimated by a formula that uses estimated measurements from echocardiographic exams, as well as constants like the specific gravity of the myocardium. Left ventricular mass is estimated using the following equ</t>
  </si>
  <si>
    <t>Estimated Mass of Left Ventricle</t>
  </si>
  <si>
    <t>LVMASIDX</t>
  </si>
  <si>
    <t>Left Ventricular Mass Index</t>
  </si>
  <si>
    <t>The left ventricular mass divided by the subject's body surface area.</t>
  </si>
  <si>
    <t>LVOTPVEL</t>
  </si>
  <si>
    <t>LVOT Peak Velocity</t>
  </si>
  <si>
    <t>Left Ventricular Outflow Tract Peak Velocity; LVOT Peak Velocity</t>
  </si>
  <si>
    <t>A measurement of the maximum velocity of blood flow measured in the left ventricular outflow tract during left ventricular systole.</t>
  </si>
  <si>
    <t>Left Ventricular Outflow Tract Peak Velocity</t>
  </si>
  <si>
    <t>LVOTVTI</t>
  </si>
  <si>
    <t>LVOT Velocity Time Integral</t>
  </si>
  <si>
    <t>Left Ventricular Outflow Tract Velocity Time Integral; LVOT Velocity Time Integral</t>
  </si>
  <si>
    <t>The integral of all of the instantaneous flow velocities within the left ventricular outflow tract during left ventricular systole.</t>
  </si>
  <si>
    <t>Left Ventricular Outflow Tract Velocity Time Integral</t>
  </si>
  <si>
    <t>LVRPHNL</t>
  </si>
  <si>
    <t>Levorphanol</t>
  </si>
  <si>
    <t>A measurement of the levorphanol in a biological specimen.</t>
  </si>
  <si>
    <t>Levorphanol Measurement</t>
  </si>
  <si>
    <t>LVSBJIND</t>
  </si>
  <si>
    <t>Living with Subject Indicator</t>
  </si>
  <si>
    <t>An indication as to whether the associated person is living with the subject. (NCI)</t>
  </si>
  <si>
    <t>LVTRCTM</t>
  </si>
  <si>
    <t>Levetiracetam</t>
  </si>
  <si>
    <t>A measurement of the levetiracetam in a biological specimen.</t>
  </si>
  <si>
    <t>Levetiracetam Measurement</t>
  </si>
  <si>
    <t>LY6E</t>
  </si>
  <si>
    <t>Lymphocyte Antigen 6E</t>
  </si>
  <si>
    <t>Lymphocyte Antigen 6 Family Member E; Lymphocyte Antigen 6E</t>
  </si>
  <si>
    <t>A measurement of the lymphocyte antigen 6E in a biological specimen.</t>
  </si>
  <si>
    <t>Lymphocyte Antigen 6E Measurement</t>
  </si>
  <si>
    <t>LYM</t>
  </si>
  <si>
    <t>Lymphocytes</t>
  </si>
  <si>
    <t>A measurement of the lymphocytes in a biological specimen.</t>
  </si>
  <si>
    <t>Lymphocyte Count</t>
  </si>
  <si>
    <t>LYMA</t>
  </si>
  <si>
    <t>Lymphocytes Activated</t>
  </si>
  <si>
    <t>A measurement of the total activated lymphocytes in a biological specimen.</t>
  </si>
  <si>
    <t>Activated Lymphocytes Measurement</t>
  </si>
  <si>
    <t>LYMAT</t>
  </si>
  <si>
    <t>Lymphocytes Atypical</t>
  </si>
  <si>
    <t>Lymphocytes Atypical; Lymphocytes, Variant; Reactive Lymphocytes</t>
  </si>
  <si>
    <t>A measurement of the atypical lymphocytes in a biological specimen.</t>
  </si>
  <si>
    <t>Atypical Lymphocyte Count</t>
  </si>
  <si>
    <t>LYMATLE</t>
  </si>
  <si>
    <t>Lymphocytes Atypical/Leukocytes</t>
  </si>
  <si>
    <t>Lymphocytes Atypical/Leukocytes; Lymphocytes, Variant/Leukocytes; Reactive Lymphocytes/Leukocytes</t>
  </si>
  <si>
    <t>A relative measurement (ratio or percentage) of the atypical lymphocytes to leukocytes in a biological specimen.</t>
  </si>
  <si>
    <t>Atypical Lymphocyte to Leukocyte Ratio Measurement</t>
  </si>
  <si>
    <t>LYMATLY</t>
  </si>
  <si>
    <t>Atypical Lymphocytes/Lymphocytes</t>
  </si>
  <si>
    <t>Atypical Lymphocytes/Lymphocytes; Lymphocytes Atypical/Lymphocytes; Reactive Lymphocytes/Lymphocytes; Variant Lymphocytes/Lymphocytes</t>
  </si>
  <si>
    <t>A relative measurement (ratio or percentage) of the atypical lymphocytes to all lymphocytes in a biological specimen.</t>
  </si>
  <si>
    <t>Reactive Lymphocyte to Lymphocyte Ratio Measurement</t>
  </si>
  <si>
    <t>LYMCE</t>
  </si>
  <si>
    <t>Lymphocytes/Total Cells</t>
  </si>
  <si>
    <t>A relative measurement (ratio or percentage) of the lymphocytes to total cells in a biological specimen (for example a bone marrow specimen).</t>
  </si>
  <si>
    <t>Lymphocyte to Total Cell Ratio Measurement</t>
  </si>
  <si>
    <t>LYMCLF</t>
  </si>
  <si>
    <t>Lymphocytes, Clefted</t>
  </si>
  <si>
    <t>A measurement of the clefted lymphocytes in a biological specimen.</t>
  </si>
  <si>
    <t>Clefted Lymphocytes Count</t>
  </si>
  <si>
    <t>LYMCLFLE</t>
  </si>
  <si>
    <t>Lymphocytes, Clefted/Leukocytes</t>
  </si>
  <si>
    <t>A relative measurement (ratio or percentage) of the clefted lymphocytes to total leukocytes in a biological specimen.</t>
  </si>
  <si>
    <t>Clefted Lymphocytes to Leukocytes Ratio Measurement</t>
  </si>
  <si>
    <t>LYMIM</t>
  </si>
  <si>
    <t>Immature Lymphocytes</t>
  </si>
  <si>
    <t>A measurement of the immature lymphocytes in a biological specimen.</t>
  </si>
  <si>
    <t>Immature Lymphocytes Measurement</t>
  </si>
  <si>
    <t>LYMIMLE</t>
  </si>
  <si>
    <t>Immature Lymphocytes/Leukocytes</t>
  </si>
  <si>
    <t>A relative measurement (ratio or percentage) of the immature lymphocytes to leukocytes in a biological specimen.</t>
  </si>
  <si>
    <t>Immature Lymphocytes to Leukocytes Ratio Measurement</t>
  </si>
  <si>
    <t>LYMLE</t>
  </si>
  <si>
    <t>Lymphocytes/Leukocytes</t>
  </si>
  <si>
    <t>A relative measurement (ratio or percentage) of the lymphocytes to leukocytes in a biological specimen.</t>
  </si>
  <si>
    <t>Lymphocyte to Leukocyte Ratio</t>
  </si>
  <si>
    <t>LYMLG</t>
  </si>
  <si>
    <t>Large Lymphocytes</t>
  </si>
  <si>
    <t>A measurement of the large lymphocytes (approximately between 10 um and 20 um in diameter) in a biological specimen.</t>
  </si>
  <si>
    <t>Large Lymphocyte Count</t>
  </si>
  <si>
    <t>LYMMCE</t>
  </si>
  <si>
    <t>Lymphoma Cells</t>
  </si>
  <si>
    <t>A measurement of the malignant lymphocytes in a biological specimen.</t>
  </si>
  <si>
    <t>Lymphoma Cell Count</t>
  </si>
  <si>
    <t>LYMMCECE</t>
  </si>
  <si>
    <t>Lymphoma Cells/Total Cells</t>
  </si>
  <si>
    <t>A relative measurement (ratio or percentage) of the lymphoma cells to total cells in a biological specimen.</t>
  </si>
  <si>
    <t>Lymphoma Cell to Total Cell Ratio Measurement</t>
  </si>
  <si>
    <t>LYMMCELE</t>
  </si>
  <si>
    <t>Lymphoma Cells/Leukocytes</t>
  </si>
  <si>
    <t>A relative measurement (ratio or percentage) of the malignant lymphocytes to all leukocytes in a biological specimen.</t>
  </si>
  <si>
    <t>Lymphoma Cells to Leukocytes Ratio Measurement</t>
  </si>
  <si>
    <t>LYMMCELY</t>
  </si>
  <si>
    <t>Lymphoma Cells/Lymphocytes</t>
  </si>
  <si>
    <t>A relative measurement (ratio or percentage) of the malignant lymphocytes to all lymphocytes in a biological specimen.</t>
  </si>
  <si>
    <t>Lymphoma Cell to Lymphocyte Ratio Measurement</t>
  </si>
  <si>
    <t>LYMNE</t>
  </si>
  <si>
    <t>Lymphocytes/Neutrophils</t>
  </si>
  <si>
    <t>A relative measurement (ratio) of lymphocytes to neutrophils in a biological specimen.</t>
  </si>
  <si>
    <t>Lymphocyte to Neutrophil Ratio Measurement</t>
  </si>
  <si>
    <t>LYMNSQE</t>
  </si>
  <si>
    <t>Lymphocytes/Non-Squam Epi Cells</t>
  </si>
  <si>
    <t>A relative measurement (ratio or percentage) of the lymphocytes to non-squamous epithelial cells in a biological specimen.</t>
  </si>
  <si>
    <t>Lymphocytes to Non-Squamous Epithelial Cells Ratio Measurement</t>
  </si>
  <si>
    <t>LYMONO</t>
  </si>
  <si>
    <t>Lym+Mono</t>
  </si>
  <si>
    <t>Lym+Mono; Lymphocytes and Monocytes</t>
  </si>
  <si>
    <t>A measurement of a cell population containing both lymphocytes and monocytes in a biological specimen.</t>
  </si>
  <si>
    <t>Lymphocytes and Monocytes Count</t>
  </si>
  <si>
    <t>LYMONOLE</t>
  </si>
  <si>
    <t>Lym+Mono/Leuk</t>
  </si>
  <si>
    <t>Lymphocytes and Monocytes/Leukocytes</t>
  </si>
  <si>
    <t>A relative measurement (ratio or percentage) of the lymphocytes and monocytes to total leukocytes in a biological specimen.</t>
  </si>
  <si>
    <t>Lymphocytes and Monocytes to Leukocytes Ratio Measurement</t>
  </si>
  <si>
    <t>LYMPHOID</t>
  </si>
  <si>
    <t>Lymphoid Cells</t>
  </si>
  <si>
    <t>A measurement of the total lymphoid lineage cells in a biological specimen.</t>
  </si>
  <si>
    <t>Lymphoid Cell Count</t>
  </si>
  <si>
    <t>LYMPHOTC</t>
  </si>
  <si>
    <t>Lymphotactin</t>
  </si>
  <si>
    <t>Chemokine Ligand 1; Lymphotactin</t>
  </si>
  <si>
    <t>A measurement of the lymphotactin in a biological specimen.</t>
  </si>
  <si>
    <t>Lymphotactin Measurement</t>
  </si>
  <si>
    <t>LYMPL</t>
  </si>
  <si>
    <t>Plasmacytoid Lymphocytes</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</si>
  <si>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</si>
  <si>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</si>
  <si>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</si>
  <si>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LYMPLLE</t>
  </si>
  <si>
    <t>Plasmacytoid Lymphocytes/Leukocytes</t>
  </si>
  <si>
    <t>A relative measurement (ratio or percentage) of the plasmacytoid lymphocytes to all leukocytes in a biological specimen.</t>
  </si>
  <si>
    <t>Plasmacytoid Lymphocytes to Leukocytes Ratio Measurement</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</si>
  <si>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</si>
  <si>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</si>
  <si>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</si>
  <si>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</si>
  <si>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LYMVAC</t>
  </si>
  <si>
    <t>Vacuolated Lymphocytes</t>
  </si>
  <si>
    <t>A measurement of the vacuolated lymphocytes in a biological specimen.</t>
  </si>
  <si>
    <t>Vacuolated Lymphocyte Count</t>
  </si>
  <si>
    <t>LYMVACLE</t>
  </si>
  <si>
    <t>Vacuolated Lymphocytes/Leukocytes</t>
  </si>
  <si>
    <t>A relative measurement (ratio or percentage) of the vacuolated lymphocytes to leukocytes in a biological specimen.</t>
  </si>
  <si>
    <t>Vacuolated Lymphocyte to Leukocyte Ratio Measurement</t>
  </si>
  <si>
    <t>LYS</t>
  </si>
  <si>
    <t>Lym Sub</t>
  </si>
  <si>
    <t>Lym Sub; Lymphocytes Sub; Lymphocytes Sub-Population</t>
  </si>
  <si>
    <t>A measurement of a subpopulation of lymphocytes in a biological specimen.</t>
  </si>
  <si>
    <t>Lymphocytes Subpopulation Count</t>
  </si>
  <si>
    <t>Lysine</t>
  </si>
  <si>
    <t>A measurement of the lysine in a biological specimen.</t>
  </si>
  <si>
    <t>Lysine Measurement</t>
  </si>
  <si>
    <t>LYSLE</t>
  </si>
  <si>
    <t>Lym Sub/Leuk</t>
  </si>
  <si>
    <t>Lym Sub/Leuk; Lymphocytes Sub-Population/Leukocytes; RBC Sub-Population/WBC; Red Blood Cells Sub-Population/White Blood Cells</t>
  </si>
  <si>
    <t>A relative measurement (ratio or percentage) of a sub-population of lymphocytes to total leukocytes in a biological specimen.</t>
  </si>
  <si>
    <t>Lymphocyte Subpopulation to Leukocyte Ratio Measurement</t>
  </si>
  <si>
    <t>LYSLY</t>
  </si>
  <si>
    <t>Lym Sub/Lym</t>
  </si>
  <si>
    <t>Lym Sub/Lym; Lymphocytes Sub-Population/Lymphocytes; Lymphocytes Sub/Lymphocytes</t>
  </si>
  <si>
    <t>A relative measurement (ratio or percentage) of a subpopulation of lymphocytes to lymphocytes in a biological specimen.</t>
  </si>
  <si>
    <t>Lymphocyte Subpopulation to Total Lymphocytes Ratio Measurement</t>
  </si>
  <si>
    <t>LYSLYS</t>
  </si>
  <si>
    <t>Lym Sub/Lym Sub</t>
  </si>
  <si>
    <t>Lym Sub/Lym Sub; Lymphocytes Sub-Population/Lymphocytes Sub-Population</t>
  </si>
  <si>
    <t>A relative measurement (ratio or percentage) of a sub-population of lymphocytes to a sub-population of lymphocytes in a biological specimen.</t>
  </si>
  <si>
    <t>Lymphocyte Subpopulation to Lymphocyte Subpopulation Ratio Measurement</t>
  </si>
  <si>
    <t>LYSOGB3</t>
  </si>
  <si>
    <t>Globotriaosylsphingosine</t>
  </si>
  <si>
    <t>Globotriaosylsphingosine; Lyso-Gb3; Lyso-GL3</t>
  </si>
  <si>
    <t>A measurement of the globotriaosylsphingosine in a biological specimen.</t>
  </si>
  <si>
    <t>Globotriaosylsphingosine Measurement</t>
  </si>
  <si>
    <t>LYSOGL1</t>
  </si>
  <si>
    <t>Glucopsychosine</t>
  </si>
  <si>
    <t>Glucopsychosine; Glucosylsphingosine; Lyso-GL1</t>
  </si>
  <si>
    <t>A measurement of the glucopsychosine in a biological specimen.</t>
  </si>
  <si>
    <t>Glucopsychosine Measurement</t>
  </si>
  <si>
    <t>LYSOZYME</t>
  </si>
  <si>
    <t>Lysozyme</t>
  </si>
  <si>
    <t>A measurement of lysozyme in a biological specimen.</t>
  </si>
  <si>
    <t>Lysozyme Measurement</t>
  </si>
  <si>
    <t>M130</t>
  </si>
  <si>
    <t>Scavenger Rcpt Cys-Rich Type1 Prot M130</t>
  </si>
  <si>
    <t>Scavenger Rcpt Cys-Rich Type1 Prot M130; Scavenger Receptor Cysteine-Rich Type 1 Protein M130; Soluble CD163; Soluble CD163a</t>
  </si>
  <si>
    <t>A measurement of the scavenger receptor cysteine-rich type 1 protein M130 in a biological specimen.</t>
  </si>
  <si>
    <t>Scavenger Receptor Cysteine-Rich Type 1 Protein M130 Measurement</t>
  </si>
  <si>
    <t>MAB</t>
  </si>
  <si>
    <t>Mycobacterium abscessus</t>
  </si>
  <si>
    <t>A measurement of the Mycobacterium abscessus in a biological specimen.</t>
  </si>
  <si>
    <t>Mycobacterium abscessus Measurement</t>
  </si>
  <si>
    <t>MABCHMCA</t>
  </si>
  <si>
    <t>MAB-CHMINACA</t>
  </si>
  <si>
    <t>A measurement of the synthetic cannabinoid MAB-CHMINACA in a biological specimen.</t>
  </si>
  <si>
    <t>MAB-CHMINACA Measurement</t>
  </si>
  <si>
    <t>MABTAB</t>
  </si>
  <si>
    <t>Modulating Autoab/Total Autoab</t>
  </si>
  <si>
    <t>Modulating Autoab/Total Autoab; Modulating Autoantibody/Total Autoantibody</t>
  </si>
  <si>
    <t>A relative measurement (ratio or percentage) of the modulating autoantibody to total autoantibody in a biological specimen.</t>
  </si>
  <si>
    <t>Modulating Autoantibody to Autoantibody Ratio Measurement</t>
  </si>
  <si>
    <t>MACROBLD</t>
  </si>
  <si>
    <t>Macroscopic Blood</t>
  </si>
  <si>
    <t>Macroscopic Blood; Visible Blood</t>
  </si>
  <si>
    <t>A measurement of the blood in body products such as a urine or stool sample, and visibly detectable on gross examination.</t>
  </si>
  <si>
    <t>Macroscopic Blood Measurement</t>
  </si>
  <si>
    <t>MACROCY</t>
  </si>
  <si>
    <t>Macrocytes</t>
  </si>
  <si>
    <t>A measurement of the macrocytes in a biological specimen.</t>
  </si>
  <si>
    <t>Macrocyte Count</t>
  </si>
  <si>
    <t>MAGFSTR</t>
  </si>
  <si>
    <t>Magnetic Field Strength</t>
  </si>
  <si>
    <t>A measurement of the force of magnetism that acts in the region around a magnetic material or a moving electrical charge.</t>
  </si>
  <si>
    <t>MAIT</t>
  </si>
  <si>
    <t>Mucosal-Associated Invariant T-Lym</t>
  </si>
  <si>
    <t>MAIT; MAIT cells; Mucosal-Associated Invariant T Cells; Mucosal-Associated Invariant T-Lym; Mucosal-Associated Invariant T-Lymphocytes</t>
  </si>
  <si>
    <t>A measurement of mucosal-associated invariant T-lymphocytes in a biological specimen.</t>
  </si>
  <si>
    <t>Mucosal-Associated Invariant T-Lymphocyte Count</t>
  </si>
  <si>
    <t>MAITLE</t>
  </si>
  <si>
    <t>MAIT/Leuk</t>
  </si>
  <si>
    <t>MAIT Cells/Leukocytes; MAIT/Leuk; Mucosal-Associated Invariant T-Lymphocytes/Leukocytes</t>
  </si>
  <si>
    <t>A relative measurement (ratio or percentage) of mucosal-associated invariant T-lymphocytes to leukocytes in a biological specimen.</t>
  </si>
  <si>
    <t>Mucosal-Associated Invariant T-Lymphocyte to Leukocyte Ratio Measurement</t>
  </si>
  <si>
    <t>MAITSP</t>
  </si>
  <si>
    <t>MAIT Sub/MAIT</t>
  </si>
  <si>
    <t>MAIT cells Sub/MAIT cells; MAIT Sub/MAIT; Mucosal-Associated Invariant T Cells Sub-Population/Mucosal-Associated Invariant T Cells; Mucosal-Associated Invariant T-Lymphocytes Sub-Population/Mucosal-Associated Invariant T-Lymphocytes</t>
  </si>
  <si>
    <t>A relative measurement of a sub-population of mucosal-associated invariant T-lymphocytes to all mucosal associated T-lymphocytes in a biological specimen.</t>
  </si>
  <si>
    <t>Mucosal-Associated Invariant T-Lymphocyte Subpopulation to Mucosal-Associated T-Lymphocyte Ratio Measurement</t>
  </si>
  <si>
    <t>MAITTLY</t>
  </si>
  <si>
    <t>MAIT/TLym</t>
  </si>
  <si>
    <t>MAIT Cells/T Cells; MAIT/TLym; Mucosal-Associated Invariant T Cells/T-Lymphocytes; Mucosal-Associated Invariant T-Lymphocytes/T-Lymphocytes</t>
  </si>
  <si>
    <t>A relative measurement (ratio or percentage) of mucosal-associated invariant T-lymphocytes to T-lymphocytes in a biological specimen.</t>
  </si>
  <si>
    <t>Mucosal-Associated Invariant T-Lymphocyte to T-Lymphocyte Ratio Measurement</t>
  </si>
  <si>
    <t>MALEVDES</t>
  </si>
  <si>
    <t>Malignancy Evidence Description</t>
  </si>
  <si>
    <t>The basis for the determination that a malignancy is present.</t>
  </si>
  <si>
    <t>Evidence of Malignant Disease Description</t>
  </si>
  <si>
    <t>MALIND</t>
  </si>
  <si>
    <t>Malignancy Indicator</t>
  </si>
  <si>
    <t>An indication as to whether a malignancy is present.</t>
  </si>
  <si>
    <t>Malignant Disease Indicator</t>
  </si>
  <si>
    <t>MANDL</t>
  </si>
  <si>
    <t>Mandibular Length</t>
  </si>
  <si>
    <t>A measurement of the length of the mandible.</t>
  </si>
  <si>
    <t>MANNITOL</t>
  </si>
  <si>
    <t>Mannitol</t>
  </si>
  <si>
    <t>A measurement of the mannitol in a biological specimen.</t>
  </si>
  <si>
    <t>Mannitol Measurement</t>
  </si>
  <si>
    <t>MAP</t>
  </si>
  <si>
    <t>Mean Arterial Pressure</t>
  </si>
  <si>
    <t>The mean pressure of the blood within the arterial circulation.</t>
  </si>
  <si>
    <t>MARISTAT</t>
  </si>
  <si>
    <t>Marital Status</t>
  </si>
  <si>
    <t>The state or condition of a person's matrimonial status.</t>
  </si>
  <si>
    <t>MASS</t>
  </si>
  <si>
    <t>Mass</t>
  </si>
  <si>
    <t>The amount of matter in an object.</t>
  </si>
  <si>
    <t>MASSIND</t>
  </si>
  <si>
    <t>Mass Indicator</t>
  </si>
  <si>
    <t>An indication as to whether a mass is present.</t>
  </si>
  <si>
    <t>MASTCE</t>
  </si>
  <si>
    <t>Mast Cells</t>
  </si>
  <si>
    <t>Mast Cells; Mastocytes</t>
  </si>
  <si>
    <t>A measurement of the mast cells in a biological specimen.</t>
  </si>
  <si>
    <t>Mast Cell Count</t>
  </si>
  <si>
    <t>MASTCECE</t>
  </si>
  <si>
    <t>Mast Cells/Total Cells</t>
  </si>
  <si>
    <t>A relative measurement (ratio or percentage) of the mast cells to total cells in a biological specimen.</t>
  </si>
  <si>
    <t>Mast Cell to Total Cell Ratio Measurement</t>
  </si>
  <si>
    <t>MASTCELE</t>
  </si>
  <si>
    <t>Mast Cells/Leukocytes</t>
  </si>
  <si>
    <t>A relative measurement (ratio or percentage) of mast cells to total leukocytes in a biological specimen.</t>
  </si>
  <si>
    <t>Mast Cells to Leukocytes Ratio Measurement</t>
  </si>
  <si>
    <t>MAVCM</t>
  </si>
  <si>
    <t>Mycobacterium avium Complex</t>
  </si>
  <si>
    <t>A measurement of the group of bacterial species that can be assigned to the Mycobacterium avium complex in a biological specimen.</t>
  </si>
  <si>
    <t>Mycobacterium avium Complex Measurement</t>
  </si>
  <si>
    <t>MAXBOLUS</t>
  </si>
  <si>
    <t>Maximum Bolus</t>
  </si>
  <si>
    <t>Max Bolus; Maximum Bolus</t>
  </si>
  <si>
    <t>A setting and safety feature on a device to control the maximum amount of a substance delivered in a single bolus.</t>
  </si>
  <si>
    <t>Maximum Bolus Device Setting</t>
  </si>
  <si>
    <t>MAXPEFFW</t>
  </si>
  <si>
    <t>Maximal Pericardial Effusion Width</t>
  </si>
  <si>
    <t>The quantitative measurement of the maximum separation between the parietal and visceral pericardia during diastole.</t>
  </si>
  <si>
    <t>MAXPREHR</t>
  </si>
  <si>
    <t>Maximum Predicted Heart Rate</t>
  </si>
  <si>
    <t>The predicted upper limit for an individual's heart rate, which is calculated as 220 minus the subject's age for men, and 210 minus the subject's age for women.</t>
  </si>
  <si>
    <t>MAYHEG</t>
  </si>
  <si>
    <t>May-Hegglin Anomaly</t>
  </si>
  <si>
    <t>A measurement of the May-Hegglin anomaly in a blood sample. This anomaly is characterized by large, misshapen platelets and the presence of Dohle bodies in leukocytes.</t>
  </si>
  <si>
    <t>May-Hegglin Anomaly Measurement</t>
  </si>
  <si>
    <t>MAZINDOL</t>
  </si>
  <si>
    <t>Mazindol</t>
  </si>
  <si>
    <t>A measurement of the mazindol in a biological specimen.</t>
  </si>
  <si>
    <t>Mazindol Measurement</t>
  </si>
  <si>
    <t>MBAB</t>
  </si>
  <si>
    <t>Microbial-induced Antibody</t>
  </si>
  <si>
    <t>A measurement of the binding microbial-induced antibody in a biological specimen; the production of this antibody may be triggered by naturally occurring infection, vaccination and/or viral vector-based therapy using a whole microbe or component(s) of a m</t>
  </si>
  <si>
    <t>Microbial-induced Antibody Measurement</t>
  </si>
  <si>
    <t>MBFAB</t>
  </si>
  <si>
    <t>Functional Microbial-induced Antibody</t>
  </si>
  <si>
    <t>A measurement of the functional binding microbial-induced antibody in a biological specimen. A functional microbial-induced antibody is defined as antibodies that have agonist or antagonist effects on pathogens or their toxins in the presence of other eff</t>
  </si>
  <si>
    <t>Functional Microbial-induced Antibody Measurement</t>
  </si>
  <si>
    <t>MBFVEL</t>
  </si>
  <si>
    <t>Mean Blood Flow Velocity</t>
  </si>
  <si>
    <t>A measurement of the mean velocity of blood across an area or tissue.</t>
  </si>
  <si>
    <t>MBIAMAB</t>
  </si>
  <si>
    <t>Microbial-induced IgA/IgM Antibody</t>
  </si>
  <si>
    <t>A measurement of the binding microbial-induced IgA and/or IgM antibody in a biological specimen; the production of this antibody may be triggered by naturally occurring infection, vaccination and/or viral vector-based therapy using a whole microbe or comp</t>
  </si>
  <si>
    <t>Microbial-induced IgA and/or IgM Antibody Measurement</t>
  </si>
  <si>
    <t>MBIG_MAB</t>
  </si>
  <si>
    <t>Microbial-induced IgG + IgM Antibody</t>
  </si>
  <si>
    <t>A measurement of the binding microbial-induced IgG and IgM antibody in a biological specimen; the production of this antibody may be triggered by naturally occurring infection, vaccination and/or viral vector-based therapy using a whole microbe or compone</t>
  </si>
  <si>
    <t>Microbial-induced IgG and IgM Antibody Measurement</t>
  </si>
  <si>
    <t>MBIGAAB</t>
  </si>
  <si>
    <t>Microbial-induced IgA Antibody</t>
  </si>
  <si>
    <t>A measurement of the binding microbial-induced IgA antibody in a biological specimen; the production of this antibody may be triggered by naturally occurring infection, vaccination and/or viral vector-based therapy using a whole microbe or component(s) of</t>
  </si>
  <si>
    <t>Microbial-induced IgA Antibody Measurement</t>
  </si>
  <si>
    <t>MBIGEAB</t>
  </si>
  <si>
    <t>Microbial-induced IgE Antibody</t>
  </si>
  <si>
    <t>A measurement of the binding microbial-induced IgE antibody in a biological specimen; the production of this antibody may be triggered by naturally occurring infection, vaccination and/or viral vector-based therapy using a whole microbe or component(s) of</t>
  </si>
  <si>
    <t>Microbial-induced IgE Antibody Measurement</t>
  </si>
  <si>
    <t>MBIGGAB</t>
  </si>
  <si>
    <t>Microbial-induced IgG Antibody</t>
  </si>
  <si>
    <t>A measurement of the binding microbial-induced IgG antibody in a biological specimen; the production of this antibody may be triggered by naturally occurring infection, vaccination and/or viral vector-based therapy using a whole microbe or component(s) of</t>
  </si>
  <si>
    <t>Microbial-induced IgG Antibody Measurement</t>
  </si>
  <si>
    <t>MBIGMAB</t>
  </si>
  <si>
    <t>Microbial-induced IgG/IgM Antibody</t>
  </si>
  <si>
    <t>A measurement of the binding microbial-induced IgG and/or IgM antibody in a biological specimen; the production of this antibody may be triggered by naturally occurring infection, vaccination and/or viral vector-based therapy using a whole microbe or comp</t>
  </si>
  <si>
    <t>Microbial-induced IgG and/or IgM Antibody Measurement</t>
  </si>
  <si>
    <t>MBIMAB</t>
  </si>
  <si>
    <t>Microbial-induced IgM Antibody</t>
  </si>
  <si>
    <t>A measurement of the binding microbial-induced IgM antibody in a biological specimen; the production of this antibody may be triggered by naturally occurring infection, vaccination and/or viral vector-based therapy using a whole microbe or component(s) of</t>
  </si>
  <si>
    <t>Microbial-induced IgM Antibody Measurement</t>
  </si>
  <si>
    <t>MBIMAGAB</t>
  </si>
  <si>
    <t>Microbial-induced IgM/IgA/IgG Antibody</t>
  </si>
  <si>
    <t>A measurement of the binding microbial-induced IgM, IgA and/or IgG antibody in a biological specimen; the production of this antibody may be triggered by naturally occurring infection, vaccination and/or viral vector-based therapy using a whole microbe or</t>
  </si>
  <si>
    <t>Microbial-induced IgM, IgA, and/or IgG Antibody Measurement</t>
  </si>
  <si>
    <t>MBNAB</t>
  </si>
  <si>
    <t>Neutralizing Microbial-induced Antibody</t>
  </si>
  <si>
    <t>A measurement of the neutralizing binding microbial-induced antibody in a biological specimen. A neutralizing microbial-induced antibody is a type of functional antibody that's defined as antibodies that bind to, block and prevent microbes from infecting</t>
  </si>
  <si>
    <t>Neutralizing Microbial-induced Antibody Measurement</t>
  </si>
  <si>
    <t>MBP</t>
  </si>
  <si>
    <t>Myelin Basic Protein</t>
  </si>
  <si>
    <t>A measurement of the myelin basic protein in a biological specimen.</t>
  </si>
  <si>
    <t>Myelin Basic Protein Measurement</t>
  </si>
  <si>
    <t>MBRMST</t>
  </si>
  <si>
    <t>Missed Bolus Reminder Status</t>
  </si>
  <si>
    <t>The status of a setting that enables alerts if a bolus is not delivered during a pre-specified time period. (NCI)</t>
  </si>
  <si>
    <t>MCA</t>
  </si>
  <si>
    <t>Moraxella catarrhalis</t>
  </si>
  <si>
    <t>A measurement of the Moraxella catarrhalis in a biological specimen.</t>
  </si>
  <si>
    <t>Moraxella catarrhalis Measurement</t>
  </si>
  <si>
    <t>MCA2</t>
  </si>
  <si>
    <t>2-Methylcitrate</t>
  </si>
  <si>
    <t>2-Methylcitrate; 2-Methylcitric Acid; MCA; Methylcitrate; Methylcitric Acid</t>
  </si>
  <si>
    <t>A measurement of the 2-methylcitrate in a biological specimen.</t>
  </si>
  <si>
    <t>2-Methylcitrate Measurement</t>
  </si>
  <si>
    <t>MCADNA</t>
  </si>
  <si>
    <t>Moraxella catarrhalis DNA</t>
  </si>
  <si>
    <t>A measurement of the Moraxella catarrhalis DNA in a biological specimen.</t>
  </si>
  <si>
    <t>Moraxella catarrhalis DNA Measurement</t>
  </si>
  <si>
    <t>MCATHNON</t>
  </si>
  <si>
    <t>Methcathinone</t>
  </si>
  <si>
    <t>Ephedrone; Methcathinone</t>
  </si>
  <si>
    <t>A measurement of the methcathinone in a biological specimen.</t>
  </si>
  <si>
    <t>Methcathinone Measurement</t>
  </si>
  <si>
    <t>MCH</t>
  </si>
  <si>
    <t>Ery. Mean Corpuscular Hemoglobin</t>
  </si>
  <si>
    <t>A measurement of the mean amount of hemoglobin per erythrocyte in a biological specimen, calculated as the product of hemoglobin times ten, divided by the number of erythrocytes.</t>
  </si>
  <si>
    <t>Erythrocyte Mean Corpuscular Hemoglobin</t>
  </si>
  <si>
    <t>Mycobacterium chelonae</t>
  </si>
  <si>
    <t>A measurement of the Mycobacterium chelonae in a biological specimen.</t>
  </si>
  <si>
    <t>Mycobacterium chelonae Measurement</t>
  </si>
  <si>
    <t>MCHC</t>
  </si>
  <si>
    <t>Ery. Mean Corpuscular HGB Concentration</t>
  </si>
  <si>
    <t>An indirect measurement of the average concentration of hemoglobin per erythrocyte in a biological specimen, calculated as the ratio of hemoglobin to hematocrit.</t>
  </si>
  <si>
    <t>Erythrocyte Mean Corpuscular Hemoglobin Concentration</t>
  </si>
  <si>
    <t>MCORGIDN</t>
  </si>
  <si>
    <t>Microbial Organism Identification</t>
  </si>
  <si>
    <t>The identification of the type of a microbial organism in a biological specimen.</t>
  </si>
  <si>
    <t>Microoganism Identification</t>
  </si>
  <si>
    <t>MCP1</t>
  </si>
  <si>
    <t>Monocyte Chemotactic Protein 1</t>
  </si>
  <si>
    <t>CCL2; Chemokine (C-C Motif) Ligand 2; Monocyte Chemoattractant Protein-1; Monocyte Chemotactic Protein 1</t>
  </si>
  <si>
    <t>A measurement of the monocyte chemotactic protein 1 in a biological specimen.</t>
  </si>
  <si>
    <t>Monocyte Chemotactic Protein 1 Measurement</t>
  </si>
  <si>
    <t>MCP1CRT</t>
  </si>
  <si>
    <t>Monocyte Chemotactic Protein1/Creatinine</t>
  </si>
  <si>
    <t>CCL2/Creatinine; Chemokine (C-C Motif) Ligand 2/Creatinine; Monocyte Chemotactic Protein 1/Creatinine; Monocyte Chemotactic Protein1/Creatinine</t>
  </si>
  <si>
    <t>A relative measurement (ratio or percentage) of the monocyte chemotactic protein 1 to creatinine in a biological specimen.</t>
  </si>
  <si>
    <t>Monocyte Chemotactic Protein 1 to Creatinine Ratio Measurement</t>
  </si>
  <si>
    <t>MCPHG</t>
  </si>
  <si>
    <t>Macrophages</t>
  </si>
  <si>
    <t>A measurement of the macrophages in a biological specimen.</t>
  </si>
  <si>
    <t>Macrophage Count</t>
  </si>
  <si>
    <t>MCPHGCE</t>
  </si>
  <si>
    <t>Macrophages/Total Cells</t>
  </si>
  <si>
    <t>A relative measurement (ratio or percentage) of the macrophages to total cells in a biological specimen.</t>
  </si>
  <si>
    <t>Macrophage to Total Cell Ratio Measurement</t>
  </si>
  <si>
    <t>MCPHGLE</t>
  </si>
  <si>
    <t>Macrophages/Leukocytes</t>
  </si>
  <si>
    <t>A relative measurement (ratio or percentage) of the macrophages to leukocytes in a biological specimen.</t>
  </si>
  <si>
    <t>Macrophage to Leukocyte Ratio</t>
  </si>
  <si>
    <t>MCPHGM1</t>
  </si>
  <si>
    <t>Macrophages M1</t>
  </si>
  <si>
    <t>A measurement of the M1 macrophages in a biological specimen.</t>
  </si>
  <si>
    <t>M1 Macrophage Count</t>
  </si>
  <si>
    <t>MCPHGM2</t>
  </si>
  <si>
    <t>Macrophages M2</t>
  </si>
  <si>
    <t>A measurement of the M2 macrophages in a biological specimen.</t>
  </si>
  <si>
    <t>M2 Macrophage Count</t>
  </si>
  <si>
    <t>MCPHGMN</t>
  </si>
  <si>
    <t>Macrophages/Monocytes</t>
  </si>
  <si>
    <t>A relative measurement (ratio or percentage) of the macrophages to monocytes in a biological specimen.</t>
  </si>
  <si>
    <t>Macrophage to Monocyte Ratio Measurement</t>
  </si>
  <si>
    <t>MCPHGMYC</t>
  </si>
  <si>
    <t>Macrophages/Myeloid Cells</t>
  </si>
  <si>
    <t>A relative measurement (ratio or percentage) of the macrophages to myeloid cells in a biological specimen.</t>
  </si>
  <si>
    <t>Macrophage to Myeloid Cell Ratio Measurement</t>
  </si>
  <si>
    <t>MCPHGS</t>
  </si>
  <si>
    <t>Macrophages Sub</t>
  </si>
  <si>
    <t>Macrophages Sub; Macrophages Sub-Population</t>
  </si>
  <si>
    <t>A measurement of a sub-population of macrophages in a biological specimen.</t>
  </si>
  <si>
    <t>Macrophage Subpopulation Count</t>
  </si>
  <si>
    <t>MCPHNSQE</t>
  </si>
  <si>
    <t>Macrophages/Non-Squam Epi Cells</t>
  </si>
  <si>
    <t>A relative measurement (ratio or percentage) of the macrophages to non-squamous epithelial cells in a biological specimen.</t>
  </si>
  <si>
    <t>Macrophages to Non-Squamous Epithelial Cells Ratio Measurement</t>
  </si>
  <si>
    <t>MCPROT</t>
  </si>
  <si>
    <t>Monoclonal Protein</t>
  </si>
  <si>
    <t>Abnormal Gamma Protein Band; M Protein; M-Spike Paraprotein; M-Spike Protein; Monoclonal Immunoglobulin Protein; Monoclonal Protein; Monoclonal Protein Spike; Myeloma Protein; Paraprotein</t>
  </si>
  <si>
    <t>A measurement of homogenous immunoglobulin resulting from the proliferation of a single clone of plasma cells in a biological specimen.</t>
  </si>
  <si>
    <t>Monoclonal Protein Measurement</t>
  </si>
  <si>
    <t>MCSF</t>
  </si>
  <si>
    <t>Macrophage Colony Stimulating Factor</t>
  </si>
  <si>
    <t>A measurement of the macrophage colony stimulating factor in a biological specimen.</t>
  </si>
  <si>
    <t>Macrophage Colony Stimulating Factor Measurement</t>
  </si>
  <si>
    <t>MCV</t>
  </si>
  <si>
    <t>Ery. Mean Corpuscular Volume</t>
  </si>
  <si>
    <t>Ery. Mean Corpuscular Volume; Erythrocytes Mean Corpuscular Volume; RBC Mean Corpuscular Volume</t>
  </si>
  <si>
    <t>A measurement of the mean cellular volume per erythrocyte in a biological specimen.</t>
  </si>
  <si>
    <t>Erythrocyte Mean Corpuscular Volume</t>
  </si>
  <si>
    <t>MCVRETIC</t>
  </si>
  <si>
    <t>MCV Reticulocytes</t>
  </si>
  <si>
    <t>MCV Reticulocytes; MCVr; Mean Corpuscular Volume Reticulocytes</t>
  </si>
  <si>
    <t>A measurement of the mean volume of reticulocytes in a biological specimen.</t>
  </si>
  <si>
    <t>Reticulocyte Mean Corpuscular Volume</t>
  </si>
  <si>
    <t>MCYLE</t>
  </si>
  <si>
    <t>Myeloid Cells/Leuk</t>
  </si>
  <si>
    <t>Myeloid Cells/Leuk; Myeloid Cells/Leukocytes</t>
  </si>
  <si>
    <t>A relative measurement (ratio or percentage) of the myeloid cells to leukocytes in a biological specimen.</t>
  </si>
  <si>
    <t>Myeloid Cell to Leukocyte Ratio Measurement</t>
  </si>
  <si>
    <t>MDA</t>
  </si>
  <si>
    <t>3,4-methylenedioxyamphetamine</t>
  </si>
  <si>
    <t>A measurement of the 3,4-methylenedioxyamphetamine in a biological specimen.</t>
  </si>
  <si>
    <t>3,4-methylenedioxyamphetamine Measurement</t>
  </si>
  <si>
    <t>MDALD</t>
  </si>
  <si>
    <t>Malondialdehyde</t>
  </si>
  <si>
    <t>Malondialdehyde; MDA</t>
  </si>
  <si>
    <t>A measurement of the malondialdehyde in a biological specimen.</t>
  </si>
  <si>
    <t>Malondialdehyde Measurement</t>
  </si>
  <si>
    <t>MDC</t>
  </si>
  <si>
    <t>Macrophage-Derived Chemokine</t>
  </si>
  <si>
    <t>C-C Motif Chemokine Ligand 22; CCL22; Chemokine (C-C Motif) Ligand 22; Chemokine Ligand 22; Macrophage-Derived Chemokine</t>
  </si>
  <si>
    <t>A measurement of the macrophage-derived chemokine in a biological specimen.</t>
  </si>
  <si>
    <t>Macrophage-Derived Chemokine Measurement</t>
  </si>
  <si>
    <t>MDCDIND</t>
  </si>
  <si>
    <t>Medicaid Indicator</t>
  </si>
  <si>
    <t>An indication as to whether the subject is covered by Medicaid.</t>
  </si>
  <si>
    <t>MDCRIND</t>
  </si>
  <si>
    <t>Medicare Indicator</t>
  </si>
  <si>
    <t>An indication as to whether the subject is covered by Medicare.</t>
  </si>
  <si>
    <t>MDEA</t>
  </si>
  <si>
    <t>3,4-methylenedioxy-N-ethylamphetamine</t>
  </si>
  <si>
    <t>3,4-methylenedioxy-N-ethylamphetamine; Eve; MDE</t>
  </si>
  <si>
    <t>A measurement of the 3,4-methylenedioxy-N-ethylamphetamine in a biological specimen.</t>
  </si>
  <si>
    <t>3,4-methylenedioxy-N-ethylamphetamine Measurement</t>
  </si>
  <si>
    <t>MDMA</t>
  </si>
  <si>
    <t>3,4-methylenedioxymethamphetamine</t>
  </si>
  <si>
    <t>3,4-methylenedioxymethamphetamine; Ecstasy</t>
  </si>
  <si>
    <t>A measurement of the 3,4-methylenedioxymethamphetamine (MDMA) in a biological specimen.</t>
  </si>
  <si>
    <t>3,4-Methylenedioxymethamphetamine Measurement</t>
  </si>
  <si>
    <t>MDSC</t>
  </si>
  <si>
    <t>MDSC; Myeloid-Derived Suppressor Cells</t>
  </si>
  <si>
    <t>A measurement of the myeloid-derived suppressor cells in a biological specimen.</t>
  </si>
  <si>
    <t>Myeloid-Derived Suppressor Cell Count</t>
  </si>
  <si>
    <t>MDSCG</t>
  </si>
  <si>
    <t>MDSC Gran</t>
  </si>
  <si>
    <t>G-MDSC; gMDSC; MDSC Gran; Myeloid-Derived Suppressor Cells Granulocytic; PMN-MDSC</t>
  </si>
  <si>
    <t>A measurement of the granulocytic myeloid-derived suppressor cells in a biological specimen.</t>
  </si>
  <si>
    <t>Granulocytic Myeloid-Derived Suppressor Cell Count</t>
  </si>
  <si>
    <t>MDSCGS</t>
  </si>
  <si>
    <t>MDSC Gran Sub</t>
  </si>
  <si>
    <t>MDSC Gran Sub; Myeloid-Derived Suppressor Cells Granulocytic Sub-Population</t>
  </si>
  <si>
    <t>A measurement of a subpopulation of granulocytic myeloid-derived suppressor cells in a biological specimen.</t>
  </si>
  <si>
    <t>Granulocytic Myeloid-Derived Suppressor Cell Subpopulation Count</t>
  </si>
  <si>
    <t>MDSCLES</t>
  </si>
  <si>
    <t>MDSC/Leuk Sub</t>
  </si>
  <si>
    <t>MDSC/Leuk Sub; Myeloid-Derived Suppressor Cells/Leukocytes Sub-Population</t>
  </si>
  <si>
    <t>A relative measurement (ratio or percentage) of the myeloid-derived suppressor cells to a sub-population of leukocytes in a biological specimen.</t>
  </si>
  <si>
    <t>Myeloid Derived Suppressor Cell to Leukocyte Subpopulation Ratio Measurement</t>
  </si>
  <si>
    <t>MDSCM</t>
  </si>
  <si>
    <t>MDSC Mono</t>
  </si>
  <si>
    <t>M-MDSC; MDSC Mono; mMDSC; Myeloid-Derived Suppressor Cells Monocytic</t>
  </si>
  <si>
    <t>A measurement of the monocytic myeloid-derived suppressor cells in a biological specimen.</t>
  </si>
  <si>
    <t>Monocytic Myeloid-Derived Suppressor Cell Count</t>
  </si>
  <si>
    <t>MDSCMS</t>
  </si>
  <si>
    <t>MDSC Mono Sub</t>
  </si>
  <si>
    <t>MDSC Mono Sub; Myeloid-Derived Suppressor Cells Monocytic Sub-Population</t>
  </si>
  <si>
    <t>A measurement of a subpopulation of monocytic myeloid-derived suppressor cells in a biological specimen.</t>
  </si>
  <si>
    <t>Monocytic Myeloid-Derived Suppressor Cell Subpopulation Count</t>
  </si>
  <si>
    <t>MDSCS</t>
  </si>
  <si>
    <t>MDSC Sub</t>
  </si>
  <si>
    <t>MDSC Sub; MDSC Sub-Population; Myeloid-Derived Suppressor Cells Sub-Population</t>
  </si>
  <si>
    <t>A measurement of a subpopulation of myeloid-derived suppressor cells in a biological specimen.</t>
  </si>
  <si>
    <t>Myeloid-Derived Suppressor Cell Subpopulation Count</t>
  </si>
  <si>
    <t>MDSDN</t>
  </si>
  <si>
    <t>MDSC Dbl Neg</t>
  </si>
  <si>
    <t>MDSC Dbl Neg; Myeloid-Derived Suppressor Cells Double Negative</t>
  </si>
  <si>
    <t>A measurement of the double-negative myeloid-derived suppressor cells (any MDSC that is both CD14-CD15-) in a biological specimen.</t>
  </si>
  <si>
    <t>Double-Negative Myeloid-Derived Suppressor Cell Count</t>
  </si>
  <si>
    <t>MDSDNMS</t>
  </si>
  <si>
    <t>MDSC Dbl Neg/MDSC</t>
  </si>
  <si>
    <t>MDSC Dbl Neg/MDSC; Myeloid-Derived Suppressor Cells Double Negative/Myeloid-Derived Suppressor Cells</t>
  </si>
  <si>
    <t>A relative measurement (ratio or percentage) of the double negative myeloid-derived suppressor cells to all myeloid-derived suppressor cells in a biological specimen.</t>
  </si>
  <si>
    <t>Double-Negative Myeloid-Derived Suppressor Cell to Myeloid-Derived Suppressor Cell Ratio Measurement</t>
  </si>
  <si>
    <t>MDSDNS</t>
  </si>
  <si>
    <t>MDSC Dbl Neg Sub</t>
  </si>
  <si>
    <t>Double-Negative Myeloid-Derived Suppressor Cells Sub-Population; MDSC Dbl Neg Sub; MDSC Double-Negative Sub-Population</t>
  </si>
  <si>
    <t>A measurement of a sub-population of double-negative myeloid-derived suppressor cells in a biological specimen.</t>
  </si>
  <si>
    <t>Double-Negative Myeloid-Derived Suppressor Subpopulation Count</t>
  </si>
  <si>
    <t>MDSDNSMS</t>
  </si>
  <si>
    <t>MDSC Dbl Neg Sub/MDSC</t>
  </si>
  <si>
    <t>MDSC Dbl Neg Sub/MDSC; Myeloid-Derived Suppressor Cell Double Negative Sub-Population/Myeloid-Derived Suppressor Cells</t>
  </si>
  <si>
    <t>A relative measurement (ratio or percentage) of a sub-population of double-negative myeloid-derived suppressor cells to all myeloid-derived suppressor cells in a biological specimen.</t>
  </si>
  <si>
    <t>Double-Negative Myeloid-Derived Suppressor Cell Subpopulation to Myeloid-Derived Suppressor Cell Ratio Measurement</t>
  </si>
  <si>
    <t>MDSDNSP</t>
  </si>
  <si>
    <t>MDSC Dbl Neg Sub/MDSC Dbl Neg</t>
  </si>
  <si>
    <t>MDSC Dbl Neg Sub/MDSC Dbl Neg; Myeloid-Derived Suppressor Cell Double Negative Sub-Population/Myeloid-Derived Suppressor Cells Double Negative</t>
  </si>
  <si>
    <t>A relative measurement (ratio or percentage) of a sub-population of double-negative myeloid-derived suppressor cells to all double-negative myeloid-derived suppressor cells in a biological specimen.</t>
  </si>
  <si>
    <t>Double-Negative Myeloid-Derived Suppressor Cell Subpopulation to Double-Negative Myeloid-Derived Suppressor Cell Ratio Measurement</t>
  </si>
  <si>
    <t>MDSGG</t>
  </si>
  <si>
    <t>MDSC Gran/Gran</t>
  </si>
  <si>
    <t>MDSC Gran/Gran; Myeloid-Derived Suppressor Cells Granulocytic/Granulocytes; PMN-MDSC/Gran</t>
  </si>
  <si>
    <t>A relative measurement (ratio or percentage) of the granulocytic myeloid-derived suppressor cells to total granulocytes in a biological specimen.</t>
  </si>
  <si>
    <t>Granulocytic Myeloid-Derived Suppressor Cell to Granulocyte Ratio Measurement</t>
  </si>
  <si>
    <t>MDSGLE</t>
  </si>
  <si>
    <t>MDSC Gran/Leuk</t>
  </si>
  <si>
    <t>MDSC Gran/Leuk; Myeloid-Derived Suppressor Cells Granulocytic/Leukocytes; PMN-MDSC/Leuk</t>
  </si>
  <si>
    <t>A relative measurement (ratio or percentage) of the granulocytic myeloid-derived suppressor cells to total leukocytes in a biological specimen.</t>
  </si>
  <si>
    <t>Granulocytic Myeloid-Derived Suppressor Cell to Leukocyte Ratio Measurement</t>
  </si>
  <si>
    <t>MDSGLYS</t>
  </si>
  <si>
    <t>MDSC Gran/Lym Sub</t>
  </si>
  <si>
    <t>MDSC Gran/Lym Sub; Myeloid-Derived Suppressor Cells Granulocytic/Lymphocyte Sub-Population; PMN-MDSC/Lym Sub</t>
  </si>
  <si>
    <t>A relative measurement (ratio or percentage) of the granulocytic myeloid-derived suppressor cells to a sub-population of lymphocytes in a biological specimen.</t>
  </si>
  <si>
    <t>Granulocytic Myeloid-Derived Suppressor Cell to Lymphocyte Subpopulation Ratio Measurement</t>
  </si>
  <si>
    <t>MDSGMS</t>
  </si>
  <si>
    <t>MDSC Gran/MDSC</t>
  </si>
  <si>
    <t>MDSC Gran/MDSC; Myeloid-Derived Suppressor Cells Granulocytic/Myeloid-Derived Suppressor Cells; PMN-MDSC/MDSC</t>
  </si>
  <si>
    <t>A relative measurement (ratio or percentage) of the granulocytic myeloid-derived suppressor cells to all myeloid-derived suppressor cells in a biological specimen.</t>
  </si>
  <si>
    <t>Granulocytic Myeloid-Derived Suppressor Cell to Myeloid-Derived Suppressor Cell Ratio Measurement</t>
  </si>
  <si>
    <t>MDSGSMS</t>
  </si>
  <si>
    <t>MDSC Gran Sub/MDSC</t>
  </si>
  <si>
    <t>MDSC Gran Sub/MDSC; Myeloid-Derived Suppressor Cell Granulocytic Sub-Population/Myeloid-Derived Suppressor Cells; PMN-MDSC Sub/MDSC</t>
  </si>
  <si>
    <t>A relative measurement (ratio or percentage) of a sub-population of granulocytic myeloid-derived suppressor cells to all myeloid-derived suppressor cells in a biological specimen.</t>
  </si>
  <si>
    <t>Granulocytic Myeloid-Derived Suppressor Cell Subpopulation to Myeloid-Derived Suppressor Cell Ratio Measurement</t>
  </si>
  <si>
    <t>MDSGSP</t>
  </si>
  <si>
    <t>MDSC Gran Sub/MDSC Gran</t>
  </si>
  <si>
    <t>MDSC Gran Sub/MDSC Gran; Myeloid-Derived Suppressor Cells Granulocytic Sub-Population/Myeloid-Derived Suppressor Cells Granulocytic; PMN-MDSC Sub/MDSC Gran</t>
  </si>
  <si>
    <t>A relative measurement (ratio or percentage) of a sub-population of granulocytic myeloid-derived suppressor cells to all granulocytic myeloid-derived suppressor cells in a biological specimen.</t>
  </si>
  <si>
    <t>Granulocytic Myeloid-Derived Suppressor Cell Subpopulation to Granulocytic Myeloid-Derived Suppressor Cell Ratio Measurement</t>
  </si>
  <si>
    <t>MDSLE</t>
  </si>
  <si>
    <t>MDSC/Leuk</t>
  </si>
  <si>
    <t>MDSC/Leuk; Myeloid-Derived Suppressor Cells/Leukocytes</t>
  </si>
  <si>
    <t>A relative measurement (ratio or percentage) of the myeloid-derived suppressor cells to total leukocytes in a biological specimen.</t>
  </si>
  <si>
    <t>Myeloid-Derived Suppressor Cell to Leukocyte Ratio Measurement</t>
  </si>
  <si>
    <t>MDSMLE</t>
  </si>
  <si>
    <t>MDSC Mono/Leuk</t>
  </si>
  <si>
    <t>M-MDSC/Leuk; MDSC Mono/Leuk; Myeloid-Derived Suppressor Cells Monocytic/Leukocytes</t>
  </si>
  <si>
    <t>A relative measurement (ratio or percentage) of the monocytic myeloid-derived suppressor cells to total leukocytes in a biological specimen.</t>
  </si>
  <si>
    <t>Monocytic Myeloid-Derived Suppressor Cell to Leukocyte Ratio Measurement</t>
  </si>
  <si>
    <t>MDSMM</t>
  </si>
  <si>
    <t>MDSC Mono/Mono</t>
  </si>
  <si>
    <t>M-MDSC/Mono; MDSC Mono/Mono; Myeloid-Derived Suppressor Cells Monocytic/Monocytes</t>
  </si>
  <si>
    <t>A relative measurement (ratio) of the monocytic myeloid-derived suppressor cells to total monocytes in a biological specimen.</t>
  </si>
  <si>
    <t>Monocytic Myeloid-Derived Suppressor Cell to Monocyte Ratio Measurement</t>
  </si>
  <si>
    <t>MDSMMS</t>
  </si>
  <si>
    <t>MDSC Mono/MDSC</t>
  </si>
  <si>
    <t>M-MDSC/MDSC; MDSC Mono/MDSC; Myeloid-Derived Suppressor Cells Monocytic/Myeloid-Derived Suppressor Cells</t>
  </si>
  <si>
    <t>A relative measurement (ratio or percentage) of the monocytic myeloid-derived suppressor cells to total myeloid-derived suppressor cells in a biological specimen.</t>
  </si>
  <si>
    <t>Monocytic Myeloid-Derived Suppressor Cell to Myeloid-Derived Suppressor Cell Ratio Measurement</t>
  </si>
  <si>
    <t>MDSMSMS</t>
  </si>
  <si>
    <t>MDSC Mono Sub/MDSC</t>
  </si>
  <si>
    <t>M-MDSC Sub/MDSC; MDSC Mono Sub/MDSC; Myeloid-Derived Suppressor Cell Monocytic Sub-Population/Myeloid-Derived Suppressor Cells</t>
  </si>
  <si>
    <t>A relative measurement (ratio or percentage) of a sub-population of monocytic myeloid-derived suppressor cells to all myeloid-derived suppressor cells in a biological specimen.</t>
  </si>
  <si>
    <t>Monocytic Myeloid-Derived Suppressor Cell Subpopulation to Myeloid-Derived Suppressor Cell Ratio Measurement</t>
  </si>
  <si>
    <t>MDSMSP</t>
  </si>
  <si>
    <t>MDSC Mono Sub/MDSC Mono</t>
  </si>
  <si>
    <t>M-MDSC Sub/MDSC Mono; MDSC Mono Sub/MDSC Mono; Myeloid-Derived Suppressor Cell Monocytic Sub-Population/Myeloid-Derived Suppressor Cells Monocytic</t>
  </si>
  <si>
    <t>A relative measurement (ratio or percentage) of a sub-population of monocytic myeloid-derived suppressor cells to all monocytic myeloid-derived suppressor cells in a biological specimen.</t>
  </si>
  <si>
    <t>Monocytic Myeloid-Derived Suppressor Cell Subpopulation to Monocytic Myeloid-Derived Suppressor Cell Ratio Measurement</t>
  </si>
  <si>
    <t>MDSNGLE</t>
  </si>
  <si>
    <t>MDSC/Non-Gran Leuk</t>
  </si>
  <si>
    <t>MDSC/Leuk Non-Gran; MDSC/Non-Gran Leuk; Myeloid-Derived Suppressor Cells/Leukocytes Non-Granulocytic</t>
  </si>
  <si>
    <t>A relative measurement (ratio or percentage) of the myeloid-derived suppressor cells to total non-granulocytic leukocytes in a biological specimen.</t>
  </si>
  <si>
    <t>Myeloid-Derived Suppressor Cell to Non-Granulocytic Leukocyte Ratio Measurement</t>
  </si>
  <si>
    <t>MDSSLE</t>
  </si>
  <si>
    <t>MDSC Sub/Leuk</t>
  </si>
  <si>
    <t>MDSC Sub/Leuk; Myeloid Derived Suppressor Cell Sub-Population/Leukocytes</t>
  </si>
  <si>
    <t>A relative measurement (ratio or percentage) of a sub-population of myeloid derived suppressor cells to leukocytes in a biological specimen.</t>
  </si>
  <si>
    <t>Myeloid Derived Suppressor Cell Subpopulation to Leukocyte Ratio Measurement</t>
  </si>
  <si>
    <t>MDSSMDSS</t>
  </si>
  <si>
    <t>MDSC Sub/MDSC Sub</t>
  </si>
  <si>
    <t>MDSC Sub/MDSC Sub; Myeloid-Derived Suppressor Cells Sub-Population/Myeloid-Derived Suppressor Cells Sub-Population</t>
  </si>
  <si>
    <t>A relative measurement (ratio or percentage) of a sub-population of myeloid-derived suppressor cells to a sub-population of myeloid-derived suppressor cells in a biological specimen.</t>
  </si>
  <si>
    <t>Myeloid-Derived Suppressor Cell Subpopulation to Myeloid-Derived Suppressor Cell Subpopulation Ratio Measurement</t>
  </si>
  <si>
    <t>MDSSP</t>
  </si>
  <si>
    <t>MDSC Sub/MDSC</t>
  </si>
  <si>
    <t>MDSC Sub/MDSC; Myeloid-Derived Suppressor Cell Sub-Population/Myeloid-Derived Suppressor Cells</t>
  </si>
  <si>
    <t>A relative measurement (ratio or percentage) of a sub-population of myeloid-derived suppressor cells to all myeloid-derived suppressor cells in a biological specimen.</t>
  </si>
  <si>
    <t>Myeloid-Derived Suppressor Cell Subpopulation to Myeloid-Derived Suppressor Cell Ratio Measurement</t>
  </si>
  <si>
    <t>MDW</t>
  </si>
  <si>
    <t>Monocyte Distribution Width</t>
  </si>
  <si>
    <t>A measurement of the monocyte volume dispersion in a biological specimen.</t>
  </si>
  <si>
    <t>Monocyte Distribution Width Measurement</t>
  </si>
  <si>
    <t>MDZLM</t>
  </si>
  <si>
    <t>Midazolam</t>
  </si>
  <si>
    <t>A measurement of the midazolam present in a biological specimen.</t>
  </si>
  <si>
    <t>Midazolam Measurement</t>
  </si>
  <si>
    <t>MDZPM</t>
  </si>
  <si>
    <t>Medazepam</t>
  </si>
  <si>
    <t>A measurement of the medazepam present in a biological specimen.</t>
  </si>
  <si>
    <t>Medazepam Measurement</t>
  </si>
  <si>
    <t>MEAAC</t>
  </si>
  <si>
    <t>2-Amino-3-Methyl-9H-Pyrido[2,3-b]indole</t>
  </si>
  <si>
    <t>2-Amino-3-Methyl-9H-Pyrido[2,3-b]indole; MeA-a-C; Mea-Alpha-C</t>
  </si>
  <si>
    <t>A measurement of the 2-Amino-3-Methyl-9H-Pyrido[2,3-b]indole in a specimen.</t>
  </si>
  <si>
    <t>2-Amino-3-Methyl-9H-Pyrido[2,3-b]indole Measurement</t>
  </si>
  <si>
    <t>MEANBP_E</t>
  </si>
  <si>
    <t>Mean Blood Pressure, Estimated</t>
  </si>
  <si>
    <t>The estimated average blood pressure. (NCI)</t>
  </si>
  <si>
    <t>Estimated Mean Blood Pressure</t>
  </si>
  <si>
    <t>MEANVDIA</t>
  </si>
  <si>
    <t>Mean Vessel Diameter</t>
  </si>
  <si>
    <t>The mean of the inside diameters of the normal blood vessel segments.</t>
  </si>
  <si>
    <t>MEASIND</t>
  </si>
  <si>
    <t>Measurable Tumor Indicator</t>
  </si>
  <si>
    <t>An indication as to whether a measurable tumor is present.</t>
  </si>
  <si>
    <t>MEC50FCB</t>
  </si>
  <si>
    <t>Microbial EC50 Fold Change from Baseline</t>
  </si>
  <si>
    <t>A fold change based on the concentration of a specific drug expected to produce 50 percent inhibition of population growth or replication of a microbial organism. (NCI)</t>
  </si>
  <si>
    <t>MEC50FCR</t>
  </si>
  <si>
    <t>Microbial EC50 Fold Change from Ref</t>
  </si>
  <si>
    <t>Microbial EC50 Fold Change from Ref; Microbial EC50 Fold Change from Reference</t>
  </si>
  <si>
    <t>A fold change based on the concentration of a specific drug expected to produce 50 percent inhibition of the population growth or replication of a microbial organism. It is a ratio calculated by the EC50 Subject Result divided by the EC50 Reference Contro</t>
  </si>
  <si>
    <t>Microbial EC50 Fold Change from Reference</t>
  </si>
  <si>
    <t>MEC50R</t>
  </si>
  <si>
    <t>Microbial EC50 Reference Control Result</t>
  </si>
  <si>
    <t>A reference control sample response based on the concentration of a specific drug expected to produce 50 percent inhibition of the population growth or replication of a microbial organism. (NCI)</t>
  </si>
  <si>
    <t>MEC50S</t>
  </si>
  <si>
    <t>Microbial EC50 Subject Result</t>
  </si>
  <si>
    <t>A measurement of titer of a microbial organism that has been exposed to the concentration of a specific drug expected to produce 50 percent inhibition of the population growth or replication of a microbial organism. (NCI)</t>
  </si>
  <si>
    <t>MECONIUM</t>
  </si>
  <si>
    <t>Meconium</t>
  </si>
  <si>
    <t>A measurement of the meconium in a biological specimen.</t>
  </si>
  <si>
    <t>Meconium Measurement</t>
  </si>
  <si>
    <t>MENARAGE</t>
  </si>
  <si>
    <t>Menarche Age</t>
  </si>
  <si>
    <t>The age at which the first menstruation event occurred. (NCI)</t>
  </si>
  <si>
    <t>Age at Menarche</t>
  </si>
  <si>
    <t>MENARIND</t>
  </si>
  <si>
    <t>Menarche Indicator</t>
  </si>
  <si>
    <t>An indication as to whether the individual's first menstruation event has occurred.</t>
  </si>
  <si>
    <t>MENFDUR</t>
  </si>
  <si>
    <t>Menses Flow Duration</t>
  </si>
  <si>
    <t>The length of time during which menses is expelled from the uterus.</t>
  </si>
  <si>
    <t>Menses Duration</t>
  </si>
  <si>
    <t>MENFRD</t>
  </si>
  <si>
    <t>Menses Flow Rate Description</t>
  </si>
  <si>
    <t>A subjective description of the menstrual flow rate during a menstrual cycle.</t>
  </si>
  <si>
    <t>MENGL</t>
  </si>
  <si>
    <t>Meningeal Cells</t>
  </si>
  <si>
    <t>A measurement of the mengingeal cells in a biological specimen.</t>
  </si>
  <si>
    <t>Meningeal Cell Count</t>
  </si>
  <si>
    <t>MENGLCE</t>
  </si>
  <si>
    <t>Meningeal Cells/Total Cells</t>
  </si>
  <si>
    <t>A relative measurement (ratio or percentage) of the meningeal cells to total cells in a biological specimen.</t>
  </si>
  <si>
    <t>Meningeal Cell to Total Cell Ratio Measurement</t>
  </si>
  <si>
    <t>MENOAGE</t>
  </si>
  <si>
    <t>Menopause Age</t>
  </si>
  <si>
    <t>The age at which permanent cessation of menses occurred. (NCI)</t>
  </si>
  <si>
    <t>Age at Menopause</t>
  </si>
  <si>
    <t>MENOSTAT</t>
  </si>
  <si>
    <t>Menopause Status</t>
  </si>
  <si>
    <t>The status of a female with respect to menopause.</t>
  </si>
  <si>
    <t>MENREG</t>
  </si>
  <si>
    <t>Menstrual Cycle Regularity</t>
  </si>
  <si>
    <t>A description of how an individual's menstrual cycle conforms to a consistent temporal pattern.</t>
  </si>
  <si>
    <t>MENSDUR</t>
  </si>
  <si>
    <t>Menstrual Cycle Duration</t>
  </si>
  <si>
    <t>The length of time of the menses cycle, measured from the beginning of one menstrual period to the beginning of the next.</t>
  </si>
  <si>
    <t>MENSDURA</t>
  </si>
  <si>
    <t>Average Menstrual Cycle Duration</t>
  </si>
  <si>
    <t>Average Menstrual Cycle Duration; Average Menstrual Cycle Length</t>
  </si>
  <si>
    <t>The average length of time of the menses cycle.</t>
  </si>
  <si>
    <t>MEP</t>
  </si>
  <si>
    <t>Maximal Expiratory Pressure</t>
  </si>
  <si>
    <t>The greatest amount of pressure that can be generated by exhaling against a mouthpiece, which is a measure of the strength of respiratory muscles. (NCI)</t>
  </si>
  <si>
    <t>MEPPP</t>
  </si>
  <si>
    <t>Percent Predicted MEP</t>
  </si>
  <si>
    <t>The greatest amount of pressure that can be generated by exhaling against a mouthpiece, which is a measure of the strength of respiratory muscles expressed as a proportion of the predicted normal value. (NCI)</t>
  </si>
  <si>
    <t>Percent Predicted Maximal Expiratory Pressure</t>
  </si>
  <si>
    <t>MEPRDN</t>
  </si>
  <si>
    <t>Meperidine</t>
  </si>
  <si>
    <t>A measurement of the meperidine in a biological specimen.</t>
  </si>
  <si>
    <t>Meperidine Measurement</t>
  </si>
  <si>
    <t>MERCECE</t>
  </si>
  <si>
    <t>Maturing Erythroid Cells/Total Cells</t>
  </si>
  <si>
    <t>Erythroid Precursors/Total Cells; Maturing Erythroid Cells/Total Cells; Maturing Erythroid/Total Cells; Total Erythroid Precursors/Total Cells</t>
  </si>
  <si>
    <t>A relative measurement (ratio or percentage) of the maturing erythroid cells to total cells in a biological specimen.</t>
  </si>
  <si>
    <t>Maturing Erythroid Cell to Total Cell Ratio Measurement</t>
  </si>
  <si>
    <t>MERCURY</t>
  </si>
  <si>
    <t>Mercury</t>
  </si>
  <si>
    <t>Hg; Mercury</t>
  </si>
  <si>
    <t>A measurement of the mercury in a specimen.</t>
  </si>
  <si>
    <t>Mercury Measurement</t>
  </si>
  <si>
    <t>MERSRNA</t>
  </si>
  <si>
    <t>MERS-CoV RNA</t>
  </si>
  <si>
    <t>A measurement of the MERS-CoV RNA in a biological specimen.</t>
  </si>
  <si>
    <t>MERS-CoV RNA Measurement</t>
  </si>
  <si>
    <t>MESCALIN</t>
  </si>
  <si>
    <t>Mescaline</t>
  </si>
  <si>
    <t>3,4,5-trimethoxyphenethylamine; Mescaline</t>
  </si>
  <si>
    <t>A measurement of the mescaline in a biological specimen.</t>
  </si>
  <si>
    <t>Mescaline Measurement</t>
  </si>
  <si>
    <t>MESORDZN</t>
  </si>
  <si>
    <t>Mesoridazine</t>
  </si>
  <si>
    <t>A measurement of the mesoridazine in a biological specimen.</t>
  </si>
  <si>
    <t>Mesoridazine Measurement</t>
  </si>
  <si>
    <t>MET</t>
  </si>
  <si>
    <t>Methionine</t>
  </si>
  <si>
    <t>A measurement of the methionine in a biological specimen.</t>
  </si>
  <si>
    <t>Methionine Measurement</t>
  </si>
  <si>
    <t>METAMY</t>
  </si>
  <si>
    <t>Metamyelocytes</t>
  </si>
  <si>
    <t>A measurement of the metamyelocytes (small, myelocytic neutrophils with an indented nucleus) in a biological specimen.</t>
  </si>
  <si>
    <t>Metamyelocyte Count</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</si>
  <si>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</si>
  <si>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</si>
  <si>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</si>
  <si>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</si>
  <si>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</si>
  <si>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</si>
  <si>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</si>
  <si>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</si>
  <si>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METANEPH</t>
  </si>
  <si>
    <t>Metanephrine</t>
  </si>
  <si>
    <t>Metadrenaline; Metanephrine</t>
  </si>
  <si>
    <t>A measurement of the metanephrine in a biological specimen.</t>
  </si>
  <si>
    <t>Metanephrine Measurement</t>
  </si>
  <si>
    <t>METANEXR</t>
  </si>
  <si>
    <t>Metanephrine Excretion Rate</t>
  </si>
  <si>
    <t>A measurement of the amount of metanephrine being excreted in a biological specimen over a defined amount of time (e.g. one hour).</t>
  </si>
  <si>
    <t>METARBCE</t>
  </si>
  <si>
    <t>Metarubricyte/Total Cells</t>
  </si>
  <si>
    <t>A relative measurement (ratio or percentage) of the metarubricytes to total cells in a biological specimen.</t>
  </si>
  <si>
    <t>Metarubricyte to Total Cell Ratio Measurement</t>
  </si>
  <si>
    <t>METARBLE</t>
  </si>
  <si>
    <t>Metarubricytes/Leukocytes</t>
  </si>
  <si>
    <t>A relative measurement (ratio or percentage) of the metarubricytes to leukocytes in a biological specimen.</t>
  </si>
  <si>
    <t>Metarubricyte to Leukocyte Ratio Measurement</t>
  </si>
  <si>
    <t>METARUB</t>
  </si>
  <si>
    <t>Metarubricyte</t>
  </si>
  <si>
    <t>Acidophilic Erythroblast; Metarubricyte; Orthochromatophilic Normoblast; Orthochromic Erythroblast; Orthochromic Normoblast</t>
  </si>
  <si>
    <t>A measurement of the metarubricytes in a biological specimen.</t>
  </si>
  <si>
    <t>Metarubricyte Count</t>
  </si>
  <si>
    <t>METASE</t>
  </si>
  <si>
    <t>Methyltransferase</t>
  </si>
  <si>
    <t>A measurement of the total methyltransferase in a biological specimen.</t>
  </si>
  <si>
    <t>Methyltransferase Measurement</t>
  </si>
  <si>
    <t>METHAMPH</t>
  </si>
  <si>
    <t>Methamphetamine</t>
  </si>
  <si>
    <t>A measurement of the methamphetamine drug present in a biological specimen.</t>
  </si>
  <si>
    <t>Methamphetamine Measurement</t>
  </si>
  <si>
    <t>METHANE</t>
  </si>
  <si>
    <t>Methane</t>
  </si>
  <si>
    <t>CH4; Methane</t>
  </si>
  <si>
    <t>A measurement of the methane in a biological specimen.</t>
  </si>
  <si>
    <t>Methane Measurement</t>
  </si>
  <si>
    <t>METHANOL</t>
  </si>
  <si>
    <t>Methanol</t>
  </si>
  <si>
    <t>A measurement of the methanol in a biological specimen.</t>
  </si>
  <si>
    <t>Methanol Measurement</t>
  </si>
  <si>
    <t>METHDN</t>
  </si>
  <si>
    <t>Methadone</t>
  </si>
  <si>
    <t>A measurement of the methadone present in a biological specimen.</t>
  </si>
  <si>
    <t>Methadone Measurement</t>
  </si>
  <si>
    <t>METHPHEN</t>
  </si>
  <si>
    <t>Methylphenidate</t>
  </si>
  <si>
    <t>A measurement of the methylphenidate in a biological specimen.</t>
  </si>
  <si>
    <t>Methylphenidate Measurement</t>
  </si>
  <si>
    <t>METHQLDN</t>
  </si>
  <si>
    <t>Methaqualone</t>
  </si>
  <si>
    <t>A measurement of the methaqualone present in a biological specimen.</t>
  </si>
  <si>
    <t>Methaqualone Measurement</t>
  </si>
  <si>
    <t>METIND</t>
  </si>
  <si>
    <t>Metastatic Tumor Site Indicator</t>
  </si>
  <si>
    <t>An indication as to whether an anatomical location contains metastases.</t>
  </si>
  <si>
    <t>MFENRX</t>
  </si>
  <si>
    <t>Mefenorex</t>
  </si>
  <si>
    <t>A measurement of the mefenorex in a biological specimen.</t>
  </si>
  <si>
    <t>Mefenorex Measurement</t>
  </si>
  <si>
    <t>MFILARIA</t>
  </si>
  <si>
    <t>Microfilaria</t>
  </si>
  <si>
    <t>Presence of microfilaria stage of filarial nematodes in smears prepared from whole blood or other body fluids.</t>
  </si>
  <si>
    <t>Microfilaria Measurement</t>
  </si>
  <si>
    <t>MFO</t>
  </si>
  <si>
    <t>Mycobacterium fortuitum</t>
  </si>
  <si>
    <t>A measurement of the Mycobacterium fortuitum in a biological specimen.</t>
  </si>
  <si>
    <t>Mycobacterium fortuitum Measurement</t>
  </si>
  <si>
    <t>MG</t>
  </si>
  <si>
    <t>Magnesium</t>
  </si>
  <si>
    <t>A measurement of the magnesium in a biological specimen.</t>
  </si>
  <si>
    <t>Magnesium Measurement</t>
  </si>
  <si>
    <t>MGB</t>
  </si>
  <si>
    <t>Myoglobin</t>
  </si>
  <si>
    <t>A measurement of myoglobin in a biological specimen.</t>
  </si>
  <si>
    <t>Myoglobin Measurement</t>
  </si>
  <si>
    <t>MGBCREAT</t>
  </si>
  <si>
    <t>Myoglobin/Creatinine</t>
  </si>
  <si>
    <t>A relative measurement (ratio or percentage) of the myoglobin to creatinine present in a sample.</t>
  </si>
  <si>
    <t>Myoglobin to Creatinine Ratio Measurement</t>
  </si>
  <si>
    <t>MGCREAT</t>
  </si>
  <si>
    <t>Magnesium/Creatinine</t>
  </si>
  <si>
    <t>A relative measurement (ratio or percentage) of the magnesium to creatinine in a biological specimen.</t>
  </si>
  <si>
    <t>Magnesium to Creatinine Ratio Measurement</t>
  </si>
  <si>
    <t>MGE</t>
  </si>
  <si>
    <t>Mycoplasma genitalium</t>
  </si>
  <si>
    <t>A measurement of the Mycoplasma genitalium in a biological specimen.</t>
  </si>
  <si>
    <t>Mycoplasma genitalium Measurement</t>
  </si>
  <si>
    <t>MGEDNA</t>
  </si>
  <si>
    <t>Mycoplasma genitalium DNA</t>
  </si>
  <si>
    <t>A measurement of the Mycoplasma genitalium DNA in a biological specimen.</t>
  </si>
  <si>
    <t>Mycoplasma genitalium DNA Measurement</t>
  </si>
  <si>
    <t>MGION</t>
  </si>
  <si>
    <t>Magnesium, Ionized</t>
  </si>
  <si>
    <t>A measurement of the ionized magnesium in a biological specimen.</t>
  </si>
  <si>
    <t>Ionized Magnesium Measurement</t>
  </si>
  <si>
    <t>MGPRES</t>
  </si>
  <si>
    <t>Mean Pressure Gradient</t>
  </si>
  <si>
    <t>A value that represents the mean pressure gradient that exists between two points across a structure.</t>
  </si>
  <si>
    <t>MHBMA</t>
  </si>
  <si>
    <t>Monohydroxybutyl Mercapturic Acid</t>
  </si>
  <si>
    <t>MHBMA; Monohydroxybutyl Mercapturate; Monohydroxybutyl Mercapturic Acid</t>
  </si>
  <si>
    <t>A measurement of the monohydroxybutyl mercapturic acid in a specimen.</t>
  </si>
  <si>
    <t>Monohydroxybutyl Mercapturic Acid Measurement</t>
  </si>
  <si>
    <t>MHODNA</t>
  </si>
  <si>
    <t>Mycoplasma hominis DNA</t>
  </si>
  <si>
    <t>A measurement of the Mycoplasma hominis DNA in a biological specimen.</t>
  </si>
  <si>
    <t>Mycoplasma hominis DNA Measurement</t>
  </si>
  <si>
    <t>MHXBNMA</t>
  </si>
  <si>
    <t>Monohydroxybutenyl Mercapturic Acid</t>
  </si>
  <si>
    <t>MHBMA; Monohydroxy-3-butenyl Mercapturic Acid; Monohydroxybutenyl Mercapturate; Monohydroxybutenyl Mercapturic Acid</t>
  </si>
  <si>
    <t>A measurement of the monohydroxybutenyl mercapturic acid in a specimen.</t>
  </si>
  <si>
    <t>Monohydroxybutenyl Mercapturic Acid Measurement</t>
  </si>
  <si>
    <t>MI</t>
  </si>
  <si>
    <t>Myocardial Infarction</t>
  </si>
  <si>
    <t>An electrocardiographic assessment of findings suggestive of myocardial infarction.</t>
  </si>
  <si>
    <t>Myocardial Infarction ECG Assessment</t>
  </si>
  <si>
    <t>MI12EXC</t>
  </si>
  <si>
    <t>Exclusion of Type 1 and Type 2 MI</t>
  </si>
  <si>
    <t>An indication of whether a Type 1 and Type 2 myocardial infarction is excluded as a diagnosis.</t>
  </si>
  <si>
    <t>Exclusion of Type 1 and Type 2 Myocardial Infarction Diagnosis Indicator</t>
  </si>
  <si>
    <t>MIC</t>
  </si>
  <si>
    <t>Minimum Inhibitory Concentration</t>
  </si>
  <si>
    <t>A measurement that specifies the minimum concentration of the agent at which organism growth was inhibited.</t>
  </si>
  <si>
    <t>Minimum Inhibitory Concentration Test</t>
  </si>
  <si>
    <t>MIC50FCB</t>
  </si>
  <si>
    <t>Microbial IC50 Fold Change from Baseline</t>
  </si>
  <si>
    <t>A fold change based on the concentration of a specific drug expected to produce 50 percent inhibition on the enzymatic activity of a microbial organism. It is a ratio calculated by the current IC50 Subject Result divided by the IC50 Subject Result from th</t>
  </si>
  <si>
    <t>MIC50FCR</t>
  </si>
  <si>
    <t>Microbial IC50 Fold Change from Ref</t>
  </si>
  <si>
    <t>Microbial IC50 Fold Change from Ref; Microbial IC50 Fold Change from Reference</t>
  </si>
  <si>
    <t>A fold change based on the concentration of a specific drug expected to produce 50 percent inhibition on the enzymatic activity of a microbial organism. It is a ratio calculated by the IC50 Subject Result divided by the IC50 Reference Control Result.</t>
  </si>
  <si>
    <t>Microbial IC50 Fold Change from Reference</t>
  </si>
  <si>
    <t>MIC50R</t>
  </si>
  <si>
    <t>Microbial IC50 Reference Control Result</t>
  </si>
  <si>
    <t>A reference control sample response based on the concentration of a specific drug expected to produce 50 percent inhibition on the enzymatic activity of a microbial organism.</t>
  </si>
  <si>
    <t>MIC50S</t>
  </si>
  <si>
    <t>Microbial IC50 Subject Result</t>
  </si>
  <si>
    <t>A measurement of biological/biochemical reaction of a microbial organism that has been exposed to the concentration of a specific drug expected to produce 50 percent inhibition on the enzymatic activity of a microbial organism.</t>
  </si>
  <si>
    <t>MIC95FCB</t>
  </si>
  <si>
    <t>Microbial IC95 Fold Change from Baseline</t>
  </si>
  <si>
    <t>IC95 Fold Change from Baseline; Microbial IC95 Fold Change from Baseline</t>
  </si>
  <si>
    <t>A fold change based on the concentration of a specific drug expected to produce 95 percent inhibition on the enzymatic activity of a microbial organism. It is a ratio calculated by the current IC95 Subject Result divided by the IC95 Subject Result from th</t>
  </si>
  <si>
    <t>MIC95FCR</t>
  </si>
  <si>
    <t>Microbial IC95 Fold Change from Ref</t>
  </si>
  <si>
    <t>IC95 Fold Change from Reference; Microbial IC95 Fold Change from Ref</t>
  </si>
  <si>
    <t>A fold change based on the concentration of a specific drug expected to produce 95 percent inhibition on the enzymatic activity of a microbial organism. It is a ratio calculated by the IC95 Subject Result divided by the IC95 Reference Control Result.</t>
  </si>
  <si>
    <t>MIC95R</t>
  </si>
  <si>
    <t>Microbial IC95 Reference Control Result</t>
  </si>
  <si>
    <t>IC95 Reference Control Result; Microbial IC95 Reference Control Result</t>
  </si>
  <si>
    <t>A reference control sample response based on the concentration of a specific drug expected to produce 95 percent inhibition on the enzymatic activity of a microbial organism.</t>
  </si>
  <si>
    <t>MIC95S</t>
  </si>
  <si>
    <t>Microbial IC95 Subject Result</t>
  </si>
  <si>
    <t>IC95 Subject Result; Microbial IC95 Subject Result</t>
  </si>
  <si>
    <t>A measurement of biological/biochemical reaction of a microbial organism that has been exposed to the concentration of a specific drug expected to produce 95 percent inhibition on the enzymatic activity of a microbial organism.</t>
  </si>
  <si>
    <t>MICA</t>
  </si>
  <si>
    <t>MHC Class I Chain Related Protein A</t>
  </si>
  <si>
    <t>A measurement of the MHC class I chain related protein A in a biological specimen.</t>
  </si>
  <si>
    <t>MHC Class I Chain Related Protein A Measurement</t>
  </si>
  <si>
    <t>MICRISTB</t>
  </si>
  <si>
    <t>Microsatellite Instability</t>
  </si>
  <si>
    <t>An assessment of the variability in length of microsatellite sequences.</t>
  </si>
  <si>
    <t>Microsatellite Instability Length Assessment</t>
  </si>
  <si>
    <t>MICROCY</t>
  </si>
  <si>
    <t>Microcytes</t>
  </si>
  <si>
    <t>A measurement of the microcytes in a biological specimen.</t>
  </si>
  <si>
    <t>Microcyte Count</t>
  </si>
  <si>
    <t>MICROSUS</t>
  </si>
  <si>
    <t>Microbial Susceptibility</t>
  </si>
  <si>
    <t>A phenotypic or genotypic assessment of the response of the microbial organism to an antimicrobial agent.</t>
  </si>
  <si>
    <t>Microbial Susceptibility Test</t>
  </si>
  <si>
    <t>MIDCEF</t>
  </si>
  <si>
    <t>Mid Cell Fraction</t>
  </si>
  <si>
    <t>Mid Cell Fraction; Mid Cells</t>
  </si>
  <si>
    <t>A measurement of the mid cell fraction, including eosinophils, basophils, monocytes and other precursor white blood cells, in a biological specimen.</t>
  </si>
  <si>
    <t>Mid Cell Fraction Measurement</t>
  </si>
  <si>
    <t>MILTSTAT</t>
  </si>
  <si>
    <t>Military Status</t>
  </si>
  <si>
    <t>The status of an individual with regard to military service.</t>
  </si>
  <si>
    <t>MINLDIAM</t>
  </si>
  <si>
    <t>Minimum Vessel Lumen Diameter</t>
  </si>
  <si>
    <t>The minimum diameter of the inside of a blood vessel (lumen) derived quantitatively in a single view.</t>
  </si>
  <si>
    <t>MIP</t>
  </si>
  <si>
    <t>Maximal Inspiratory Pressure</t>
  </si>
  <si>
    <t>Maximal Inspiratory Pressure; Negative Inspiratory Force; NIF</t>
  </si>
  <si>
    <t>The greatest amount of pressure that can be generated during inhalation against a fully occluded airway, which is used to measure the strength of respiratory muscles. (NCI)</t>
  </si>
  <si>
    <t>MIP1</t>
  </si>
  <si>
    <t>Macrophage Inflammatory Protein 1</t>
  </si>
  <si>
    <t>A measurement of total macrophage inflammatory protein 1 in a biological specimen.</t>
  </si>
  <si>
    <t>Macrophage Inflammatory Protein 1 Measurement</t>
  </si>
  <si>
    <t>MIP1A</t>
  </si>
  <si>
    <t>Macrophage Inflammatory Protein 1 Alpha</t>
  </si>
  <si>
    <t>Chemokine Ligand 3; Macrophage Inflammatory Protein 1 Alpha</t>
  </si>
  <si>
    <t>A measurement of the macrophage inflammatory protein 1 alpha in a biological specimen.</t>
  </si>
  <si>
    <t>Macrophage Inflammatory Protein 1 Alpha Measurement</t>
  </si>
  <si>
    <t>MIP1B</t>
  </si>
  <si>
    <t>Macrophage Inflammatory Protein 1 Beta</t>
  </si>
  <si>
    <t>Chemokine Ligand 4; Macrophage Inflammatory Protein 1 Beta</t>
  </si>
  <si>
    <t>A measurement of the macrophage inflammatory protein 1 beta in a biological specimen.</t>
  </si>
  <si>
    <t>Macrophage Inflammatory Protein 1 Beta Measurement</t>
  </si>
  <si>
    <t>MIP1G</t>
  </si>
  <si>
    <t>Macrophage Inflammatory Protein 1 Gamma</t>
  </si>
  <si>
    <t>A measurement of the macrophage inflammatory protein 1 gamma in a biological specimen.</t>
  </si>
  <si>
    <t>Macrophage Inflammatory Protein 1 Gamma Measurement</t>
  </si>
  <si>
    <t>MIPPP</t>
  </si>
  <si>
    <t>Percent Predicted MIP</t>
  </si>
  <si>
    <t>The greatest amount of pressure that can be generated during inhalation against a fully occluded airway, which is used to measure the strength of respiratory muscles expressed as a proportion of the predicted normal value. (NCI)</t>
  </si>
  <si>
    <t>Percent Predicted Maximal Inspiratory Pressure</t>
  </si>
  <si>
    <t>MITRALEA</t>
  </si>
  <si>
    <t>Mitral E/A Ratio</t>
  </si>
  <si>
    <t>The ratio of the peak early ventricular diastolic (E) transmitral velocity to the peak late ventricular diastolic (A) transmitral velocity.</t>
  </si>
  <si>
    <t>MITRALEE</t>
  </si>
  <si>
    <t>Mitral E/e' Ratio</t>
  </si>
  <si>
    <t>The ratio of the peak early ventricular diastolic (E) transmitral velocity to the peak early mitral annular motion velocity (e').</t>
  </si>
  <si>
    <t>MJDIA</t>
  </si>
  <si>
    <t>Major Axis Cross-sec. Diameter</t>
  </si>
  <si>
    <t>Major Axis Cross-sec. Diameter; Major Axis Cross-sectional Diameter</t>
  </si>
  <si>
    <t>The cross sectional diameter of a tissue, organ, or structure measured along its major axis. (NCI)</t>
  </si>
  <si>
    <t>Major Axis Cross-sectional Diameter</t>
  </si>
  <si>
    <t>MJDIAEVD</t>
  </si>
  <si>
    <t>Major Axis Cross-sec Diameter, EVD</t>
  </si>
  <si>
    <t>Major Axis Cross-sec Diameter, EVD; Major Axis Cross-sectional Diameter, End Ventricular Diastole</t>
  </si>
  <si>
    <t>The cross sectional diameter of a cardiovascular structure measured along its major axis at end ventricular diastole.</t>
  </si>
  <si>
    <t>Major Axis Cross-sectional Diameter at End Ventricular Diastole</t>
  </si>
  <si>
    <t>MJDIAEVS</t>
  </si>
  <si>
    <t>Major Axis Cross-sec Diameter, EVS</t>
  </si>
  <si>
    <t>Major Axis Cross-sec Diameter, EVS; Major Axis Cross-sectional Diameter, End Ventricular Systole</t>
  </si>
  <si>
    <t>The cross sectional diameter of a cardiovascular structure measured along its major axis at end ventricular systole.</t>
  </si>
  <si>
    <t>Major Axis Cross-sectional Diameter at End Ventricular Systole</t>
  </si>
  <si>
    <t>MJDIAMVS</t>
  </si>
  <si>
    <t>Major Axis Cross-sec. Diameter, MVS</t>
  </si>
  <si>
    <t>Major Axis Cross-sec. Diameter, MVS; Major Axis Cross-sectional Diameter, Mid Ventricular Systole</t>
  </si>
  <si>
    <t>The cross-sectional diameter of a cardiovascular structure measured along its major axis at mid ventricular systole.</t>
  </si>
  <si>
    <t>Major Axis Cross-sectional Diameter at Mid Ventricular Systole</t>
  </si>
  <si>
    <t>MJIDEVD</t>
  </si>
  <si>
    <t>Major Axis Internal Diameter, EVD</t>
  </si>
  <si>
    <t>Major Axis Internal Diameter, End Ventricular Diastole; Major Axis Internal Diameter, EVD</t>
  </si>
  <si>
    <t>The internal diameter of a cardiovascular structure measured along its major axis at end ventricular diastole.</t>
  </si>
  <si>
    <t>Major Axis Internal Diameter at End Ventricular Diastole</t>
  </si>
  <si>
    <t>MJIDEVS</t>
  </si>
  <si>
    <t>Major Axis Internal Diameter, EVS</t>
  </si>
  <si>
    <t>Major Axis Internal Diameter, End Ventricular Systole; Major Axis Internal Diameter, EVS</t>
  </si>
  <si>
    <t>The internal diameter of a cardiovascular structure measured along its major axis at end ventricular systole.</t>
  </si>
  <si>
    <t>Major Axis Internal Diameter at End Ventricular Systole</t>
  </si>
  <si>
    <t>MKA</t>
  </si>
  <si>
    <t>Mycobacterium kansasii</t>
  </si>
  <si>
    <t>A measurement of the Mycobacterium kansasii in a biological specimen.</t>
  </si>
  <si>
    <t>Mycobacterium kansasii Measurement</t>
  </si>
  <si>
    <t>MKCMKBMP</t>
  </si>
  <si>
    <t>Megakaryocyte and Megakaryoblast Morph</t>
  </si>
  <si>
    <t>Megakaryocyte and Megakaryoblast Morph; Megakaryocyte and Megakaryoblast Morphology</t>
  </si>
  <si>
    <t>An examination or assessment of the form and structure of megakaryoblasts and megakaryocytes.</t>
  </si>
  <si>
    <t>Megakaryocyte and Megakaryoblast Morphology Assessment</t>
  </si>
  <si>
    <t>MLATONIN</t>
  </si>
  <si>
    <t>Melatonin</t>
  </si>
  <si>
    <t>A measurement of the melatonin hormone in a biological specimen.</t>
  </si>
  <si>
    <t>Melatonin Measurement</t>
  </si>
  <si>
    <t>MLD</t>
  </si>
  <si>
    <t>Margin Limbal Distance</t>
  </si>
  <si>
    <t>A measurement of the distance from the inferior limbus to the central upper-eyelid margin, with the patient's gaze pointed upward.</t>
  </si>
  <si>
    <t>MLIGCE</t>
  </si>
  <si>
    <t>Malignant Cells, NOS</t>
  </si>
  <si>
    <t>A measurement of the malignant cells of all types in a biological specimen.</t>
  </si>
  <si>
    <t>Malignant Cell Count</t>
  </si>
  <si>
    <t>MLIGCEBC</t>
  </si>
  <si>
    <t>Malignant Cells, NOS/Blood Cells</t>
  </si>
  <si>
    <t>A relative measurement (ratio or percentage) of the malignant cells of all types to all blood cells in a biological specimen.</t>
  </si>
  <si>
    <t>Malignant Cell to Blood Cell Ratio Measurement</t>
  </si>
  <si>
    <t>MLNCPRN</t>
  </si>
  <si>
    <t>Milnacipran</t>
  </si>
  <si>
    <t>A measurement of the milnacipran in a biological specimen.</t>
  </si>
  <si>
    <t>Milnacipran Measurement</t>
  </si>
  <si>
    <t>MLR</t>
  </si>
  <si>
    <t>Mixed Lymphocyte Reaction</t>
  </si>
  <si>
    <t>Mixed Leukocyte Reaction; Mixed Lymphocyte Reaction</t>
  </si>
  <si>
    <t>A measurement of the histocompatibility at the HL-A locus between two populations of lymphocytes taken from two separate individuals.</t>
  </si>
  <si>
    <t>Mixed Lymphocyte Reaction Test</t>
  </si>
  <si>
    <t>MLRPGIND</t>
  </si>
  <si>
    <t>Molar Pregnancy Indicator</t>
  </si>
  <si>
    <t>Hydatidiform Mole Indicator; Molar Pregnancy Indicator</t>
  </si>
  <si>
    <t>An indication as to whether a molar pregnancy (hydatidiform mole) has occurred.</t>
  </si>
  <si>
    <t>MMA</t>
  </si>
  <si>
    <t>Methylmalonic Acid</t>
  </si>
  <si>
    <t>Methylmalonate; Methylmalonic Acid</t>
  </si>
  <si>
    <t>A measurement of the methylmalonic acid in a biological specimen.</t>
  </si>
  <si>
    <t>Methylmalonic Acid Measurement</t>
  </si>
  <si>
    <t>MMARG</t>
  </si>
  <si>
    <t>Monomethylarginine</t>
  </si>
  <si>
    <t>Monomethylarginine; Tilarginine</t>
  </si>
  <si>
    <t>A measurement of the monomethylarginine in a biological specimen.</t>
  </si>
  <si>
    <t>Monomethylarginine Measurement</t>
  </si>
  <si>
    <t>MMIF</t>
  </si>
  <si>
    <t>Macrophage Migration Inhibitory Factor</t>
  </si>
  <si>
    <t>Macrophage Migration Inhibitory Factor; MIF</t>
  </si>
  <si>
    <t>A measurement of the macrophage migration inhibitory factor in a biological specimen.</t>
  </si>
  <si>
    <t>Macrophage Migration Inhibitory Factor Measurement</t>
  </si>
  <si>
    <t>MMO</t>
  </si>
  <si>
    <t>Morganella morganii</t>
  </si>
  <si>
    <t>A measurement of the Morganella morganii in a biological specimen.</t>
  </si>
  <si>
    <t>Morganella morganii Measurement</t>
  </si>
  <si>
    <t>MMP1</t>
  </si>
  <si>
    <t>Matrix Metalloproteinase 1</t>
  </si>
  <si>
    <t>Interstitial Collagenase; Matrix Metalloproteinase 1</t>
  </si>
  <si>
    <t>A measurement of the matrix metalloproteinase 1 in a biological specimen.</t>
  </si>
  <si>
    <t>Matrix Metalloproteinase 1 Measurement</t>
  </si>
  <si>
    <t>MMP10</t>
  </si>
  <si>
    <t>Matrix Metalloproteinase 10</t>
  </si>
  <si>
    <t>Matrix Metalloproteinase 10; Stromelysin 2</t>
  </si>
  <si>
    <t>A measurement of the matrix metalloproteinase 10 in a specimen.</t>
  </si>
  <si>
    <t>Matrix Metalloproteinase 10 Measurement</t>
  </si>
  <si>
    <t>MMP12</t>
  </si>
  <si>
    <t>Matrix Metalloproteinase 12</t>
  </si>
  <si>
    <t>Macrophage Elastase; Macrophage Metalloelastase; Matrix Metallopeptidase 12; Matrix Metalloproteinase 12; MME</t>
  </si>
  <si>
    <t>A measurement of the matrix metalloproteinase 12 in a specimen.</t>
  </si>
  <si>
    <t>Matrix Metalloproteinase 12 Measurement</t>
  </si>
  <si>
    <t>MMP13</t>
  </si>
  <si>
    <t>Matrix Metalloproteinase 13</t>
  </si>
  <si>
    <t>CLG3; Collagenase 3; Matrix Metalloproteinase 13</t>
  </si>
  <si>
    <t>A measurement of the matrix metalloproteinase 13 in a specimen.</t>
  </si>
  <si>
    <t>Matrix Metalloproteinase 13 Measurement</t>
  </si>
  <si>
    <t>MMP2</t>
  </si>
  <si>
    <t>Matrix Metalloproteinase 2</t>
  </si>
  <si>
    <t>Gelatinase A; Matrix Metalloproteinase 2</t>
  </si>
  <si>
    <t>A measurement of the matrix metalloproteinase 2 in a biological specimen.</t>
  </si>
  <si>
    <t>Matrix Metalloproteinase 2 Measurement</t>
  </si>
  <si>
    <t>MMP3</t>
  </si>
  <si>
    <t>Matrix Metalloproteinase 3</t>
  </si>
  <si>
    <t>Matrix Metalloproteinase 3; Stromelysin 1</t>
  </si>
  <si>
    <t>A measurement of the matrix metalloproteinase 3 in a biological specimen.</t>
  </si>
  <si>
    <t>Matrix Metalloproteinase 3 Measurement</t>
  </si>
  <si>
    <t>MMP7</t>
  </si>
  <si>
    <t>Matrix Metalloproteinase 7</t>
  </si>
  <si>
    <t>Matrilysin; Matrix Metalloproteinase 7</t>
  </si>
  <si>
    <t>A measurement of the matrix metalloproteinase 7 in a biological specimen.</t>
  </si>
  <si>
    <t>Matrix Metalloproteinase 7 Measurement</t>
  </si>
  <si>
    <t>MMP8</t>
  </si>
  <si>
    <t>Matrix Metalloproteinase 8</t>
  </si>
  <si>
    <t>Matrix Metalloproteinase 8; Neutrophil Collagenase</t>
  </si>
  <si>
    <t>A measurement of the matrix metalloproteinase 8 in a biological specimen.</t>
  </si>
  <si>
    <t>Matrix Metalloproteinase 8 Measurement</t>
  </si>
  <si>
    <t>MMP9</t>
  </si>
  <si>
    <t>Matrix Metalloproteinase 9</t>
  </si>
  <si>
    <t>Gelatinase B; Matrix Metalloproteinase 9</t>
  </si>
  <si>
    <t>A measurement of the matrix metalloproteinase 9 in a biological specimen.</t>
  </si>
  <si>
    <t>Matrix Metalloproteinase 9 Measurement</t>
  </si>
  <si>
    <t>MMPRNA</t>
  </si>
  <si>
    <t>Mumps Virus RNA</t>
  </si>
  <si>
    <t>Mumps rubulavirus RNA; Mumps Virus RNA</t>
  </si>
  <si>
    <t>A measurement of the Mumps rubulavirus RNA in a biological specimen.</t>
  </si>
  <si>
    <t>Mumps Virus RNA Measurement</t>
  </si>
  <si>
    <t>MMYCECE</t>
  </si>
  <si>
    <t>Maturing Myeloid Cells/Total Cells</t>
  </si>
  <si>
    <t>Maturing Myeloid/Total Cells</t>
  </si>
  <si>
    <t>A relative measurement (ratio or percentage) of the maturing myeloid cells to total cells in a biological specimen.</t>
  </si>
  <si>
    <t>Maturing Myeloid Cell to Total Cell Ratio Measurement</t>
  </si>
  <si>
    <t>MNARS</t>
  </si>
  <si>
    <t>Minimum Angle of Resolution</t>
  </si>
  <si>
    <t>The smallest angle of separation that allows an image-forming device, including the retina, to distinguish two objects as distinct entities.</t>
  </si>
  <si>
    <t>MNARSLOG</t>
  </si>
  <si>
    <t>Minimum Angle of Resolution, Log10</t>
  </si>
  <si>
    <t>The base-10 logarithm of the minimum angle of resolution achieved by an individual during testing.</t>
  </si>
  <si>
    <t>Log10 Minimum Angle of Resolution</t>
  </si>
  <si>
    <t>MNC</t>
  </si>
  <si>
    <t>Mononuclear Cells</t>
  </si>
  <si>
    <t>Mononuclear Cells; Mononucleated Cells</t>
  </si>
  <si>
    <t>A measurement of the mononuclear cells in a biological specimen.</t>
  </si>
  <si>
    <t>Mononuclear Cell Count</t>
  </si>
  <si>
    <t>MNCAT</t>
  </si>
  <si>
    <t>Mononuclear Cells Atypical</t>
  </si>
  <si>
    <t>A measurement of the atypical mononuclear cells in a biological specimen.</t>
  </si>
  <si>
    <t>Atypical Mononuclear Cell Count</t>
  </si>
  <si>
    <t>MNCATLE</t>
  </si>
  <si>
    <t>Mononuclear Cells Atypical/Leukocytes</t>
  </si>
  <si>
    <t>A relative measurement (ratio or percentage) of the atypical mononuclear cells to leukocytes in a biological specimen.</t>
  </si>
  <si>
    <t>Atypical Mononuclear Cells to Leukocytes Ratio Measurement</t>
  </si>
  <si>
    <t>MNCL</t>
  </si>
  <si>
    <t>Mono Classic</t>
  </si>
  <si>
    <t>Mono Classic; Monocytes Classical</t>
  </si>
  <si>
    <t>A measurement of the classical monocytes in a biological specimen.</t>
  </si>
  <si>
    <t>Classic Monocytes Count</t>
  </si>
  <si>
    <t>MNCLLE</t>
  </si>
  <si>
    <t>Mono Classic/Leuk</t>
  </si>
  <si>
    <t>Mono Classic/Leuk; Monocytes Classic/Leukocytes</t>
  </si>
  <si>
    <t>A relative measurement (ratio or percentage) of the classical monocytes to total leukocytes in a biological specimen.</t>
  </si>
  <si>
    <t>Classical Monocyte to Leukocyte Ratio Measurement</t>
  </si>
  <si>
    <t>MNCLLES</t>
  </si>
  <si>
    <t>Mono Classic/Leuk Sub</t>
  </si>
  <si>
    <t>Mono Classic/Leuk Sub; Monocytes Classic/Leukocytes Sub-Population; Monocytes Classical/Leukocytes Sub-Population</t>
  </si>
  <si>
    <t>A relative measurement (ratio or percentage) of the classical monocytes to a sub-population of leukocytes in a biological specimen.</t>
  </si>
  <si>
    <t>Classical Monocyte to Leukocyte Subpopulation Ratio Measurement</t>
  </si>
  <si>
    <t>MNCLLYS</t>
  </si>
  <si>
    <t>Mono Classic/Lym Sub</t>
  </si>
  <si>
    <t>Mono Classic/Lym Sub; Monocytes Classic/Lymphocytes Sub-Population; Monocytes Classical/Lymphocytes Sub-Population</t>
  </si>
  <si>
    <t>A relative measurement (ratio or percentage) of the classical monocytes to a sub-population of lymphocytes in a biological specimen.</t>
  </si>
  <si>
    <t>Classical Monocyte to Lymphocyte Subpopulation Ratio Measurement</t>
  </si>
  <si>
    <t>MNCLMN</t>
  </si>
  <si>
    <t>Mono Classic/Mono</t>
  </si>
  <si>
    <t>Mono Classic/Mono; Monocytes Classic/Monocytes; Monocytes Classical/Monocytes</t>
  </si>
  <si>
    <t>A relative measurement (ratio or percentage) of classical monocytes to monocytes in a biological specimen.</t>
  </si>
  <si>
    <t>Classical Monocyte to Monocyte Ratio Measurement</t>
  </si>
  <si>
    <t>MNCLMYC</t>
  </si>
  <si>
    <t>Mono Classic/Myeloid Cells</t>
  </si>
  <si>
    <t>Mono Classic/Myeloid Cells; Monocytes Classic/Myeloid Cells</t>
  </si>
  <si>
    <t>A relative measurement (ratio or percentage) of the classical monocytes to total myeloid cells in a biological specimen.</t>
  </si>
  <si>
    <t>Classical Monocyte to Myeloid Cell Ratio Measurement</t>
  </si>
  <si>
    <t>MNCLS</t>
  </si>
  <si>
    <t>Mono Classic Sub</t>
  </si>
  <si>
    <t>Mono Classic Sub; Monocytes Classical Sub-Population</t>
  </si>
  <si>
    <t>A measurement of a sub-population of classical monocytes in a biological specimen.</t>
  </si>
  <si>
    <t>Classical Monocyte Subpopulation Count</t>
  </si>
  <si>
    <t>MNCLSP</t>
  </si>
  <si>
    <t>Mono Classic Sub/Mono Classic</t>
  </si>
  <si>
    <t>Mono Classic Sub/Mono Classic; Monocytes Classical Sub-Population/Monocytes Classical</t>
  </si>
  <si>
    <t>A relative measurement (ratio or percentage) of a sub-population of classical monocytes to total classical monocytes in a biological specimen.</t>
  </si>
  <si>
    <t>Classical Monocyte Subpopulation to Classical Monocyte Ratio Measurement</t>
  </si>
  <si>
    <t>MNDIA</t>
  </si>
  <si>
    <t>Minor Axis Cross-sec. Diameter</t>
  </si>
  <si>
    <t>Minor Axis Cross-sec. Diameter; Minor Axis Cross-sectional Diameter</t>
  </si>
  <si>
    <t>The cross sectional diameter of a tissue, organ, or structure measured along its minor axis. (NCI)</t>
  </si>
  <si>
    <t>Minor Axis Cross-sectional Diameter</t>
  </si>
  <si>
    <t>MNDIAEVD</t>
  </si>
  <si>
    <t>Minor Axis Cross-sec Diameter, EVD</t>
  </si>
  <si>
    <t>Minor Axis Cross-sec Diameter, EVD; Minor Axis Cross-sectional Diameter, End Ventricular Diastole</t>
  </si>
  <si>
    <t>The cross sectional diameter of a cardiovascular structure measured along its minor axis at end ventricular diastole.</t>
  </si>
  <si>
    <t>Minor Axis Cross-sectional Diameter at End Ventricular Diastole</t>
  </si>
  <si>
    <t>MNDIAEVS</t>
  </si>
  <si>
    <t>Minor Axis Cross-sec Diameter, EVS</t>
  </si>
  <si>
    <t>Minor Axis Cross-sec Diameter, EVS; Minor Axis Cross-sectional Diameter, End Ventricular Systole</t>
  </si>
  <si>
    <t>The cross sectional diameter of a cardiovascular structure measured along its minor axis at end ventricular systole.</t>
  </si>
  <si>
    <t>Minor Axis Cross-sectional Diameter at End Ventricular Systole</t>
  </si>
  <si>
    <t>MNDIAMVS</t>
  </si>
  <si>
    <t>Minor Axis Cross-sec. Diameter, MVS</t>
  </si>
  <si>
    <t>Minor Axis Cross-sec. Diameter, MVS; Minor Axis Cross-sectional Diameter, Mid Ventricular Systole</t>
  </si>
  <si>
    <t>The cross-sectional diameter of a cardiovascular structure measured along its minor axis at mid ventricular systole.</t>
  </si>
  <si>
    <t>Minor Axis Cross-sectional Diameter at Mid Ventricular Systole</t>
  </si>
  <si>
    <t>MNIDEVD</t>
  </si>
  <si>
    <t>Minor Axis Internal Diameter, EVD</t>
  </si>
  <si>
    <t>Minor Axis Internal Diameter, End Ventricular Diastole; Minor Axis Internal Diameter, EVD</t>
  </si>
  <si>
    <t>The internal diameter of a cardiovascular structure measured along its minor axis at end ventricular diastole.</t>
  </si>
  <si>
    <t>Minor Axis Internal Diameter at End Ventricular Diastole</t>
  </si>
  <si>
    <t>MNIDEVS</t>
  </si>
  <si>
    <t>Minor Axis Internal Diameter, EVS</t>
  </si>
  <si>
    <t>Minor Axis Internal Diameter, End Ventricular Systole; Minor Axis Internal Diameter, EVS</t>
  </si>
  <si>
    <t>The internal diameter of a cardiovascular structure measured along its minor axis at end ventricular systole.</t>
  </si>
  <si>
    <t>Minor Axis Internal Diameter at End Ventricular Systole</t>
  </si>
  <si>
    <t>MNIF</t>
  </si>
  <si>
    <t>Mono Inflamm</t>
  </si>
  <si>
    <t>Mono Inflamm; Monocytes Inflammatory</t>
  </si>
  <si>
    <t>A measurement of the inflammatory monocytes in a biological specimen.</t>
  </si>
  <si>
    <t>Inflammatory Monocytes Count</t>
  </si>
  <si>
    <t>MNIN</t>
  </si>
  <si>
    <t>Mono Intermed</t>
  </si>
  <si>
    <t>Mono Intermed; Monocytes Intermediate</t>
  </si>
  <si>
    <t>A measurement of the intermediate monocytes in a biological specimen.</t>
  </si>
  <si>
    <t>Intermediate Monocytes Count</t>
  </si>
  <si>
    <t>MNINLE</t>
  </si>
  <si>
    <t>Mono Intermed/Leuk</t>
  </si>
  <si>
    <t>Mono Intermed/Leuk; Monocytes Intermediate/Leukocytes</t>
  </si>
  <si>
    <t>A relative measurement (ratio or percentage) of the intermediate monocytes to total leukocytes in a biological specimen.</t>
  </si>
  <si>
    <t>Intermediate Monocyte to Leukocyte Ratio Measurement</t>
  </si>
  <si>
    <t>MNINLES</t>
  </si>
  <si>
    <t>Mono Intermed/Leuk Sub</t>
  </si>
  <si>
    <t>Mono Intermed/Leuk Sub; Monocytes Intermediate/Leukocytes Sub-Population</t>
  </si>
  <si>
    <t>A relative measurement (ratio or percentage) of the intermediate monocytes to a sub-population of leukocytes in a biological specimen.</t>
  </si>
  <si>
    <t>Intermediate Monocyte to Leukocyte Subpopulation Ratio Measurement</t>
  </si>
  <si>
    <t>MNINLYS</t>
  </si>
  <si>
    <t>Mono Intermed/Lym Sub</t>
  </si>
  <si>
    <t>Mono Intermed/Lym Sub; Monocytes Intermediate/Lymphocytes Sub-Population</t>
  </si>
  <si>
    <t>A relative measurement (ratio or percentage) of the intermediate monocytes to a sub-population of lymphocytes in a biological specimen.</t>
  </si>
  <si>
    <t>Intermediate Monocytes to Lymphocyte Subpopulation Ratio Measurement</t>
  </si>
  <si>
    <t>MNINMN</t>
  </si>
  <si>
    <t>Mono Intermed/Mono</t>
  </si>
  <si>
    <t>Mono Intermed/Mono; Monocytes Intermediate/Monocytes</t>
  </si>
  <si>
    <t>A relative measurement (ratio or percentage) of intermediate monocytes to monocytes in a biological specimen.</t>
  </si>
  <si>
    <t>Intermediate Monocyte to Monocyte Ratio Measurement</t>
  </si>
  <si>
    <t>MNINMYC</t>
  </si>
  <si>
    <t>Mono Intermed/Myeloid Cells</t>
  </si>
  <si>
    <t>Mono Intermed/Myeloid Cells; Monocytes Intermediate/Myeloid Cells</t>
  </si>
  <si>
    <t>A relative measurement (ratio or percentage) of the intermediate monocytes to myeloid cells in a biological specimen.</t>
  </si>
  <si>
    <t>Intermediate Monocyte to Myeloid Cell Ratio Measurement</t>
  </si>
  <si>
    <t>MNINS</t>
  </si>
  <si>
    <t>Mono Intermed Sub</t>
  </si>
  <si>
    <t>Mono Intermed Sub; Monocytes Intermediate Sub-Population</t>
  </si>
  <si>
    <t>A measurement of a sub-population of intermediate monocytes in a biological specimen.</t>
  </si>
  <si>
    <t>Intermediate Monocyte Subpopulation Count</t>
  </si>
  <si>
    <t>MNINSP</t>
  </si>
  <si>
    <t>Mono Intermed Sub/Mono Intermed</t>
  </si>
  <si>
    <t>Mono Intermed Sub/Mono Int; Mono Intermed Sub/Mono Intermed; Monocytes Intermediate Sub-Population/Monocytes Intermediate</t>
  </si>
  <si>
    <t>A relative measurement (ratio or percentage) of a sub-population of intermediate monocytes to total intermediate monocytes in a biological specimen.</t>
  </si>
  <si>
    <t>Intermediate Monocyte Subpopulation to Intermediate Monocyte Ratio Measurement</t>
  </si>
  <si>
    <t>MNMA</t>
  </si>
  <si>
    <t>Mono Mat</t>
  </si>
  <si>
    <t>Mono Mat; Monocytes Mature</t>
  </si>
  <si>
    <t>A measurement of the mature monocytes in a biological specimen.</t>
  </si>
  <si>
    <t>Mature Monocytes Count</t>
  </si>
  <si>
    <t>MNNCL</t>
  </si>
  <si>
    <t>Mono NonClassic</t>
  </si>
  <si>
    <t>Mono NonClassic; Monocytes Non-Classical</t>
  </si>
  <si>
    <t>A measurement of the non-classical monocytes in a biological specimen.</t>
  </si>
  <si>
    <t>Non-Classical Monocytes Count</t>
  </si>
  <si>
    <t>MNNCLLE</t>
  </si>
  <si>
    <t>Mono NonClassic/Leuk</t>
  </si>
  <si>
    <t>Mono NonClassic/Leuk; Monocytes Non-Classic/Leukocytes; Monocytes Non-Classical/Leukocytes</t>
  </si>
  <si>
    <t>A relative measurement (ratio or percentage) of the non-classical monocytes to total leukocytes in a biological specimen.</t>
  </si>
  <si>
    <t>Non-Classical Monocyte to Leukocyte Ratio Measurement</t>
  </si>
  <si>
    <t>MNNCLLES</t>
  </si>
  <si>
    <t>Mono NonClassic/Leuk Sub</t>
  </si>
  <si>
    <t>Mono NonClassic/Leuk Sub; Monocytes Non-Classic/Leukocytes Sub-Population; Monocytes Non-Classical/Leukocytes Sub-Population</t>
  </si>
  <si>
    <t>A relative measurement (ratio or percentage) of the non-classical monocytes to a sub-population of leukocytes in a biological specimen.</t>
  </si>
  <si>
    <t>Non-Classical Monocyte to Leukocyte Subpopulation Ratio Measurement</t>
  </si>
  <si>
    <t>MNNCLLYS</t>
  </si>
  <si>
    <t>Mono NonClassic/Lym Sub</t>
  </si>
  <si>
    <t>Mono NonClassic/Lym Sub; Monocytes Non-Classic/Lymphocytes Sub-Population; Monocytes Non-Classical/Lymphocytes Sub-Population</t>
  </si>
  <si>
    <t>A relative measurement (ratio or percentage) of the non-classical monocytes to a sub-population of lymphocytes in a biological specimen.</t>
  </si>
  <si>
    <t>Non-Classical Monocyte to Lymphocyte Subpopulation Ratio Measurement</t>
  </si>
  <si>
    <t>MNNCLMN</t>
  </si>
  <si>
    <t>Mono NonClassic/Mono</t>
  </si>
  <si>
    <t>A relative measurement (ratio or percentage) of non-classical monocytes to monocytes in a biological specimen.</t>
  </si>
  <si>
    <t>Non-Classical Monocyte to Monocyte Ratio Measurement</t>
  </si>
  <si>
    <t>MNNCLMYC</t>
  </si>
  <si>
    <t>Mono NonClassic/Myeloid Cells</t>
  </si>
  <si>
    <t>Mono NonClassic/Myeloid Cells; Monocytes Non-Classic/Myeloid Cells; Monocytes Non-Classical/Myeloid Cells</t>
  </si>
  <si>
    <t>A relative measurement (ratio or percentage) of the non-classical monocytes to myeloid cells in a biological specimen.</t>
  </si>
  <si>
    <t>Non-Classical Monocyte to Myeloid Cell Ratio Measurement</t>
  </si>
  <si>
    <t>MNNCLS</t>
  </si>
  <si>
    <t>Mono NonClassic Sub</t>
  </si>
  <si>
    <t>Mono NonClassic Sub; Monocytes Non-Classical Sub-Population</t>
  </si>
  <si>
    <t>A measurement of a sub-population of non-classical monocytes in a biological specimen.</t>
  </si>
  <si>
    <t>Non-Classical Monocyte Subpopulation Count</t>
  </si>
  <si>
    <t>MNNCLSP</t>
  </si>
  <si>
    <t>Mono NonClassic Sub/Mono NonClassic</t>
  </si>
  <si>
    <t>Mono NonClassic Sub/Mono NonClassic; Monocytes Non-Classical Sub-Population/Monocytes Non-Classical</t>
  </si>
  <si>
    <t>A relative measurement (ratio or percentage) of a sub-population of non-classical monocytes to total non-classical monocytes in a biological specimen.</t>
  </si>
  <si>
    <t>Non-Classical Monocyte Subpopulation to Non-Classical Monocyte Ratio Measurement</t>
  </si>
  <si>
    <t>MNPIF</t>
  </si>
  <si>
    <t>Mono Proinflam</t>
  </si>
  <si>
    <t>Mono Proinflam; Monocytes Proinflammatory</t>
  </si>
  <si>
    <t>A measurement of the pro-inflammatory monocytes in a biological specimen.</t>
  </si>
  <si>
    <t>Proinflammatory Monocytes Count</t>
  </si>
  <si>
    <t>MNPIFMN</t>
  </si>
  <si>
    <t>Mono Proinflam/Mono</t>
  </si>
  <si>
    <t>Mono Proinflam/Mono; Monocytes Proinflammatory/Monocytes</t>
  </si>
  <si>
    <t>A relative measurement (ratio or percentage) of the proinflammatory monocytes to total monocytes in a biological specimen.</t>
  </si>
  <si>
    <t>Proinflammatory Monocyte to Monocyte Ratio Measurement</t>
  </si>
  <si>
    <t>MNPIFS</t>
  </si>
  <si>
    <t>Mono Proinflam Sub</t>
  </si>
  <si>
    <t>Mono Proinflam Sub; Monocytes Proinflammatory Sub-Population; Proinflammatory Monocytes Sub-Population</t>
  </si>
  <si>
    <t>A measurement of a sub-population of proinflammatory monocytes in a biological specimen.</t>
  </si>
  <si>
    <t>Proinflammatory Monocyte Subpopulation Count</t>
  </si>
  <si>
    <t>MNPIFSP</t>
  </si>
  <si>
    <t>Mono Proinflam Sub/MonoPI</t>
  </si>
  <si>
    <t>Mono Proinflam Sub/Mono Proinflam; Mono Proinflam Sub/MonoPI; Monocytes Proinflammatory Sub-Population/Monocytes Proinflammatory</t>
  </si>
  <si>
    <t>A relative measurement (ratio or percentage) of a sub-population of proinflammatory monocytes to total proinflammatory monocytes in a biological specimen.</t>
  </si>
  <si>
    <t>Proinflammatory Monocyte Subpopulation to Proinflammatory Monocyte Ratio Measurement</t>
  </si>
  <si>
    <t>MNR</t>
  </si>
  <si>
    <t>Mono Resident</t>
  </si>
  <si>
    <t>Mono Resident; Monocytes Resident</t>
  </si>
  <si>
    <t>A measurement of the resident monocytes in a biological specimen.</t>
  </si>
  <si>
    <t>Resident Monocytes Count</t>
  </si>
  <si>
    <t>MNS</t>
  </si>
  <si>
    <t>Mono Sub</t>
  </si>
  <si>
    <t>Mono Sub; Monocytes Sub; Monocytes Sub-Population</t>
  </si>
  <si>
    <t>A measurement of a subpopulation of monocytes in a biological specimen.</t>
  </si>
  <si>
    <t>Monocytes Subpopulation Count</t>
  </si>
  <si>
    <t>MNSMN</t>
  </si>
  <si>
    <t>Mono Sub/Mono</t>
  </si>
  <si>
    <t>Mono Sub/Mono; Monocytes Sub-Population/Monocytes; Monocytes Sub/Monocytes</t>
  </si>
  <si>
    <t>A relative measurement (ratio or percentage) of a subpopulation of monocytes to monocytes in a biological specimen.</t>
  </si>
  <si>
    <t>Monocyte Subpopulation to Total Monocytes Ratio Measurement</t>
  </si>
  <si>
    <t>MNSMNS</t>
  </si>
  <si>
    <t>Mono Sub/Mono Sub</t>
  </si>
  <si>
    <t>Mono Sub/Mono Sub; Monocytes Sub-Population/Monocytes Sub-Population</t>
  </si>
  <si>
    <t>A relative measurement (ratio or percentage) of a sub-population of monocytes to a sub-population of monocytes in a biological specimen.</t>
  </si>
  <si>
    <t>Monocyte Subpopulation to Monocyte Subpopulation Ratio Measurement</t>
  </si>
  <si>
    <t>MOCVDNA</t>
  </si>
  <si>
    <t>Molluscum Contagiosum Virus DNA</t>
  </si>
  <si>
    <t>A measurement of the molluscum contagiosum virus DNA in a biological specimen.</t>
  </si>
  <si>
    <t>Molluscum contagiosum Virus DNA Measurement</t>
  </si>
  <si>
    <t>MOCYCE</t>
  </si>
  <si>
    <t>Monocytoid Cells</t>
  </si>
  <si>
    <t>A measurement of the monocytoid cells in a biological specimen.</t>
  </si>
  <si>
    <t>Monocytoid Cell Count</t>
  </si>
  <si>
    <t>MOCYCECE</t>
  </si>
  <si>
    <t>Monocytoid Cells/Total Cells</t>
  </si>
  <si>
    <t>A relative measurement (ratio or percentage) of the monocytoid cells to total cells in a biological specimen.</t>
  </si>
  <si>
    <t>Monocytoid Cell to Total Cell Ratio Measurement</t>
  </si>
  <si>
    <t>MOCYCELE</t>
  </si>
  <si>
    <t>Monocytoid Cells/Leukocytes</t>
  </si>
  <si>
    <t>A relative measurement (ratio or percentage) of the monocytoid cells to leukocytes in a biological specimen.</t>
  </si>
  <si>
    <t>Monocytoid Cells to Leukocytes Ratio Measurement</t>
  </si>
  <si>
    <t>MODAFNIL</t>
  </si>
  <si>
    <t>Modafinil</t>
  </si>
  <si>
    <t>A measurement of the modafinil in a biological specimen.</t>
  </si>
  <si>
    <t>Modafinil Measurement</t>
  </si>
  <si>
    <t>MOHXITAL</t>
  </si>
  <si>
    <t>Methohexital</t>
  </si>
  <si>
    <t>A measurement of the methohexital in a biological specimen.</t>
  </si>
  <si>
    <t>Methohexital Measurement</t>
  </si>
  <si>
    <t>MOISTCTT</t>
  </si>
  <si>
    <t>Moisture Content</t>
  </si>
  <si>
    <t>Moisture; Moisture Content</t>
  </si>
  <si>
    <t>The total amount of water and other volatiles in an ingredient, component, or product.</t>
  </si>
  <si>
    <t>MOLINDN</t>
  </si>
  <si>
    <t>Molindone</t>
  </si>
  <si>
    <t>A measurement of the molindone in a biological specimen.</t>
  </si>
  <si>
    <t>Molindone Measurement</t>
  </si>
  <si>
    <t>MONMPHLE</t>
  </si>
  <si>
    <t>Monocytes and Macrophages/Leukocytes</t>
  </si>
  <si>
    <t>A relative measurement (ratio or percentage) of the monocytes and macrophages to total leukocytes in a biological specimen.</t>
  </si>
  <si>
    <t>Monocytes and Macrophages to Leukocytes Ratio Measurement</t>
  </si>
  <si>
    <t>MONO</t>
  </si>
  <si>
    <t>Monocytes</t>
  </si>
  <si>
    <t>A measurement of the monocytes in a biological specimen.</t>
  </si>
  <si>
    <t>Monocyte Count</t>
  </si>
  <si>
    <t>MONOBL</t>
  </si>
  <si>
    <t>Monoblasts</t>
  </si>
  <si>
    <t>A measurement of the monoblast cells in a biological specimen.</t>
  </si>
  <si>
    <t>Monoblast Count</t>
  </si>
  <si>
    <t>MONOBLCE</t>
  </si>
  <si>
    <t>Monoblasts/Total Cells</t>
  </si>
  <si>
    <t>A relative measurement (ratio or percentage) of the monoblasts to total cells in a biological specimen.</t>
  </si>
  <si>
    <t>Monoblast to Total Cell Ratio Measurement</t>
  </si>
  <si>
    <t>MONOBLLE</t>
  </si>
  <si>
    <t>Monoblasts/Leukocytes</t>
  </si>
  <si>
    <t>A relative measurement (ratio or percentage) of the monoblasts to leukocytes in a biological specimen.</t>
  </si>
  <si>
    <t>Monoblast to Leukocyte Ratio Measurement</t>
  </si>
  <si>
    <t>MONOCE</t>
  </si>
  <si>
    <t>Monocytes/Total Cells</t>
  </si>
  <si>
    <t>A relative measurement (ratio or percentage) of the monocytes to total cells in a biological specimen (for example a bone marrow specimen).</t>
  </si>
  <si>
    <t>Monocytes to Total Cell Ratio Measurement</t>
  </si>
  <si>
    <t>MONOIM</t>
  </si>
  <si>
    <t>Immature Monocytes</t>
  </si>
  <si>
    <t>A measurement of the immature monocytes in a biological specimen.</t>
  </si>
  <si>
    <t>Immature Monocyte Count</t>
  </si>
  <si>
    <t>MONOIMLE</t>
  </si>
  <si>
    <t>Immature Monocytes/Leukocytes</t>
  </si>
  <si>
    <t>A relative measurement (ratio or percentage) of immature monocytes to total leukocytes in a biological specimen.</t>
  </si>
  <si>
    <t>Immature Monocyte to Leukocyte Ratio Measurement</t>
  </si>
  <si>
    <t>MONOLE</t>
  </si>
  <si>
    <t>Monocytes/Leukocytes</t>
  </si>
  <si>
    <t>A relative measurement (ratio or percentage) of the monocytes to leukocytes in a biological specimen.</t>
  </si>
  <si>
    <t>Monocyte to Leukocyte Ratio</t>
  </si>
  <si>
    <t>MONOLES</t>
  </si>
  <si>
    <t>Mono/Leuk Sub</t>
  </si>
  <si>
    <t>Mono/Leuk Sub; Monocytes/Leukocytes Sub-Population</t>
  </si>
  <si>
    <t>A relative measurement (ratio or percentage) of the monocytes to a sub-population of leukocytes in a biological specimen.</t>
  </si>
  <si>
    <t>Monocyte to Leukocyte Subpopulation Ratio Measurement</t>
  </si>
  <si>
    <t>MONOLYS</t>
  </si>
  <si>
    <t>Mono/Lym Sub</t>
  </si>
  <si>
    <t>Mono/Lym Sub; Monocytes/Lymphocytes Sub-Population</t>
  </si>
  <si>
    <t>A relative measurement (ratio or percentage) of the monocytes to a sub-population of lymphocytes in a biological specimen.</t>
  </si>
  <si>
    <t>Monocyte to Lymphocyte Subpopulation Ratio Measurement</t>
  </si>
  <si>
    <t>MONOMA</t>
  </si>
  <si>
    <t>Monocytes/Macrocytes</t>
  </si>
  <si>
    <t>A relative measurement (ratio or percentage) of the monocytes to macrocytes present in a sample.</t>
  </si>
  <si>
    <t>Monocytes to Macrocytes Ratio Measurement</t>
  </si>
  <si>
    <t>MONOMYC</t>
  </si>
  <si>
    <t>Mono/Myeloid Cells</t>
  </si>
  <si>
    <t>Mono/Myeloid Cells; Monocytes/Myeloid Cells</t>
  </si>
  <si>
    <t>A relative measurement (ratio or percentage) of the monocytes to myeloid cells in a biological specimen.</t>
  </si>
  <si>
    <t>Monocyte to Myeloid Cell Ratio Measurement</t>
  </si>
  <si>
    <t>MONONSQE</t>
  </si>
  <si>
    <t>Monocytes/Non-Squam Epi Cells</t>
  </si>
  <si>
    <t>A relative measurement (ratio or percentage) of the monocytes to non-squamous epithelial cells in a biological specimen.</t>
  </si>
  <si>
    <t>Monocytes to Non-Squamous Epithelial Cells Ratio Measurement</t>
  </si>
  <si>
    <t>MONOPTPT</t>
  </si>
  <si>
    <t>Monoclonal Protein/Total Protein</t>
  </si>
  <si>
    <t>M Protein/Total Protein; M-Spike Protein/Total Protein; Monoclonal Protein Spike/Total Protein; Monoclonal Protein/Total Protein; Myeloma Protein/Total Protein</t>
  </si>
  <si>
    <t>A relative measurement (ratio or percentage) of the monoclonal protein to total protein in a biological specimen.</t>
  </si>
  <si>
    <t>Monoclonal Protein to Total Protein Ratio Measurement</t>
  </si>
  <si>
    <t>MONOSLE</t>
  </si>
  <si>
    <t>Mono Sub/Leuk</t>
  </si>
  <si>
    <t>Mono Sub/Leuk; Monocytes Sub-Population/Leukocytes</t>
  </si>
  <si>
    <t>A relative measurement (ratio or percentage) of a sub-population of monocytes to total leukocytes in a biological specimen.</t>
  </si>
  <si>
    <t>Monocyte Subpopulation to Leukocyte Ratio Measurement</t>
  </si>
  <si>
    <t>MONTMKNM</t>
  </si>
  <si>
    <t>Mononucleotide Marker Names</t>
  </si>
  <si>
    <t>The literal identifier of the mononucleotide markers present in an assay kit.</t>
  </si>
  <si>
    <t>Mononucleotide Marker Name</t>
  </si>
  <si>
    <t>MORGANEL</t>
  </si>
  <si>
    <t>Morganella</t>
  </si>
  <si>
    <t>A measurement of the organisms that are not assigned to the species level but are assigned to the Morganella genus level in a biological specimen.</t>
  </si>
  <si>
    <t>Morganella Measurement</t>
  </si>
  <si>
    <t>MORORFX</t>
  </si>
  <si>
    <t>Moro Reflex</t>
  </si>
  <si>
    <t>An involuntary, primal response in the neonate to loud noise or the feeling of falling. The response is characterized by the infant's arms symmetrically spreading out to the side and then back to the midline, and involuntarily flexing the fingers and toes</t>
  </si>
  <si>
    <t>MORPHDS</t>
  </si>
  <si>
    <t>Desomorphine</t>
  </si>
  <si>
    <t>A measurement of the desomorphine in a biological specimen.</t>
  </si>
  <si>
    <t>Desomorphine Measurement</t>
  </si>
  <si>
    <t>MORPHET</t>
  </si>
  <si>
    <t>Ethylmorphine</t>
  </si>
  <si>
    <t>A measurement of the ethylmorphine in a biological specimen.</t>
  </si>
  <si>
    <t>Ethylmorphine Measurement</t>
  </si>
  <si>
    <t>MORPHINE</t>
  </si>
  <si>
    <t>Morphine</t>
  </si>
  <si>
    <t>A measurement of the morphine present in a biological specimen.</t>
  </si>
  <si>
    <t>Morphine Measurement</t>
  </si>
  <si>
    <t>MORPHNC</t>
  </si>
  <si>
    <t>Nicomorphine</t>
  </si>
  <si>
    <t>A measurement of the nicomorphine in a biological specimen.</t>
  </si>
  <si>
    <t>Nicomorphine Measurement</t>
  </si>
  <si>
    <t>MORPHNR</t>
  </si>
  <si>
    <t>Normorphine</t>
  </si>
  <si>
    <t>A measurement of the normorphine in a biological specimen.</t>
  </si>
  <si>
    <t>Normorphine Measurement</t>
  </si>
  <si>
    <t>MPC</t>
  </si>
  <si>
    <t>Mean Platelet Component</t>
  </si>
  <si>
    <t>A measurement of the mean platelet component (platelet activity) in a blood specimen.</t>
  </si>
  <si>
    <t>Mean Platelet Component Measurement</t>
  </si>
  <si>
    <t>MPHDRN</t>
  </si>
  <si>
    <t>Mephedrone</t>
  </si>
  <si>
    <t>A measurement of the mephedrone in a biological specimen.</t>
  </si>
  <si>
    <t>Mephedrone Measurement</t>
  </si>
  <si>
    <t>MPHNBRB</t>
  </si>
  <si>
    <t>Methylphenobarbital</t>
  </si>
  <si>
    <t>Mephobarbital; Methylphenobarbital</t>
  </si>
  <si>
    <t>A measurement of the methylphenobarbital in a biological specimen.</t>
  </si>
  <si>
    <t>Mephobarbital Measurement</t>
  </si>
  <si>
    <t>MPI</t>
  </si>
  <si>
    <t>Myocardial Performance Index</t>
  </si>
  <si>
    <t>A calculated result that uses the following base formula to quantify both systolic and diastolic ventricular function: MPI = (IVCT + IVRT)/VET, where IVCT is isovolumetric contraction time, IVRT is isovolumetric relaxation time, and VET is ventricular eje</t>
  </si>
  <si>
    <t>MPIGISO</t>
  </si>
  <si>
    <t>Monoclonal Prot Immunoglobulin Isotype</t>
  </si>
  <si>
    <t>Immunoglobulin Immunofixation Interpretation; Monoclonal Prot Immunoglobulin Isotype; Monoclonal Protein Immunoglobulin Class; Monoclonal Protein Immunoglobulin Isotype</t>
  </si>
  <si>
    <t>The identification of the monoclonal protein immunoglobulin isotype in a biological specimen.</t>
  </si>
  <si>
    <t>Monoclonal Protein Immunoglobulin Isotype Determination</t>
  </si>
  <si>
    <t>MPM</t>
  </si>
  <si>
    <t>Mean Platelet Dry Mass</t>
  </si>
  <si>
    <t>A measurement of the mean platelet dry mass in a biological specimen.</t>
  </si>
  <si>
    <t>MPN</t>
  </si>
  <si>
    <t>Mycoplasma pneumoniae</t>
  </si>
  <si>
    <t>A measurement of the Mycoplasma pneumoniae in a biological specimen.</t>
  </si>
  <si>
    <t>Mycoplasma pneumoniae Measurement</t>
  </si>
  <si>
    <t>MPNDNA</t>
  </si>
  <si>
    <t>Mycoplasma pneumoniae DNA</t>
  </si>
  <si>
    <t>A measurement of the Mycoplasma pneumoniae DNA in a biological specimen.</t>
  </si>
  <si>
    <t>Mycoplasma pneumoniae DNA Measurement</t>
  </si>
  <si>
    <t>MPNNUAC</t>
  </si>
  <si>
    <t>Mycoplasma pneumoniae Nucleic Acid</t>
  </si>
  <si>
    <t>A measurement of the Mycoplasma pneumoniae nucleic acid in a biological specimen.</t>
  </si>
  <si>
    <t>Mycoplasma pneumoniae Nucleic Acid Measurement</t>
  </si>
  <si>
    <t>MPO</t>
  </si>
  <si>
    <t>Myeloperoxidase</t>
  </si>
  <si>
    <t>A measurement of the myeloperoxidase in a biological specimen.</t>
  </si>
  <si>
    <t>Myeloperoxidase Measurement</t>
  </si>
  <si>
    <t>MPRBMATE</t>
  </si>
  <si>
    <t>Meprobamate</t>
  </si>
  <si>
    <t>A measurement of the meprobamate in a biological specimen.</t>
  </si>
  <si>
    <t>Meprobamate Measurement</t>
  </si>
  <si>
    <t>MPROTEXR</t>
  </si>
  <si>
    <t>Monoclonal Protein Excretion Rate</t>
  </si>
  <si>
    <t>M Protein Excretion Rate; M-Spike Protein Excretion Rate; Monoclonal Protein Excretion Rate; Monoclonal Protein Spike Excretion Rate; Myeloma Protein Excretion Rate</t>
  </si>
  <si>
    <t>A measurement of the amount of Monoclonal Protein being excreted in a biological specimen over a defined amount of time (e.g. one hour).</t>
  </si>
  <si>
    <t>MPROTR</t>
  </si>
  <si>
    <t>Monoclonal Protein Region</t>
  </si>
  <si>
    <t>Monoclonal Protein Band Region; Monoclonal Protein Region; Monoclonal Protein Spike Region</t>
  </si>
  <si>
    <t>The identification of the protein zone (e.g., alpha-1 globulin, beta globulin, etc.) within which the monoclonal protein is observed.</t>
  </si>
  <si>
    <t>Monoclonal Protein Spike Region Identification</t>
  </si>
  <si>
    <t>MPRYLON</t>
  </si>
  <si>
    <t>Methyprylon</t>
  </si>
  <si>
    <t>A measurement of the methyprylon in a biological specimen.</t>
  </si>
  <si>
    <t>Methyprylon Measurement</t>
  </si>
  <si>
    <t>MPV</t>
  </si>
  <si>
    <t>Mean Platelet Volume</t>
  </si>
  <si>
    <t>A measurement of the average size of the platelets present in a blood sample.</t>
  </si>
  <si>
    <t>Mean Platelet Volume Measurement</t>
  </si>
  <si>
    <t>MPXI</t>
  </si>
  <si>
    <t>Myeloperoxidase Index</t>
  </si>
  <si>
    <t>The mean peroxidase activity index or staining intensity of the neutrophil population relative to the archetype.</t>
  </si>
  <si>
    <t>Neutrophil Myeloperoxidase Index</t>
  </si>
  <si>
    <t>MPXV</t>
  </si>
  <si>
    <t>Monkeypox Virus</t>
  </si>
  <si>
    <t>Monkey Pox Virus; Monkeypox Virus</t>
  </si>
  <si>
    <t>A measurement of the Monkeypox virus in a biological specimen.</t>
  </si>
  <si>
    <t>Monkeypox Virus Measurement</t>
  </si>
  <si>
    <t>MPXVDNA</t>
  </si>
  <si>
    <t>Monkeypox Virus DNA</t>
  </si>
  <si>
    <t>A measurement of the Monkeypox virus DNA in a biological specimen.</t>
  </si>
  <si>
    <t>Monkeypox Virus DNA Measurement</t>
  </si>
  <si>
    <t>MRD1</t>
  </si>
  <si>
    <t>Margin Reflex Distance 1</t>
  </si>
  <si>
    <t>Margin Reflex Distance 1; Margin to Reflex Distance 1; Marginal Reflex Distance 1</t>
  </si>
  <si>
    <t>A measurement of the distance between the corneal light reflex to the central upper-eyelid margin, with the patient's gaze in the primary position (i.e., straight ahead).</t>
  </si>
  <si>
    <t>MRD2</t>
  </si>
  <si>
    <t>Margin Reflex Distance 2</t>
  </si>
  <si>
    <t>Margin Reflex Distance 2; Margin to Reflex Distance 2; Marginal Reflex Distance 2</t>
  </si>
  <si>
    <t>A measurement of the distance between the corneal light reflex to central lower-eyelid margin, with the patient's gaze in the primary position (i.e., straight ahead).</t>
  </si>
  <si>
    <t>MRGJALA</t>
  </si>
  <si>
    <t>Mitral Regur Jet Area L Atrial Area Rt</t>
  </si>
  <si>
    <t>Mitral Regur Jet Area L Atrial Area Rt; Mitral Regurgitant Jet Area to Left Atrial Area Ratio</t>
  </si>
  <si>
    <t>A relative measurement (ratio) of the mitral regurgitant jet area to left atrial area.</t>
  </si>
  <si>
    <t>Mitral Regurgitant Jet Area to Left Atrial Area Ratio</t>
  </si>
  <si>
    <t>MRICTYPE</t>
  </si>
  <si>
    <t>MRI Coil Type</t>
  </si>
  <si>
    <t>The classification of the coil that is used in an magnetic resonance imaging procedure. Usually refers to the anatomical location for where the coil is placed such as head, body or breast.</t>
  </si>
  <si>
    <t>MRSA</t>
  </si>
  <si>
    <t>S. aureus, Methicillin-resistant</t>
  </si>
  <si>
    <t>S. aureus, Methicillin-Resistant; Staphylococcus aureus, Methicillin-Resistant</t>
  </si>
  <si>
    <t>A measurement of the methicillin-resistant strain of Staphylococcus aureus in a biological specimen.</t>
  </si>
  <si>
    <t>Methicillin-resistant Staphylococcus aureus Measurement</t>
  </si>
  <si>
    <t>MRSXIDTC</t>
  </si>
  <si>
    <t>Date of Most Recent Sexual Intercourse</t>
  </si>
  <si>
    <t>The date of the most recent occurrence of sexual intercourse.</t>
  </si>
  <si>
    <t>Date of Last Sexual Intercourse</t>
  </si>
  <si>
    <t>MSCRGIND</t>
  </si>
  <si>
    <t>Miscarriage Indicator</t>
  </si>
  <si>
    <t>Miscarriage Indicator; Spontaneous Abortion Indicator</t>
  </si>
  <si>
    <t>An indication as to whether any pregnancies resulted in miscarriages.</t>
  </si>
  <si>
    <t>MSHA</t>
  </si>
  <si>
    <t>Alpha Melanocyte Stimulating Hormone</t>
  </si>
  <si>
    <t>Alpha Melanocyte Stimulating Hormone; Alpha-MSH</t>
  </si>
  <si>
    <t>A measurement of the alpha melanocyte stimulating hormone in a biological specimen.</t>
  </si>
  <si>
    <t>Alpha Melanocyte Stimulating Hormone Measurement</t>
  </si>
  <si>
    <t>MSI</t>
  </si>
  <si>
    <t>Mycobacterium simiae</t>
  </si>
  <si>
    <t>A measurement of the Mycobacterium simiae in a biological specimen.</t>
  </si>
  <si>
    <t>Mycobacterium simiae Measurement</t>
  </si>
  <si>
    <t>MSSA</t>
  </si>
  <si>
    <t>S. aureus, Methicillin-susceptible</t>
  </si>
  <si>
    <t>S. aureus, Methicillin-Susceptible; Staphylococcus aureus, Methicillin-Susceptible</t>
  </si>
  <si>
    <t>A measurement of the methicillin-susceptible strain of Staphylococcus aureus in a biological specimen.</t>
  </si>
  <si>
    <t>Methicillin-susceptible Staphylococcus aureus Measurement</t>
  </si>
  <si>
    <t>MSTHCE</t>
  </si>
  <si>
    <t>Mesothelial Cells</t>
  </si>
  <si>
    <t>A measurement of the mesothelial cells in a biological specimen.</t>
  </si>
  <si>
    <t>Mesothelial Cells Count</t>
  </si>
  <si>
    <t>MSTHCELE</t>
  </si>
  <si>
    <t>Mesothelial Cells/Leukocytes</t>
  </si>
  <si>
    <t>A relative measurement (ratio or percentage) of the mesothelial cells to total leukocytes in a biological specimen.</t>
  </si>
  <si>
    <t>Mesothelial Cells to Leukocytes Ratio Measurement</t>
  </si>
  <si>
    <t>MSTRLN</t>
  </si>
  <si>
    <t>Mesterolone</t>
  </si>
  <si>
    <t>Mesterelone; Mesterolone</t>
  </si>
  <si>
    <t>A measurement of the mesterolone in a biological specimen.</t>
  </si>
  <si>
    <t>Mesterolone Measurement</t>
  </si>
  <si>
    <t>MTB</t>
  </si>
  <si>
    <t>Mycobacterium tuberculosis</t>
  </si>
  <si>
    <t>A measurement of the organisms that are assigned to the Mycobacterium tuberculosis species in a biological specimen.</t>
  </si>
  <si>
    <t>Mycobacterium Tuberculosis Measurement</t>
  </si>
  <si>
    <t>MTBCMPLX</t>
  </si>
  <si>
    <t>Mycobacterium tuberculosis Complex</t>
  </si>
  <si>
    <t>A measurement of the organisms assignable to the Mycobacterium tuberculosis complex in a biological specimen.</t>
  </si>
  <si>
    <t>Mycobacterium tuberculosis Complex Measurement</t>
  </si>
  <si>
    <t>MTBIINTP</t>
  </si>
  <si>
    <t>Metabolic Imaging Interpretation</t>
  </si>
  <si>
    <t>An interpretive summary of the metabolic activity of a tumor or lesion based on imaging analysis.</t>
  </si>
  <si>
    <t>MTBRIR</t>
  </si>
  <si>
    <t>M. tuberculosis, Rifampin-resistant</t>
  </si>
  <si>
    <t>M. tuberculosis, Rifampin-resistant; Mycobacterium tuberculosis, Rifampin-resistant</t>
  </si>
  <si>
    <t>A measurement of the rifampin-resistant strain of Mycobacterium tuberculosis in a biological specimen.</t>
  </si>
  <si>
    <t>Rifampin-resistant Mycobacterium Measurement</t>
  </si>
  <si>
    <t>MTENDIND</t>
  </si>
  <si>
    <t>Motion Tenderness Indicator</t>
  </si>
  <si>
    <t>An indication as to whether there are symptoms of motion tenderness.</t>
  </si>
  <si>
    <t>MTESTOS</t>
  </si>
  <si>
    <t>Methyltestosterone</t>
  </si>
  <si>
    <t>A measurement of the methyltestosterone in a biological specimen.</t>
  </si>
  <si>
    <t>Methyltestosterone Measurement</t>
  </si>
  <si>
    <t>MTETKET</t>
  </si>
  <si>
    <t>Methyl Ethyl Ketone</t>
  </si>
  <si>
    <t>MEK; Methyl Ethyl Ketone</t>
  </si>
  <si>
    <t>A measurement of the methyl ethyl ketone in a specimen.</t>
  </si>
  <si>
    <t>Methyl Ethyl Ketone Measurement</t>
  </si>
  <si>
    <t>MTHACT</t>
  </si>
  <si>
    <t>Methyl Acetate</t>
  </si>
  <si>
    <t>Methyl Acetate; Methyl Acetic Acid</t>
  </si>
  <si>
    <t>A measurement of the methyl acetate in a specimen.</t>
  </si>
  <si>
    <t>Methyl Acetate Measurement</t>
  </si>
  <si>
    <t>MTHCRYN5</t>
  </si>
  <si>
    <t>5-Methylchrysene</t>
  </si>
  <si>
    <t>A measurement of the 5-methylchrysene in a specimen.</t>
  </si>
  <si>
    <t>5-Methylchrysene Measurement</t>
  </si>
  <si>
    <t>MTHSTRN</t>
  </si>
  <si>
    <t>Methasterone</t>
  </si>
  <si>
    <t>A measurement of the methasterone in a biological specimen.</t>
  </si>
  <si>
    <t>Methasterone Measurement</t>
  </si>
  <si>
    <t>MTHXT3</t>
  </si>
  <si>
    <t>3-Methoxytyramine</t>
  </si>
  <si>
    <t>A measurement of the total 3-methoxytyramine in a biological specimen.</t>
  </si>
  <si>
    <t>Total 3-Methoxytyramine Measurement</t>
  </si>
  <si>
    <t>MTHXT3FR</t>
  </si>
  <si>
    <t>3-Methoxytyramine, Free</t>
  </si>
  <si>
    <t>A measurement of the free 3-methoxytyramine in a biological specimen.</t>
  </si>
  <si>
    <t>Free 3-Methoxytyramine Measurement</t>
  </si>
  <si>
    <t>MTNEPHFR</t>
  </si>
  <si>
    <t>Metanephrine, Free</t>
  </si>
  <si>
    <t>A measurement of the free metanephrine in a biological specimen.</t>
  </si>
  <si>
    <t>Free Metanephrine Measurement</t>
  </si>
  <si>
    <t>MTNMTEXR</t>
  </si>
  <si>
    <t>Metanephrine+Normetanephrine Excr Rate</t>
  </si>
  <si>
    <t>Metanephrine+Normetanephrine Excr Rate; Metanephrine+Normetanephrine Excretion Rate</t>
  </si>
  <si>
    <t>A measurement of the amount of metanephrine and normetanephrine being excreted in a biological specimen over a defined amount of time (e.g., one hour).</t>
  </si>
  <si>
    <t>Metanephrine and Normetanephrine Excretion Rate</t>
  </si>
  <si>
    <t>MTNNMTN</t>
  </si>
  <si>
    <t>Metanephrine+Normetanephrine</t>
  </si>
  <si>
    <t>A measurement of the metanephrine and normetanephrine in a biological specimen.</t>
  </si>
  <si>
    <t>Metanephrine and Normetanephrine Measurement</t>
  </si>
  <si>
    <t>MUARMCIR</t>
  </si>
  <si>
    <t>Mid-Upper Arm Circumference</t>
  </si>
  <si>
    <t>The distance around an individual's upper arm, at the widest point.</t>
  </si>
  <si>
    <t>MUCTHR</t>
  </si>
  <si>
    <t>Mucous Threads</t>
  </si>
  <si>
    <t>A measurement of the mucous threads present in a biological specimen.</t>
  </si>
  <si>
    <t>Mucous Thread Measurement</t>
  </si>
  <si>
    <t>MUG</t>
  </si>
  <si>
    <t>Murinoglobulin</t>
  </si>
  <si>
    <t>A measurement of the murinoglobulin in a biological specimen.</t>
  </si>
  <si>
    <t>Murinoglobulin Measurement</t>
  </si>
  <si>
    <t>MULTPLEX</t>
  </si>
  <si>
    <t>Multiplex Probe Parameter</t>
  </si>
  <si>
    <t>A descriptor referring to the number of unique molecular probes contained in each assay component from which results are obtained, such as each well in a 96-well plate.</t>
  </si>
  <si>
    <t>MUSCRIG</t>
  </si>
  <si>
    <t>Muscular Rigidity</t>
  </si>
  <si>
    <t>An evaluation of muscular rigidity (an involuntary, persistent state of firm, tense muscles with marked resistance to passive movement).</t>
  </si>
  <si>
    <t>Muscular Rigidity Evaluation</t>
  </si>
  <si>
    <t>MVRGF</t>
  </si>
  <si>
    <t>Mitral Valve Regurgitant Fraction</t>
  </si>
  <si>
    <t>A measurement of the volume of retrograde blood flow across the orifice of the mitral valve expressed as a percentage of the anterograde flow volume.</t>
  </si>
  <si>
    <t>MVRGJA</t>
  </si>
  <si>
    <t>Mitral Valve Regurgitant Jet Area</t>
  </si>
  <si>
    <t>The measured area of the regurgitant jet of blood into the left atrium.</t>
  </si>
  <si>
    <t>MVRGVOL</t>
  </si>
  <si>
    <t>Mitral Valve Regurgitant Volume</t>
  </si>
  <si>
    <t>A measurement of the volume of retrograde blood flow across the orifice of the mitral valve.</t>
  </si>
  <si>
    <t>MVVCA</t>
  </si>
  <si>
    <t>Mitral Valve Vena Contracta Area</t>
  </si>
  <si>
    <t>The area of the vena contracta of the mitral valve.</t>
  </si>
  <si>
    <t>MVVCW</t>
  </si>
  <si>
    <t>Mitral Valve Vena Contracta Width</t>
  </si>
  <si>
    <t>The width of the vena contracta of the mitral valve.</t>
  </si>
  <si>
    <t>MX1</t>
  </si>
  <si>
    <t>Interferon-Induced Protein p78</t>
  </si>
  <si>
    <t>Interferon-Induced GTP-Binding Protein Mx1; Interferon-Induced Protein p78</t>
  </si>
  <si>
    <t>A measurement of the interferon-induced protein P78 in a biological specimen.</t>
  </si>
  <si>
    <t>Interferon-Induced Protein p78 Measurement</t>
  </si>
  <si>
    <t>MXDOSAMT</t>
  </si>
  <si>
    <t>Maximum Dose Amount</t>
  </si>
  <si>
    <t>A determination of the maximum amount of a substance taken as a dose by a subject.</t>
  </si>
  <si>
    <t>MXDOSFRQ</t>
  </si>
  <si>
    <t>Frequency of Maximum Dose Amount</t>
  </si>
  <si>
    <t>A determination of how often a subject takes a substance at the maximum dose amount.</t>
  </si>
  <si>
    <t>MYBLA</t>
  </si>
  <si>
    <t>Myeloblasts</t>
  </si>
  <si>
    <t>Myeloblasts; Myeloid Blasts</t>
  </si>
  <si>
    <t>A measurement of the myeloblast cells in a biological specimen.</t>
  </si>
  <si>
    <t>Myeloblast Count</t>
  </si>
  <si>
    <t>MYBLALE</t>
  </si>
  <si>
    <t>Myeloblasts/Leukocytes</t>
  </si>
  <si>
    <t>A relative measurement (ratio or percentage) of the myeloblasts to leukocytes in a biological specimen.</t>
  </si>
  <si>
    <t>Myeloblast to Leukocyte Ratio</t>
  </si>
  <si>
    <t>MYBLAT1</t>
  </si>
  <si>
    <t>Type I Myeloblasts</t>
  </si>
  <si>
    <t>A measurement of type I myeloblast cells per unit of a biological specimen.</t>
  </si>
  <si>
    <t>Type I Myeloblasts Measurement</t>
  </si>
  <si>
    <t>MYBLAT2</t>
  </si>
  <si>
    <t>Type II Myeloblasts</t>
  </si>
  <si>
    <t>A measurement of type II myeloblast cells per unit of a biological specimen.</t>
  </si>
  <si>
    <t>Type II Myeloblasts Measurement</t>
  </si>
  <si>
    <t>MYBLAT3</t>
  </si>
  <si>
    <t>Type III Myeloblasts</t>
  </si>
  <si>
    <t>A measurement of type III myeloblast cells per unit of a biological specimen.</t>
  </si>
  <si>
    <t>Type III Myeloblasts Measurement</t>
  </si>
  <si>
    <t>MYC</t>
  </si>
  <si>
    <t>Myeloid Cells</t>
  </si>
  <si>
    <t>A measurement of the myeloid cells in a biological specimen.</t>
  </si>
  <si>
    <t>Myeloid Cell Count</t>
  </si>
  <si>
    <t>MYCEMIDX</t>
  </si>
  <si>
    <t>Myeloid Maturation Index</t>
  </si>
  <si>
    <t>A relative measurement (ratio) of the sum of myeloid maturation phase cells (pool) to the sum of myeloid proliferative phase cells (pool) in a biological specimen.</t>
  </si>
  <si>
    <t>MYCEMPOL</t>
  </si>
  <si>
    <t>Myeloid Maturation Pool</t>
  </si>
  <si>
    <t>A measurement of the myeloid maturation phase cells (metamyelocytes, band neutrophils, and segmented neutrophils) in a biological specimen.</t>
  </si>
  <si>
    <t>Myeloid Maturation Pool Count</t>
  </si>
  <si>
    <t>MYCEPIDX</t>
  </si>
  <si>
    <t>Myeloid Proliferation Index</t>
  </si>
  <si>
    <t>A relative measurement (ratio) of the sum of myeloid proliferative phase cells (pool) to the sum of myeloid maturation phase cells (pool) in a biological specimen.</t>
  </si>
  <si>
    <t>MYCEPPOL</t>
  </si>
  <si>
    <t>Myeloid Proliferation Pool</t>
  </si>
  <si>
    <t>A measurement of the myeloid proliferative phase cells (myeloblasts, promyelocytes, and myelocytes) in a biological specimen.</t>
  </si>
  <si>
    <t>Myeloid Proliferation Pool Count</t>
  </si>
  <si>
    <t>MYCOBACT</t>
  </si>
  <si>
    <t>Mycobacterium</t>
  </si>
  <si>
    <t>A measurement of the organisms that are not assigned to the species level but are assigned to the Mycobacterium genus level in a biological specimen.</t>
  </si>
  <si>
    <t>Mycobacterium Measurement</t>
  </si>
  <si>
    <t>MYCOPLAS</t>
  </si>
  <si>
    <t>Mycoplasma</t>
  </si>
  <si>
    <t>A measurement of the organisms that are not assigned to the species level but are assigned to the Mycoplasma genus level in a biological specimen.</t>
  </si>
  <si>
    <t>Mycoplasma Measurement</t>
  </si>
  <si>
    <t>MYCY</t>
  </si>
  <si>
    <t>Myelocytes</t>
  </si>
  <si>
    <t>A measurement of the myelocytes in a biological specimen.</t>
  </si>
  <si>
    <t>Myelocyte Count</t>
  </si>
  <si>
    <t>MYCYCE</t>
  </si>
  <si>
    <t>Myelocytes/Total Cells</t>
  </si>
  <si>
    <t>A relative measurement (ratio or percentage) of the myelocytes to total cells in a biological specimen (for example a bone marrow specimen).</t>
  </si>
  <si>
    <t>Myelocyte to Total Cell Ratio Measurement</t>
  </si>
  <si>
    <t>MYCYLE</t>
  </si>
  <si>
    <t>Myelocytes/Leukocytes</t>
  </si>
  <si>
    <t>A relative measurement (ratio or percentage) of the myelocytes to leukocytes in a biological specimen.</t>
  </si>
  <si>
    <t>Myelocyte to Leukocyte Ratio</t>
  </si>
  <si>
    <t>MYECV</t>
  </si>
  <si>
    <t>Myocardial Extracellular Volume</t>
  </si>
  <si>
    <t>MECV; Myocardial Extracellular Volume</t>
  </si>
  <si>
    <t>The percent of myocardial tissue comprised of extracellular space calculated from native and post-contrast T1 maps and a contemporaneous hematocrit level.</t>
  </si>
  <si>
    <t>MYL3</t>
  </si>
  <si>
    <t>Myosin Light Chain 3</t>
  </si>
  <si>
    <t>Cardiac myosin light chain 1; Myosin light chain 1, slow-twitch muscle B/ventricular isoform; Myosin Light Chain 3</t>
  </si>
  <si>
    <t>A measurement of myosin light chain 3 in a biological specimen.</t>
  </si>
  <si>
    <t>Myosin Light Chain 3 Measurement</t>
  </si>
  <si>
    <t>MYPC</t>
  </si>
  <si>
    <t>Myeloid Progenitor Cells</t>
  </si>
  <si>
    <t>A measurement of the myeloid progenitor cells in a biological specimen.</t>
  </si>
  <si>
    <t>Myeloid Progenitor Cell Count</t>
  </si>
  <si>
    <t>MYPCCE</t>
  </si>
  <si>
    <t>Myeloid Progenitor Cells/Total Cells</t>
  </si>
  <si>
    <t>A relative measurement (ratio or percentage) of the myeloid progenitor cells to total cells in a biological specimen.</t>
  </si>
  <si>
    <t>Myeloid Progenitor Cell to Total Cell Ratio Measurement</t>
  </si>
  <si>
    <t>MYPCERPC</t>
  </si>
  <si>
    <t>Myeloid/Erythroid Ratio</t>
  </si>
  <si>
    <t>A relative measurement of myeloid progenitor cells to erythrocyte precursor cells in a biological specimen.</t>
  </si>
  <si>
    <t>Myeloid to Erythroid Ratio Measurement</t>
  </si>
  <si>
    <t>MYTBGIR</t>
  </si>
  <si>
    <t>M. tuberculosis IFN Gamma Response</t>
  </si>
  <si>
    <t>M. tuberculosis IFN Gamma Response; 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</si>
  <si>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</si>
  <si>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 Measurement</t>
  </si>
  <si>
    <t>MYTBNUAC</t>
  </si>
  <si>
    <t>Mycobacterium tuberculosis Nucleic Acid</t>
  </si>
  <si>
    <t>A measurement of the Mycobacterium tuberculosis nucleic acid in a biological specimen.</t>
  </si>
  <si>
    <t>Mycobacterium tuberculosis Nucleic Acid Measurement</t>
  </si>
  <si>
    <t>N145LAT</t>
  </si>
  <si>
    <t>N145 Latency</t>
  </si>
  <si>
    <t>An assessment of the latency of the N145 or N2 wave of the visual evoked potential assessment waveform.</t>
  </si>
  <si>
    <t>N1SLPDUR</t>
  </si>
  <si>
    <t>N1 Sleep Duration</t>
  </si>
  <si>
    <t>N1 Sleep Duration; Stage 1 Sleep Duration</t>
  </si>
  <si>
    <t>The length of time of N1 sleep.</t>
  </si>
  <si>
    <t>N1 Sleep Phase Duration</t>
  </si>
  <si>
    <t>N1SLPTST</t>
  </si>
  <si>
    <t>N1 Sleep/Total Sleep Time</t>
  </si>
  <si>
    <t>A relative measurement (percentage) of the N1 sleep time to total sleep time.</t>
  </si>
  <si>
    <t>N1 Sleep to Total Sleep Time Ratio Measurement</t>
  </si>
  <si>
    <t>N2SLPDUR</t>
  </si>
  <si>
    <t>N2 Sleep Duration</t>
  </si>
  <si>
    <t>N2 Sleep Duration; Stage 2 Sleep Duration</t>
  </si>
  <si>
    <t>The length of time of N2 sleep.</t>
  </si>
  <si>
    <t>N2 Sleep Phase Duration</t>
  </si>
  <si>
    <t>N2SLPTST</t>
  </si>
  <si>
    <t>N2 Sleep/Total Sleep Time</t>
  </si>
  <si>
    <t>A relative measurement (percentage) of the N2 sleep time to total sleep time.</t>
  </si>
  <si>
    <t>N2 Sleep to Total Sleep Time Ratio Measurement</t>
  </si>
  <si>
    <t>N3_IQ</t>
  </si>
  <si>
    <t>2-Amino-3-Methylimidazo[4,5-f]quinoline</t>
  </si>
  <si>
    <t>2-Amino-3-Methylimidazo[4,5-f]quinoline; IQ; N3-IQ</t>
  </si>
  <si>
    <t>A measurement of the 2-amino-3-methylimidazo[4,5-f]quinoline in a specimen.</t>
  </si>
  <si>
    <t>2-Amino-3-Methylimidazo[4,5-f]quinoline Measurement</t>
  </si>
  <si>
    <t>N3SLPDUR</t>
  </si>
  <si>
    <t>N3 Sleep Duration</t>
  </si>
  <si>
    <t>N3 Sleep Duration; Stage 3 Sleep Duration</t>
  </si>
  <si>
    <t>The length of time of N3 sleep.</t>
  </si>
  <si>
    <t>N3 Sleep Phase Duration</t>
  </si>
  <si>
    <t>N3SLPTST</t>
  </si>
  <si>
    <t>N3 Sleep/Total Sleep Time</t>
  </si>
  <si>
    <t>A relative measurement (percentage) of the N3 sleep time to total sleep time.</t>
  </si>
  <si>
    <t>N3 Sleep to Total Sleep Time Ratio Measurement</t>
  </si>
  <si>
    <t>N63HK1RN</t>
  </si>
  <si>
    <t>HCoV-NL63/HCoV-HKU1 RNA</t>
  </si>
  <si>
    <t>HCoV-NL63/HCoV-HKU1 RNA; Human Coronavirus NL63/Human Coronavirus HKU1 RNA</t>
  </si>
  <si>
    <t>A measurement of the Human coronavirus NL63 and/or Human coronavirus HKU1 RNA in a biological specimen.</t>
  </si>
  <si>
    <t>Human Coronavirus NL63 and/or Human Coronavirus HKU1 RNA Measurement</t>
  </si>
  <si>
    <t>N75LAT</t>
  </si>
  <si>
    <t>N75 Latency</t>
  </si>
  <si>
    <t>N1 Latency; N75 Latency</t>
  </si>
  <si>
    <t>An assessment of the latency of the N75 or N1 wave of the visual evoked potential assessment waveform.</t>
  </si>
  <si>
    <t>NAA</t>
  </si>
  <si>
    <t>N-Acetyl Aspartate</t>
  </si>
  <si>
    <t>A measurement of the N-acetyl aspartate in a biological specimen.</t>
  </si>
  <si>
    <t>N-Acetyl Aspartate Measurement</t>
  </si>
  <si>
    <t>NAACHO</t>
  </si>
  <si>
    <t>N-Acetyl Aspartate/Choline</t>
  </si>
  <si>
    <t>A relative measurement (ratio) of the N-acetyl aspartate to the choline in a biological specimen.</t>
  </si>
  <si>
    <t>N-Acetyl Aspartate to Choline Ratio Measurement</t>
  </si>
  <si>
    <t>NAACTN</t>
  </si>
  <si>
    <t>N-Acetyl Aspartate/Creatine</t>
  </si>
  <si>
    <t>A relative measurement (ratio) of the N-acetyl aspartate to the creatine in a biological specimen.</t>
  </si>
  <si>
    <t>N-Acetyl Aspartate to Creatine Ratio Measurement</t>
  </si>
  <si>
    <t>NAACTNCH</t>
  </si>
  <si>
    <t>N-Acetyl Aspartate/Creatine+Choline</t>
  </si>
  <si>
    <t>A relative measurement (ratio) of the N-acetyl aspartate to the creatinine plus choline to the creatine in a biological specimen.</t>
  </si>
  <si>
    <t>N-Acetyl Aspartate to Creatine and Choline Ratio Measurement</t>
  </si>
  <si>
    <t>NAANAAG</t>
  </si>
  <si>
    <t>NAA+NAAG</t>
  </si>
  <si>
    <t>N-acetylaspartate + N-acetyl-aspartylglutamate; NAA+NAAG</t>
  </si>
  <si>
    <t>A measurement of the N-acetylaspartate plus N-acetyl-aspartylglutamate in a biological specimen.</t>
  </si>
  <si>
    <t>N-acetylaspartate and N-acetyl-aspartylglutamate Measurement</t>
  </si>
  <si>
    <t>NACLR</t>
  </si>
  <si>
    <t>Sodium Clearance</t>
  </si>
  <si>
    <t>A measurement of the volume of serum or plasma that would be cleared of sodium by excretion of urine for a specified unit of time (e.g. one minute).</t>
  </si>
  <si>
    <t>Sodium Clearance Measurement</t>
  </si>
  <si>
    <t>NACREAT</t>
  </si>
  <si>
    <t>Sodium/Creatinine</t>
  </si>
  <si>
    <t>A relative measurement (ratio or percentage) of the sodium to creatinine in a biological specimen.</t>
  </si>
  <si>
    <t>Sodium to Creatinine Ratio Measurement</t>
  </si>
  <si>
    <t>NAG</t>
  </si>
  <si>
    <t>N-Acetyl Glucosamide</t>
  </si>
  <si>
    <t>N-Acetyl Glucosamide; N-Acetyl Glucosamine</t>
  </si>
  <si>
    <t>A measurement of N-acetyl glucosamide (sugar derivative) in a biological specimen.</t>
  </si>
  <si>
    <t>N-Acetyl Glucosamide Measurement</t>
  </si>
  <si>
    <t>NAGASE</t>
  </si>
  <si>
    <t>N-acetyl-beta-D-glucosaminidase</t>
  </si>
  <si>
    <t>Beta-N-acetyl-D-glucosaminidase; N-acetyl-beta-D-glucosaminidase</t>
  </si>
  <si>
    <t>A measurement of the N-acetyl-beta-D-glucosaminidase (enzyme) in a biological specimen.</t>
  </si>
  <si>
    <t>N-acetyl-beta-D-glucosaminidase Measurement</t>
  </si>
  <si>
    <t>NAGASECR</t>
  </si>
  <si>
    <t>N-acetyl-B-D-glucosaminidase/Creatinine</t>
  </si>
  <si>
    <t>A relative measurement (ratio or percentage) of the N-acetyl-beta-D-glucosaminidase to creatinine in a biological specimen.</t>
  </si>
  <si>
    <t>N-acetyl-Beta-D-glucosaminidase to Creatinine Ratio Measurement</t>
  </si>
  <si>
    <t>NAGASEXR</t>
  </si>
  <si>
    <t>NAGASE Excretion Rate</t>
  </si>
  <si>
    <t>N-acetyl-beta-D-glucosaminidase Excretion Rate; NAGASE Excretion Rate</t>
  </si>
  <si>
    <t>A measurement of the amount of N-acetyl-beta-D-glucosaminidase being excreted in a biological specimen over a defined amount of time (e.g. one hour).</t>
  </si>
  <si>
    <t>N-acetyl-beta-D-glucosaminidase Excretion Rate</t>
  </si>
  <si>
    <t>NAGCREAT</t>
  </si>
  <si>
    <t>N-Acetyl Glucosamide/Creatinine</t>
  </si>
  <si>
    <t>A relative measurement (ratio or percentage) of the N-acetyl glucosamide to creatinine in a biological specimen.</t>
  </si>
  <si>
    <t>N-Acetyl Glucosamide to Creatinine Ratio Measurement</t>
  </si>
  <si>
    <t>NAK</t>
  </si>
  <si>
    <t>Sodium/Potassium</t>
  </si>
  <si>
    <t>A relative measurement (ratio or percentage) of the sodium to potassium in a biological specimen.</t>
  </si>
  <si>
    <t>Sodium to Potassium Ratio Measurement</t>
  </si>
  <si>
    <t>NALORPHN</t>
  </si>
  <si>
    <t>Nalorphine</t>
  </si>
  <si>
    <t>Allorphine; Antorphine; N-allylnormorphine; Nalorphine</t>
  </si>
  <si>
    <t>A measurement of the nalorphine in a biological specimen.</t>
  </si>
  <si>
    <t>Nalorphine Measurement</t>
  </si>
  <si>
    <t>NANDRLN</t>
  </si>
  <si>
    <t>Nandrolone</t>
  </si>
  <si>
    <t>Nandrolone; Norandrostenolone; Nortestosterone</t>
  </si>
  <si>
    <t>A measurement of the nandrolone in a biological specimen.</t>
  </si>
  <si>
    <t>Nandrolone Measurement</t>
  </si>
  <si>
    <t>NAPHYRON</t>
  </si>
  <si>
    <t>Naphyrone</t>
  </si>
  <si>
    <t>A measurement of the naphyrone in a biological specimen.</t>
  </si>
  <si>
    <t>Naphyrone Measurement</t>
  </si>
  <si>
    <t>NATORIG</t>
  </si>
  <si>
    <t>National Origin</t>
  </si>
  <si>
    <t>System of classification based on nation from which a person originates, regardless of the nation in which he/she currently resides.</t>
  </si>
  <si>
    <t>NBNL2IND</t>
  </si>
  <si>
    <t>Two or More New Bone Lesions Indicator</t>
  </si>
  <si>
    <t>An indication as to whether there are two or more new bone lesions, in comparison to a reference timepoint.</t>
  </si>
  <si>
    <t>NBNLNUM</t>
  </si>
  <si>
    <t>Number of New Bone Lesions</t>
  </si>
  <si>
    <t>The number of new lesions within the bone, in comparison to a reference timepoint.</t>
  </si>
  <si>
    <t>NBNZ</t>
  </si>
  <si>
    <t>Nitrobenzene</t>
  </si>
  <si>
    <t>A measurement of the nitrobenzene in a specimen.</t>
  </si>
  <si>
    <t>Nitrobenzene Measurement</t>
  </si>
  <si>
    <t>NCCPTN</t>
  </si>
  <si>
    <t>Nociceptin</t>
  </si>
  <si>
    <t>Nociceptin; Orphanin FQ</t>
  </si>
  <si>
    <t>A measurement of the nociceptin in a biological specimen.</t>
  </si>
  <si>
    <t>Nociceptin Measurement</t>
  </si>
  <si>
    <t>NCLOSTBL</t>
  </si>
  <si>
    <t>Norclostebol</t>
  </si>
  <si>
    <t>A measurement of the norclostebol in a biological specimen.</t>
  </si>
  <si>
    <t>Norclostebol Measurement</t>
  </si>
  <si>
    <t>NCT1NOX</t>
  </si>
  <si>
    <t>Nicotine 1-N-Oxide</t>
  </si>
  <si>
    <t>Nicotine 1-N-Oxide; Nicotine-1 N-Oxide</t>
  </si>
  <si>
    <t>A measurement of the nicotine 1-N-oxide in a specimen.</t>
  </si>
  <si>
    <t>Nicotine 1-N-Oxide Measurement</t>
  </si>
  <si>
    <t>NCTD5P</t>
  </si>
  <si>
    <t>5 Prime Nucleotidase</t>
  </si>
  <si>
    <t>5 Prime Nucleotidase; 5'-Ribonucleotide Phosphohydrolase</t>
  </si>
  <si>
    <t>A measurement of the 5'-nucleotidase in a biological specimen.</t>
  </si>
  <si>
    <t>5 Prime Nucleotidase Measurement</t>
  </si>
  <si>
    <t>NCTGLC</t>
  </si>
  <si>
    <t>Nicotine Glucuronide</t>
  </si>
  <si>
    <t>Nicotine Glucuronide; Nicotine N-glucuronide; Nicotine-Glucuronide</t>
  </si>
  <si>
    <t>A measurement of the nicotine glucuronide in a specimen.</t>
  </si>
  <si>
    <t>Nicotine Glucuronide Measurement</t>
  </si>
  <si>
    <t>NCTMPRT</t>
  </si>
  <si>
    <t>Nicotinamide Phosphoribosyltransferase</t>
  </si>
  <si>
    <t>Nicotinamide Phosphoribosyltransferase; Visfatin</t>
  </si>
  <si>
    <t>A measurement of the nicotinamide phosphoribosyltransferase in a biological specimen.</t>
  </si>
  <si>
    <t>Nicotinamide Phosphoribosyltransferase Measurement</t>
  </si>
  <si>
    <t>NCVALTYP</t>
  </si>
  <si>
    <t>Native Cardiac Valve Intervention Type</t>
  </si>
  <si>
    <t>A description of what kind of intervention has been performed on a native cardiac valve.</t>
  </si>
  <si>
    <t>NCY</t>
  </si>
  <si>
    <t>Nocardia cyriacigeorgica</t>
  </si>
  <si>
    <t>A measurement of the Nocardia cyriacigeorgica in a biological specimen.</t>
  </si>
  <si>
    <t>Nocardia cyriacigeorgica Measurement</t>
  </si>
  <si>
    <t>NDEA</t>
  </si>
  <si>
    <t>N-Nitrosodiethylamine</t>
  </si>
  <si>
    <t>N-Nitrosodiethylamine; NDEA</t>
  </si>
  <si>
    <t>A measurement of the N-nitrosodiethylamine in a specimen.</t>
  </si>
  <si>
    <t>N-Nitrosodiethylamine Measurement</t>
  </si>
  <si>
    <t>NDELA</t>
  </si>
  <si>
    <t>N-Nitrosodiethanolamine</t>
  </si>
  <si>
    <t>N-Nitrosodiethanolamine; NDELA</t>
  </si>
  <si>
    <t>A measurement of the N-nitrosodiethanolamine in a specimen.</t>
  </si>
  <si>
    <t>N-Nitrosodiethanolamine Measurement</t>
  </si>
  <si>
    <t>NDLGAUGE</t>
  </si>
  <si>
    <t>Needle Gauge</t>
  </si>
  <si>
    <t>A number representing the outer diameter of a needle. (NCI)</t>
  </si>
  <si>
    <t>NDMA</t>
  </si>
  <si>
    <t>N-Nitrosodimethylamine</t>
  </si>
  <si>
    <t>N-Nitrosodimethylamine; NDMA</t>
  </si>
  <si>
    <t>A measurement of the N-nitrosodimethylamine in a specimen.</t>
  </si>
  <si>
    <t>N-Nitrosodimethylamine Measurement</t>
  </si>
  <si>
    <t>NDMOLZPN</t>
  </si>
  <si>
    <t>N-Desmethylolanzapine</t>
  </si>
  <si>
    <t>Desmethylolanzapine; DMO; N-Desmethylolanzapine; Norolanzapine</t>
  </si>
  <si>
    <t>A measurement of the N-desmethylolanzapine in a biological specimen.</t>
  </si>
  <si>
    <t>N-Desmethylolanzapine Measurement</t>
  </si>
  <si>
    <t>NDMTASE</t>
  </si>
  <si>
    <t>N-Demethylase</t>
  </si>
  <si>
    <t>A measurement of the N-Demethylase in a biological specimen.</t>
  </si>
  <si>
    <t>N-Demethylase Measurement</t>
  </si>
  <si>
    <t>NDSMT</t>
  </si>
  <si>
    <t>N-Desmethyltramadol</t>
  </si>
  <si>
    <t>N-Desmethyltramadol; N-DSMT</t>
  </si>
  <si>
    <t>A measurement of the N-desmethyltramadol in a biological specimen.</t>
  </si>
  <si>
    <t>N-Desmethyltramadol Measurement</t>
  </si>
  <si>
    <t>NEARJNT</t>
  </si>
  <si>
    <t>Nearest Joint</t>
  </si>
  <si>
    <t>The anatomical joint in closest proximity to the entity or object of interest.</t>
  </si>
  <si>
    <t>NECKCIR</t>
  </si>
  <si>
    <t>Neck Circumference</t>
  </si>
  <si>
    <t>A circumferential measurement of the neck, just below the larynx.</t>
  </si>
  <si>
    <t>NEOPTERN</t>
  </si>
  <si>
    <t>Neopterin</t>
  </si>
  <si>
    <t>A measurement of the neopterin in a biological specimen.</t>
  </si>
  <si>
    <t>Neopterin Measurement</t>
  </si>
  <si>
    <t>NEOVASC</t>
  </si>
  <si>
    <t>Neovascularization</t>
  </si>
  <si>
    <t>An evaluation of neovascularization (new vessel formation) in a biological specimen or location.</t>
  </si>
  <si>
    <t>Neovascularization Assessment</t>
  </si>
  <si>
    <t>NEPHRIN</t>
  </si>
  <si>
    <t>Nephrin</t>
  </si>
  <si>
    <t>Nephrin; NPHS1 Adhesion Molecule, Nephrin</t>
  </si>
  <si>
    <t>A measurement of the nephrin in a biological specimen.</t>
  </si>
  <si>
    <t>Nephrin Measurement</t>
  </si>
  <si>
    <t>NEUMYLLY</t>
  </si>
  <si>
    <t>Neutrophilic Myelocytes/Lymphocytes</t>
  </si>
  <si>
    <t>A relative measurement (ratio or percentage) of the neutrophilic myelocytes to lymphocytes in a biological specimen (for example a bone marrow specimen).</t>
  </si>
  <si>
    <t>Neutrophilic Myelocytes to Lymphocytes Ratio Measurement</t>
  </si>
  <si>
    <t>NEUT</t>
  </si>
  <si>
    <t>Neutrophils</t>
  </si>
  <si>
    <t>A measurement of the neutrophils in a biological specimen.</t>
  </si>
  <si>
    <t>Absolute Neutrophil Count</t>
  </si>
  <si>
    <t>NEUTAGR</t>
  </si>
  <si>
    <t>Agranular Neutrophils</t>
  </si>
  <si>
    <t>A measurement of the agranular neutrophils in a biological specimen.</t>
  </si>
  <si>
    <t>Agranular Neutrophils Measurement</t>
  </si>
  <si>
    <t>NEUTB</t>
  </si>
  <si>
    <t>Neutrophils Band Form</t>
  </si>
  <si>
    <t>A measurement of the banded neutrophils in a biological specimen.</t>
  </si>
  <si>
    <t>Neutrophil Band Form Count</t>
  </si>
  <si>
    <t>NEUTBCE</t>
  </si>
  <si>
    <t>Neutrophils Band Form/Total Cells</t>
  </si>
  <si>
    <t>A relative measurement (ratio or percentage) of the banded neutrophils to total cells in a biological specimen.</t>
  </si>
  <si>
    <t>Neutrophil Band Form to Total Cell Ratio Measurement</t>
  </si>
  <si>
    <t>NEUTBLE</t>
  </si>
  <si>
    <t>Neutrophils Band Form/Leukocytes</t>
  </si>
  <si>
    <t>A relative measurement (ratio or percentage) of the banded neutrophils to leukocytes in a biological specimen.</t>
  </si>
  <si>
    <t>Neutrophil Band Form to Leukocyte Ratio</t>
  </si>
  <si>
    <t>NEUTBNE</t>
  </si>
  <si>
    <t>Neutrophils Band Form/ Neutrophils</t>
  </si>
  <si>
    <t>A relative measurement (ratio or percentage) of banded neutrophils to total neutrophils in a biological specimen.</t>
  </si>
  <si>
    <t>Neutrophils Band Form to Neutrophils Ratio Measurement</t>
  </si>
  <si>
    <t>NEUTCE</t>
  </si>
  <si>
    <t>Neutrophils/Total Cells</t>
  </si>
  <si>
    <t>A relative measurement (ratio or percentage) of the neutrophils to total cells in a biological specimen (for example a bone marrow specimen).</t>
  </si>
  <si>
    <t>Neutrophil to Total Cell Ratio Measurement</t>
  </si>
  <si>
    <t>NEUTCYBS</t>
  </si>
  <si>
    <t>Cytoplasmic Basophilia Neutrophil</t>
  </si>
  <si>
    <t>A measurement of the neutrophils in a biological specimen showing a dark staining pattern in the cytoplasm due to increased acidic content.</t>
  </si>
  <si>
    <t>Cytoplasmic Basophilia Neutrophil Count</t>
  </si>
  <si>
    <t>NEUTGT</t>
  </si>
  <si>
    <t>Giant Neutrophils</t>
  </si>
  <si>
    <t>A measurement of the giant neutrophils in a biological specimen.</t>
  </si>
  <si>
    <t>Giant Neutrophil Count</t>
  </si>
  <si>
    <t>NEUTHYGR</t>
  </si>
  <si>
    <t>Hypogranular Neutrophils</t>
  </si>
  <si>
    <t>A measurement of the hypogranular neutrophils in a biological specimen.</t>
  </si>
  <si>
    <t>Hypogranular Neutrophil Measurement</t>
  </si>
  <si>
    <t>NEUTIM</t>
  </si>
  <si>
    <t>Immature Neutrophils</t>
  </si>
  <si>
    <t>A measurement of the total immature neutrophils in a biological specimen.</t>
  </si>
  <si>
    <t>Immature Neutrophil Count</t>
  </si>
  <si>
    <t>NEUTIMLE</t>
  </si>
  <si>
    <t>Immature Neutrophils/Leukocytes</t>
  </si>
  <si>
    <t>A relative measurement (ratio or percentage) of the immature neutrophils to leukocytes in a biological specimen.</t>
  </si>
  <si>
    <t>Immature Neutrophils to Leukocytes Ratio Measurement</t>
  </si>
  <si>
    <t>NEUTLE</t>
  </si>
  <si>
    <t>Neutrophils/Leukocytes</t>
  </si>
  <si>
    <t>A relative measurement (ratio or percentage) of the neutrophils to leukocytes in a biological specimen.</t>
  </si>
  <si>
    <t>Neutrophil to Leukocyte Ratio Measurement</t>
  </si>
  <si>
    <t>NEUTLS</t>
  </si>
  <si>
    <t>Left Shift Neutrophils</t>
  </si>
  <si>
    <t>An observation of the above normal incidence of immature neutrophils, including band neutrophils and neutrophil precursors in a biological specimen.</t>
  </si>
  <si>
    <t>Left Shift Neutrophil Measurement</t>
  </si>
  <si>
    <t>NEUTLY</t>
  </si>
  <si>
    <t>Neutrophils/Lymphocytes</t>
  </si>
  <si>
    <t>A relative measurement (ratio) of the neutrophils to lymphocytes in a biological specimen.</t>
  </si>
  <si>
    <t>Neutrophil to Lymphocyte Ratio Measurement</t>
  </si>
  <si>
    <t>NEUTMM</t>
  </si>
  <si>
    <t>Neutrophilic Metamyelocytes</t>
  </si>
  <si>
    <t>A measurement of the neutrophilic metamyelocytes in a biological specimen.</t>
  </si>
  <si>
    <t>Neutrophilic Metamyelocyte Count</t>
  </si>
  <si>
    <t>NEUTMMCE</t>
  </si>
  <si>
    <t>Neutrophilic Metamyelocytes/Total Cells</t>
  </si>
  <si>
    <t>A relative measurement (ratio or percentage) of the neutrophilic metamyelocytes to total cells in a biological specimen.</t>
  </si>
  <si>
    <t>Neutrophilic Metamyelocyte to Total Cell Ratio Measurement</t>
  </si>
  <si>
    <t>NEUTMY</t>
  </si>
  <si>
    <t>Neutrophilic Myelocytes</t>
  </si>
  <si>
    <t>A measurement of the neutrophilic myelocytes in a biological specimen.</t>
  </si>
  <si>
    <t>Neutrophilic Myelocyte Count</t>
  </si>
  <si>
    <t>NEUTNSQE</t>
  </si>
  <si>
    <t>Neutrophils/Non-Squam Epi Cells</t>
  </si>
  <si>
    <t>A relative measurement (ratio or percentage) of the neutrophils to non-squamous epithelial cells in a biological specimen.</t>
  </si>
  <si>
    <t>Neutrophils to Non-Squamous Epithelial Cells Ratio Measurement</t>
  </si>
  <si>
    <t>NEUTPPH</t>
  </si>
  <si>
    <t>Pseudo Pelger-Huet Neutrophils</t>
  </si>
  <si>
    <t>Neutrophils with Pseudo Pelger-Huet Nucleus; Pseudo Pelger-Huet Neutrophils</t>
  </si>
  <si>
    <t>A measurement of the neutrophils with a Pelger-Huet-like nucleus (hyposegmented) in a biological specimen.</t>
  </si>
  <si>
    <t>Pseudo Pelger-Huet Neutrophil Count</t>
  </si>
  <si>
    <t>NEUTSG</t>
  </si>
  <si>
    <t>Neutrophils, Segmented</t>
  </si>
  <si>
    <t>A measurement of the segmented neutrophils in a biological specimen.</t>
  </si>
  <si>
    <t>Segmented Neutrophil Count</t>
  </si>
  <si>
    <t>NEUTSGB</t>
  </si>
  <si>
    <t>Neutrophils, Segmented + Band Form</t>
  </si>
  <si>
    <t>A measurement of the segmented and band form neutrophils in a biological specimen.</t>
  </si>
  <si>
    <t>Segmented and Band Form Neutrophils Measurement</t>
  </si>
  <si>
    <t>NEUTSGBP</t>
  </si>
  <si>
    <t>Neutrophils, Seg + Band Form + Precursor</t>
  </si>
  <si>
    <t>Neutrophils, Seg + Band Form + Precursor; Neutrophils, Segmented + Band Form + Precursors</t>
  </si>
  <si>
    <t>A measurement of the segmented and band form neutrophils, metamyelocytes, myelocytes, promyelocytes, and myeloblasts in a biological specimen.</t>
  </si>
  <si>
    <t>Segmented, Band Form and Precursor Neutrophils Measurement</t>
  </si>
  <si>
    <t>NEUTSGCE</t>
  </si>
  <si>
    <t>Neutrophils, Segmented/Total Cells</t>
  </si>
  <si>
    <t>A relative measurement (ratio or percentage) of segmented neutrophils to total cells in a biological specimen.</t>
  </si>
  <si>
    <t>Segmented Neutrophil to Total Cell Ratio Measurement</t>
  </si>
  <si>
    <t>NEUTSGLE</t>
  </si>
  <si>
    <t>Neutrophils, Segmented/Leukocytes</t>
  </si>
  <si>
    <t>A relative measurement (ratio or percentage) of segmented neutrophils to leukocytes in a biological specimen.</t>
  </si>
  <si>
    <t>Segmented Neutrophil to Leukocyte Ratio Measurement</t>
  </si>
  <si>
    <t>NEUTSGNE</t>
  </si>
  <si>
    <t>Neutrophils, Segmented/Neutrophils</t>
  </si>
  <si>
    <t>A relative measurement (ratio or percentage) of segmented neutrophils to total neutrophils in a biological specimen.</t>
  </si>
  <si>
    <t>Segmented Neutrophils to Neutrophils Ratio Measurement</t>
  </si>
  <si>
    <t>NEUTTOXC</t>
  </si>
  <si>
    <t>Neutrophilic Toxic Change</t>
  </si>
  <si>
    <t>A measurement of any type of toxic change in cells of the neutrophilic lineage in a biological specimen.</t>
  </si>
  <si>
    <t>Neutrophilic Toxic Change Assessment</t>
  </si>
  <si>
    <t>NEUTVAC</t>
  </si>
  <si>
    <t>Vacuolated Neutrophils</t>
  </si>
  <si>
    <t>A measurement of the neutrophils containing small vacuoles in a biological specimen.</t>
  </si>
  <si>
    <t>Vacuolated Neutrophil Count</t>
  </si>
  <si>
    <t>NEWCONF</t>
  </si>
  <si>
    <t>New Tumor Confirmed</t>
  </si>
  <si>
    <t>The verification/confirmation by other methods or modalities that a tumor, which has not been previously seen or characterized, is present in the subject.</t>
  </si>
  <si>
    <t>New Tumor Confirmation</t>
  </si>
  <si>
    <t>NEWQWAVE</t>
  </si>
  <si>
    <t>New Q Wave</t>
  </si>
  <si>
    <t>An electrocardiographic finding assessment of new or presumed new pathologic Q waves suggestive of myocardial infarction. (Thygesen K, Alpert JS, Jaffe AS, Simoons ML, et al.; Joint ESC/ACCF/AHA/WHF Task Force for Universal Definition of Myocardial Infarc</t>
  </si>
  <si>
    <t>NFH</t>
  </si>
  <si>
    <t>Neurofilament Heavy Polypeptide</t>
  </si>
  <si>
    <t>Neurofilament Heavy Chain; Neurofilament Heavy Polypeptide; Neurofilament Triplet H Protein; NF-H</t>
  </si>
  <si>
    <t>A measurement of the neurofilament heavy polypeptide in a biological specimen.</t>
  </si>
  <si>
    <t>Neurofilament Heavy Polypeptide Measurement</t>
  </si>
  <si>
    <t>NFHP</t>
  </si>
  <si>
    <t>Phosphorylated Neurofilament Heavy Chain</t>
  </si>
  <si>
    <t>A measurement of the phosphorylated neurofilament heavy chain in a biological specimen.</t>
  </si>
  <si>
    <t>Phosphorylated Neurofilament Heavy Chain Measurement</t>
  </si>
  <si>
    <t>NFLP</t>
  </si>
  <si>
    <t>Neurofilament Light Chain Protein</t>
  </si>
  <si>
    <t>NEFL; Neurofilament Light Chain Protein; Neurofilament Light Polypeptide; NF-L; Protein Phosphatase 1, Regulatory Subunit 110</t>
  </si>
  <si>
    <t>A measurement of the neurofilament light chain protein in a biological specimen.</t>
  </si>
  <si>
    <t>Neurofilament Light Chain Protein Measurement</t>
  </si>
  <si>
    <t>NGF</t>
  </si>
  <si>
    <t>Nerve Growth Factor</t>
  </si>
  <si>
    <t>A measurement of the total nerve growth factor in a biological specimen.</t>
  </si>
  <si>
    <t>Nerve Growth Factor Measurement</t>
  </si>
  <si>
    <t>NGFA</t>
  </si>
  <si>
    <t>Nerve Growth Factor Alpha</t>
  </si>
  <si>
    <t>A measurement of the nerve growth factor alpha in a biological specimen.</t>
  </si>
  <si>
    <t>Nerve Growth Factor Alpha Measurement</t>
  </si>
  <si>
    <t>NGFB</t>
  </si>
  <si>
    <t>Nerve Growth Factor Beta</t>
  </si>
  <si>
    <t>A measurement of the nerve growth factor beta in a biological specimen.</t>
  </si>
  <si>
    <t>Nerve Growth Factor Beta Measurement</t>
  </si>
  <si>
    <t>NGFG</t>
  </si>
  <si>
    <t>Nerve Growth Factor Gamma</t>
  </si>
  <si>
    <t>A measurement of the nerve growth factor gamma in a biological specimen.</t>
  </si>
  <si>
    <t>Nerve Growth Factor Gamma Measurement</t>
  </si>
  <si>
    <t>NGLE</t>
  </si>
  <si>
    <t>Non-Gran Leuk</t>
  </si>
  <si>
    <t>Leukocytes, Non-Granulocytic; Non-Gran Leuk; Non-Granulocytic Leukocytes</t>
  </si>
  <si>
    <t>A measurement of the non-granulocytic leukocytes in a biological specimen.</t>
  </si>
  <si>
    <t>Non-Granulocytic Leukocyte Count</t>
  </si>
  <si>
    <t>NGO</t>
  </si>
  <si>
    <t>Neisseria gonorrhoeae</t>
  </si>
  <si>
    <t>A measurement of the Neisseria gonorrhoeae in a biological specimen.</t>
  </si>
  <si>
    <t>Neisseria gonorrhoeae Measurement</t>
  </si>
  <si>
    <t>NGOBLN</t>
  </si>
  <si>
    <t>N. gonorrhoeae, Beta-lactamase Negative</t>
  </si>
  <si>
    <t>A measurement of the beta-lactamase negative strain of Neisseria gonorrhoeae in a biological specimen.</t>
  </si>
  <si>
    <t>Neisseria gonorrhoeae, Beta-lactamase Negative Measurement</t>
  </si>
  <si>
    <t>NGOBLP</t>
  </si>
  <si>
    <t>N. gonorrhoeae, Beta-lactamase Positive</t>
  </si>
  <si>
    <t>A measurement of the beta-lactamase positive strain of Neisseria gonorrhoeae in a biological specimen.</t>
  </si>
  <si>
    <t>Neisseria gonorrhoeae, Beta-lactamase Positive Measurement</t>
  </si>
  <si>
    <t>NGODNA</t>
  </si>
  <si>
    <t>Neisseria gonorrhoeae DNA</t>
  </si>
  <si>
    <t>A measurement of the Neisseria gonorrhoeae DNA in a biological specimen.</t>
  </si>
  <si>
    <t>Neisseria gonorrhoeae DNA Measurement</t>
  </si>
  <si>
    <t>NGORNA</t>
  </si>
  <si>
    <t>Neisseria gonorrhoeae RNA</t>
  </si>
  <si>
    <t>A measurement of the Neisseria gonorrhoeae RNA in a biological specimen.</t>
  </si>
  <si>
    <t>Neisseria gonorrhoeae RNA Measurement</t>
  </si>
  <si>
    <t>NHDLLDL</t>
  </si>
  <si>
    <t>Non-HDL Cholesterol/LDL Cholesterol</t>
  </si>
  <si>
    <t>A relative measurement (ratio or percentage) of the non-HDL cholesterol to LDL cholesterol in a biological specimen.</t>
  </si>
  <si>
    <t>Non-HDL Cholesterol to LDL Cholesterol Ratio Measurement</t>
  </si>
  <si>
    <t>NHMCE</t>
  </si>
  <si>
    <t>Nonhematic Cells</t>
  </si>
  <si>
    <t>A measurement of the cells of nonhematopoietic origin in a biological specimen.</t>
  </si>
  <si>
    <t>Nonhematic Cells Count</t>
  </si>
  <si>
    <t>NHMCELE</t>
  </si>
  <si>
    <t>Nonhematic Cells/Leukocytes</t>
  </si>
  <si>
    <t>A relative measurement (ratio) of the nonhematic cells to total leukocytes in a biological specimen.</t>
  </si>
  <si>
    <t>Nonhematic Cells to Leukocytes Ratio Measurement</t>
  </si>
  <si>
    <t>NHYDCDN</t>
  </si>
  <si>
    <t>Norhydrocodone</t>
  </si>
  <si>
    <t>A measurement of the norhydrocodone in a biological specimen.</t>
  </si>
  <si>
    <t>Norhydrocodone Measurement</t>
  </si>
  <si>
    <t>NICKEL</t>
  </si>
  <si>
    <t>Nickel</t>
  </si>
  <si>
    <t>Ni; Nickel</t>
  </si>
  <si>
    <t>A measurement of the nickel in a specimen.</t>
  </si>
  <si>
    <t>Nickel Measurement</t>
  </si>
  <si>
    <t>NICOTINE</t>
  </si>
  <si>
    <t>Nicotine</t>
  </si>
  <si>
    <t>A measurement of the nicotine in a specimen.</t>
  </si>
  <si>
    <t>Nicotine Measurement</t>
  </si>
  <si>
    <t>NICTDSRT</t>
  </si>
  <si>
    <t>Nicotine Dissolution Rate</t>
  </si>
  <si>
    <t>The rate at which nicotine dissolves in a medium.</t>
  </si>
  <si>
    <t>NICTNAOM</t>
  </si>
  <si>
    <t>Nicotine and/or Metabolites</t>
  </si>
  <si>
    <t>Nicotine and/or Metabolites; Nicotine Equivalents; TNE; Total Nicotine Equivalents</t>
  </si>
  <si>
    <t>A measurement of the nicotine and/or its metabolite(s) present in a specimen, for an assay that can measure both nicotine and its metabolites.</t>
  </si>
  <si>
    <t>Nicotine And/Or Metabolites Measurement</t>
  </si>
  <si>
    <t>NICTNFR</t>
  </si>
  <si>
    <t>Nicotine, Free</t>
  </si>
  <si>
    <t>Free Nicotine Measurement</t>
  </si>
  <si>
    <t>NINVIMGC</t>
  </si>
  <si>
    <t>Non-Invasive Imaging Change</t>
  </si>
  <si>
    <t>A description of the clinical change to the subject after a non-invasive imaging procedure.</t>
  </si>
  <si>
    <t>Clinical Change by Non-Invasive Imaging Procedure</t>
  </si>
  <si>
    <t>NITRATE</t>
  </si>
  <si>
    <t>Nitrate</t>
  </si>
  <si>
    <t>Nitrate; Nitric Acid</t>
  </si>
  <si>
    <t>A measurement of the nitrate in a biological specimen.</t>
  </si>
  <si>
    <t>Nitrate Measurement</t>
  </si>
  <si>
    <t>NITRICOX</t>
  </si>
  <si>
    <t>Nitric Oxide</t>
  </si>
  <si>
    <t>Nitric Oxide; NO</t>
  </si>
  <si>
    <t>A measurement of the nitric oxide in a biological specimen.</t>
  </si>
  <si>
    <t>Nitric Oxide Measurement</t>
  </si>
  <si>
    <t>NITRITE</t>
  </si>
  <si>
    <t>Nitrite</t>
  </si>
  <si>
    <t>A measurement of the nitrite in a biological specimen.</t>
  </si>
  <si>
    <t>Nitrite Measurement</t>
  </si>
  <si>
    <t>NKCE</t>
  </si>
  <si>
    <t>Natural Killer Cells</t>
  </si>
  <si>
    <t>A measurement of the total natural killer cells in a biological specimen.</t>
  </si>
  <si>
    <t>Natural Killer Cell Count</t>
  </si>
  <si>
    <t>NKCECE</t>
  </si>
  <si>
    <t>Natural Killer Cells/Total Cells</t>
  </si>
  <si>
    <t>A relative measurement (ratio or percentage) of the natural killer cells to total cells in a biological specimen.</t>
  </si>
  <si>
    <t>Natural Killer Cells to Total Cells Ratio Measurement</t>
  </si>
  <si>
    <t>NKCEFUNC</t>
  </si>
  <si>
    <t>Natural Killer Cell Function</t>
  </si>
  <si>
    <t>Natural Killer Cell Activity; Natural Killer Cell Function</t>
  </si>
  <si>
    <t>A measurement of the natural killer cell function in a biological specimen.</t>
  </si>
  <si>
    <t>Natural Killer Cell Activity Measurement</t>
  </si>
  <si>
    <t>NKCMLYS</t>
  </si>
  <si>
    <t>Natural Killer Cell-Mediated Cytolysis</t>
  </si>
  <si>
    <t>Natural Killer Cell-Mediated Cytolysis; NK Cell-Mediated Cytolysis</t>
  </si>
  <si>
    <t>A measurement of the lysis of target cells mediated by natural killer cells in a biological specimen.</t>
  </si>
  <si>
    <t>Natural Killer Cell-Mediated Cytolysis Assessment</t>
  </si>
  <si>
    <t>NKIM</t>
  </si>
  <si>
    <t>NK Cells Immat</t>
  </si>
  <si>
    <t>Natural Killer Cells Immature; NK Cells Immat</t>
  </si>
  <si>
    <t>A measurement of the immature natural killer cells in a biological specimen.</t>
  </si>
  <si>
    <t>Immature Natural Killer Cell Count</t>
  </si>
  <si>
    <t>NKIMI</t>
  </si>
  <si>
    <t>NK Cells Immat Int</t>
  </si>
  <si>
    <t>Natural Killer Cells Immature Intermediate; NK Cells Immat Int</t>
  </si>
  <si>
    <t>A measurement of the immature intermediate natural killer cells in a biological specimen.</t>
  </si>
  <si>
    <t>Immature Intermediate Natural Killer Cell Count</t>
  </si>
  <si>
    <t>NKIMILE</t>
  </si>
  <si>
    <t>NK Cells Immat Int/Leuk</t>
  </si>
  <si>
    <t>Natural Killer Cells Immature Intermediate/Leukocytes; NK Cells Immat Int/Leuk</t>
  </si>
  <si>
    <t>A relative measurement (ratio or percentage) of the immature intermediate natural killer cells to leukocytes in a biological specimen.</t>
  </si>
  <si>
    <t>Immature Intermediate Natural Killer Cell to Leukocyte Ratio Measurement</t>
  </si>
  <si>
    <t>NKIMINK</t>
  </si>
  <si>
    <t>NK Cells Immat Int/NK Cells</t>
  </si>
  <si>
    <t>Natural Killer Cells Immature Intermediate/Natural Killer Cells; NK Cells Immat Int/NK Cells</t>
  </si>
  <si>
    <t>A relative measurement (ratio or percentage) of the immature intermediate natural killer cells to total natural killer cells in a biological specimen.</t>
  </si>
  <si>
    <t>Immature Intermediate Natural Killer Cell to Natural Killer Cell Ratio Measurement</t>
  </si>
  <si>
    <t>NKIMISP</t>
  </si>
  <si>
    <t>NK Cells Immat Int Sub/NK Immat Int</t>
  </si>
  <si>
    <t>Natural Killer Cells Immature Intermediate Sub-Population/Natural Killer Cells Immature Intermediate; NK Cells Immat Int Sub/NK Immat Int</t>
  </si>
  <si>
    <t>A relative measurement (ratio or percentage) of a sub-population of immature intermediate natural killer cells to total immature intermediate natural killer cells in a biological specimen.</t>
  </si>
  <si>
    <t>Immature Intermediate Natural Killer Cell Subpopulation to Immature Intermediate Natural Killer Cell Ratio Measurement</t>
  </si>
  <si>
    <t>NKIMLE</t>
  </si>
  <si>
    <t>NK Cells Immat/Leuk</t>
  </si>
  <si>
    <t>Natural Killer Cells Immature/Leukocytes; NK Cells Immat/Leuk</t>
  </si>
  <si>
    <t>A relative measurement (ratio or percentage) of the immature natural killer cells to total leukocytes in a biological specimen.</t>
  </si>
  <si>
    <t>Immature Natural Killer Cell to Leukocyte Ratio Measurement</t>
  </si>
  <si>
    <t>NKIMLY</t>
  </si>
  <si>
    <t>NK Cells Immat/Lym</t>
  </si>
  <si>
    <t>Natural Killer Cells Immature/Lymphocytes; NK Cells Immat/Lym</t>
  </si>
  <si>
    <t>A relative measurement (ratio or percentage) of the immature natural killer cells to total lymphocytes in a biological specimen.</t>
  </si>
  <si>
    <t>Immature Natural Killer Cell to Lymphocyte Ratio Measurement</t>
  </si>
  <si>
    <t>NKIMLYS</t>
  </si>
  <si>
    <t>NK Cells Immat/Lym Sub</t>
  </si>
  <si>
    <t>Natural Killer Cells Immature/Lymphocytes Sub-Population; NK Cells Immat/Lym Sub</t>
  </si>
  <si>
    <t>A relative measurement (ratio or percentage) of the immature natural killer cells to a sub-population of lymphocytes in a biological specimen.</t>
  </si>
  <si>
    <t>Immature Natural Killer Cell to Lymphocyte Subpopulation Ratio Measurement</t>
  </si>
  <si>
    <t>NKIMNK</t>
  </si>
  <si>
    <t>NK Cells Immat/NK</t>
  </si>
  <si>
    <t>Natural Killer Cells Immature/Natural Killer Cells; NK Cells Immat/NK</t>
  </si>
  <si>
    <t>A relative measurement (ratio or percentage) of the immature natural killer cells to total natural killer cells in a biological specimen.</t>
  </si>
  <si>
    <t>Immature Natural Killer Cell to Natural Killer Cell Ratio Measurement</t>
  </si>
  <si>
    <t>NKIMS</t>
  </si>
  <si>
    <t>NK Cells Immat Sub</t>
  </si>
  <si>
    <t>Immature Natural Killer Cells Sub-Population; Immature NK Sub-Population; Immature NKC Sub-Population; Natural Killer Cells Immature Sub-Population; NK Cells Immat Sub</t>
  </si>
  <si>
    <t>A measurement of a sub-population of immature natural killer cells in a biological specimen.</t>
  </si>
  <si>
    <t>Immature Natural Killer Cell Subpopulation Count</t>
  </si>
  <si>
    <t>NKIMSP</t>
  </si>
  <si>
    <t>NK Cells Immat Sub/NK Immat</t>
  </si>
  <si>
    <t>Natural Killer Cells Immature Sub-Population/Natural Killer Cells Immature; NK Cells Immat Sub/NK Immat</t>
  </si>
  <si>
    <t>A relative measurement (ratio or percentage) of a sub-population of immature natural killer cells to total immature natural killer cells in a biological specimen.</t>
  </si>
  <si>
    <t>Immature Natural Killer Cell Subpopulation to Immature Natural Killer Cell Ratio Measurement</t>
  </si>
  <si>
    <t>NKIN</t>
  </si>
  <si>
    <t>NK Cells Intermed</t>
  </si>
  <si>
    <t>Natural Killer Cells Intermediate; NK Cells Intermed</t>
  </si>
  <si>
    <t>A measurement of the intermediate natural killer cells in a biological specimen.</t>
  </si>
  <si>
    <t>Intermediate Natural Killer Cell Count</t>
  </si>
  <si>
    <t>NKINA</t>
  </si>
  <si>
    <t>Neurokinin A</t>
  </si>
  <si>
    <t>Neurokinin A; NKA; Substance K</t>
  </si>
  <si>
    <t>A measurement of the neurokinin A in a biological specimen.</t>
  </si>
  <si>
    <t>Neurokinin A Measurement</t>
  </si>
  <si>
    <t>NKINLE</t>
  </si>
  <si>
    <t>NK Cells Intermed/Leuk</t>
  </si>
  <si>
    <t>Natural Killer Cells Intermediate/Leukocytes; NK Cells Intermed/Leuk</t>
  </si>
  <si>
    <t>A relative measurement (ratio or percentage) of the intermediate natural killer cells to total leukocytes in a biological specimen.</t>
  </si>
  <si>
    <t>Intermediate Natural Killer Cell to Leukocyte Ratio Measurement</t>
  </si>
  <si>
    <t>NKINLY</t>
  </si>
  <si>
    <t>NK Cells Intermed/Lym</t>
  </si>
  <si>
    <t>Natural Killer Cells Intermediate/Lymphocytes; NK Cells Intermed/Lym</t>
  </si>
  <si>
    <t>A relative measurement (ratio or percentage) of the intermediate natural killer cells to total lymphocytes in a biological specimen.</t>
  </si>
  <si>
    <t>Intermediate Natural Killer Cell to Lymphocyte Ratio Measurement</t>
  </si>
  <si>
    <t>NKINLYS</t>
  </si>
  <si>
    <t>NK Cells Intermed/Lym Sub</t>
  </si>
  <si>
    <t>Natural Killer Cells Intermediate/Lymphocytes Sub-Population; NK Cells Intermed/Lym Sub</t>
  </si>
  <si>
    <t>A relative measurement (ratio or percentage) of the intermediate natural killer cells to a sub-population of lymphocytes in a biological specimen.</t>
  </si>
  <si>
    <t>Intermediate Natural Killer Cell to Lymphocyte Subpopulation Ratio Measurement</t>
  </si>
  <si>
    <t>NKINNK</t>
  </si>
  <si>
    <t>NK Cells Intermed/NK</t>
  </si>
  <si>
    <t>Natural Killer Cells Intermediate/Natural Killer Cells; NK Cells Intermed/NK</t>
  </si>
  <si>
    <t>A relative measurement (ratio or percentage) of the intermediate natural killer cells to total natural killer cells in a biological specimen.</t>
  </si>
  <si>
    <t>Intermediate Natural Killer Cell to Natural Killer Cell Ratio Measurement</t>
  </si>
  <si>
    <t>NKINS</t>
  </si>
  <si>
    <t>NK Cells Intermed Sub</t>
  </si>
  <si>
    <t>Intermediate Natural Killer Cells Sub-Population; Intermediate NK Sub-Population; Intermediate NKC Sub-Population; Natural Killer Cells Intermediate Sub-Population; NK Cells Intermed Sub</t>
  </si>
  <si>
    <t>A measurement of a sub-population of intermediate natural killer cells in a biological specimen.</t>
  </si>
  <si>
    <t>Intermediate Natural Killer Cell Subpopulation Count</t>
  </si>
  <si>
    <t>NKINSLE</t>
  </si>
  <si>
    <t>NK Cells Intermed Sub/Leuk</t>
  </si>
  <si>
    <t>Natural Killer Cells Intermediate Sub-Population/Leukocytes; NK Cells Intermed Sub/Leuk</t>
  </si>
  <si>
    <t>A relative measurement (ratio or percentage) of a sub-population of intermediate natural killer cells to total leukocytes in a biological specimen.</t>
  </si>
  <si>
    <t>Intermediate Natural Killer Cell Subpopulation to Leukocyte Ratio Measurement</t>
  </si>
  <si>
    <t>NKINSLY</t>
  </si>
  <si>
    <t>NK Cells Intermed Sub/Lym</t>
  </si>
  <si>
    <t>Natural Killer Cells Intermediate Sub-Population/Lymphocytes; NK Cells Intermed Sub/Lym</t>
  </si>
  <si>
    <t>A relative measurement (ratio or percentage) of a sub-population of intermediate natural killer cells to total lymphocytes in a biological specimen.</t>
  </si>
  <si>
    <t>Intermediate Natural Killer Cell Subpopulation to Lymphocyte Ratio Measurement</t>
  </si>
  <si>
    <t>NKINSP</t>
  </si>
  <si>
    <t>NK Cells Intermed Sub/NK Intermed</t>
  </si>
  <si>
    <t>Natural Killer Cells Intermediate Sub-Population/Natural Killer Cells Intermediate; NK Cells Intermed Sub/NK Intermed</t>
  </si>
  <si>
    <t>A relative measurement (ratio or percentage) of a sub-population of intermediate natural killer cells to total intermediate natural killer cells in a biological specimen.</t>
  </si>
  <si>
    <t>Intermediate Natural Killer Cell Subpopulation to Intermediate Natural Killer Cell Ratio Measurement</t>
  </si>
  <si>
    <t>NKLE</t>
  </si>
  <si>
    <t>NK Cells/Leuk</t>
  </si>
  <si>
    <t>Natural Killer Cells/Leukocytes; NK Cells/Leuk</t>
  </si>
  <si>
    <t>A relative measurement (ratio or percentage) of the natural killer cells to leukocytes in a biological specimen.</t>
  </si>
  <si>
    <t>Natural Killer Cells to Leukocytes Ratio Measurement</t>
  </si>
  <si>
    <t>NKLY</t>
  </si>
  <si>
    <t>NK Cells/Lym</t>
  </si>
  <si>
    <t>Natural Killer Cells/Lymphocytes; NK Cells/Lym</t>
  </si>
  <si>
    <t>A relative measurement (ratio or percentage) of the natural killer cells to lymphocytes in a biological specimen.</t>
  </si>
  <si>
    <t>Natural Killer Cells to Lymphocytes Ratio Measurement</t>
  </si>
  <si>
    <t>NKLYS</t>
  </si>
  <si>
    <t>NK Cells/Lym Sub</t>
  </si>
  <si>
    <t>Natural Killer Cells/Lymphocytes Sub-Population; NK Cells/Lym Sub</t>
  </si>
  <si>
    <t>A relative measurement (ratio or percentage) of natural killer cells to a sub-population of lymphocytes in a biological specimen.</t>
  </si>
  <si>
    <t>Natural Killer Cell to Lymphocyte Subpopulation Ratio Measurement</t>
  </si>
  <si>
    <t>NKMA</t>
  </si>
  <si>
    <t>NK Cells Mat</t>
  </si>
  <si>
    <t>Natural Killer Cells Mature; NK Cells Mat</t>
  </si>
  <si>
    <t>A measurement of the mature natural killer cells in a biological specimen.</t>
  </si>
  <si>
    <t>Mature Natural Killer Cell Count</t>
  </si>
  <si>
    <t>NKMALE</t>
  </si>
  <si>
    <t>NK Cells Mat/Leuk</t>
  </si>
  <si>
    <t>Natural Killer Cells Mature/Leukocytes; NK Cells Mat/Leuk</t>
  </si>
  <si>
    <t>A relative measurement (ratio or percentage) of the mature natural killer cells to total leukocytes in a biological specimen.</t>
  </si>
  <si>
    <t>Mature Natural Killer Cell to Leukocyte Ratio Measurement</t>
  </si>
  <si>
    <t>NKMALY</t>
  </si>
  <si>
    <t>NK Cells Mat/Lym</t>
  </si>
  <si>
    <t>Natural Killer Cells Mature/Lymphocytes; NK Cells Mat/Lym</t>
  </si>
  <si>
    <t>A relative measurement (ratio or percentage) of the mature natural killer cells to total lymphocytes in a biological specimen.</t>
  </si>
  <si>
    <t>Mature Natural Killer Cell to Lymphocyte Ratio Measurement</t>
  </si>
  <si>
    <t>NKMALYS</t>
  </si>
  <si>
    <t>NK Cells Mat/Lym Sub</t>
  </si>
  <si>
    <t>Natural Killer Cells Mature/Lymphocytes Sub-Population; NK Cells Mat/Lym Sub</t>
  </si>
  <si>
    <t>A relative measurement (ratio or percentage) of the mature natural killer cells to a sub-population of lymphocytes in a biological specimen.</t>
  </si>
  <si>
    <t>Mature Natural Killer Cell to Lymphocyte Subpopulation Ratio Measurement</t>
  </si>
  <si>
    <t>NKMANK</t>
  </si>
  <si>
    <t>NK Cells Mat/NK</t>
  </si>
  <si>
    <t>Natural Killer Cells Mature/Natural Killer Cells; NK Cells Mat/NK</t>
  </si>
  <si>
    <t>A relative measurement (ratio or percentage) of the mature natural killer cells to total natural killer cells in a biological specimen.</t>
  </si>
  <si>
    <t>Mature Natural Killer Cell to Natural Killer Cell Ratio Measurement</t>
  </si>
  <si>
    <t>NKMAS</t>
  </si>
  <si>
    <t>NK Cells Mat Sub</t>
  </si>
  <si>
    <t>Mature Natural Killer Cells Sub-Population; Mature NK Sub-Population; Mature NKC Sub-Population; Natural Killer Cells Mature Sub-Population; NK Cells Mat Sub</t>
  </si>
  <si>
    <t>A measurement of a sub-population of mature natural killer cells in a biological specimen.</t>
  </si>
  <si>
    <t>Mature Natural Killer Cell Subpopulation Count</t>
  </si>
  <si>
    <t>NKMASLE</t>
  </si>
  <si>
    <t>NK Cells Mat Sub/Leuk</t>
  </si>
  <si>
    <t>Natural Killer Cells Mature Sub-Population/Leukocytes; NK Cells Mat Sub/Leuk</t>
  </si>
  <si>
    <t>A relative measurement (ratio or percentage) of a sub-population of mature natural killer cells to total leukocytes in a biological specimen.</t>
  </si>
  <si>
    <t>Mature Natural Killer Cell Subpopulation to Leukocyte Ratio Measurement</t>
  </si>
  <si>
    <t>NKMASLY</t>
  </si>
  <si>
    <t>NK Cells Mat Sub/Lym</t>
  </si>
  <si>
    <t>Natural Killer Cells Mature Sub-Population/Lymphocytes; NK Cells Mat Sub/Lym</t>
  </si>
  <si>
    <t>A relative measurement (ratio or percentage) of a sub-population of mature natural killer cells to total lymphocytes in a biological specimen.</t>
  </si>
  <si>
    <t>Mature Natural Killer Cell Subpopulation to Lymphocyte Ratio Measurement</t>
  </si>
  <si>
    <t>NKMASNK</t>
  </si>
  <si>
    <t>NK Cells Mat Sub/NK</t>
  </si>
  <si>
    <t>Natural Killer Cells Mature Sub-Population/Natural Killer Cells; NK Cells Mat Sub/NK</t>
  </si>
  <si>
    <t>A relative measurement (ratio or percentage) of a sub-population of mature natural killer cells to total natural killer cells in a biological specimen.</t>
  </si>
  <si>
    <t>Mature Natural Killer Cell Subpopulation to Natural Killer Cell Ratio Measurement</t>
  </si>
  <si>
    <t>NKMASP</t>
  </si>
  <si>
    <t>NK Cells Mat Sub/NK Mat</t>
  </si>
  <si>
    <t>Natural Killer Cells Mature Sub-Population/Natural Killer Cells Mature; NK Cells Mat Sub/NK Mat</t>
  </si>
  <si>
    <t>A relative measurement (ratio or percentage) of a sub-population of mature natural killer cells to total mature natural killer cells in a biological specimen.</t>
  </si>
  <si>
    <t>Mature Natural Killer Cell Subpopulation to Mature Natural Killer Cell Ratio Measurement</t>
  </si>
  <si>
    <t>NKS</t>
  </si>
  <si>
    <t>NK Cells Sub</t>
  </si>
  <si>
    <t>Natural Killer Cells Sub-Population; NK Cells Sub; NK Cells Sub-Population</t>
  </si>
  <si>
    <t>A measurement of a subpopulation of natural killer cells in a biological specimen.</t>
  </si>
  <si>
    <t>Natural Killer Cells Subpopulation Count</t>
  </si>
  <si>
    <t>NKSLE</t>
  </si>
  <si>
    <t>NK Cells Sub/Leuk</t>
  </si>
  <si>
    <t>Natural Killer Cells Sub-Population/Leukocytes; NK Cells Sub/Leuk</t>
  </si>
  <si>
    <t>A relative measurement (ratio or percentage) of a sub-population of natural killer cells to total leukocytes in a biological specimen.</t>
  </si>
  <si>
    <t>Natural Killer Cell Subpopulation to Leukocyte Ratio Measurement</t>
  </si>
  <si>
    <t>NKSLYS</t>
  </si>
  <si>
    <t>NK Cells Sub/Lym Sub</t>
  </si>
  <si>
    <t>Natural Killer Cells Sub-Population/Lymphocytes Sub-Population; NK Cells Sub/Lym Sub</t>
  </si>
  <si>
    <t>A relative measurement (ratio or percentage) of a sub-population of natural killer cells to a sub-population of lymphocytes in a biological specimen.</t>
  </si>
  <si>
    <t>Natural Killer Cell Subpopulation to Lymphocyte Subpopulation Ratio Measurement</t>
  </si>
  <si>
    <t>NKSNK</t>
  </si>
  <si>
    <t>NK Cells Sub/NK Cells</t>
  </si>
  <si>
    <t>Natural Killer Cells Sub-Population/Natural Killer Cells; NK Cells Sub/NK Cells</t>
  </si>
  <si>
    <t>A relative measurement (ratio or percentage) of a sub population of natural killer cells to total natural killer cells in a biological specimen.</t>
  </si>
  <si>
    <t>Natural Killer Cells Subpopulation to Total Natural Killer Cells Ratio Measurement</t>
  </si>
  <si>
    <t>NKSNKS</t>
  </si>
  <si>
    <t>NK Cells Sub/NK Cells Sub</t>
  </si>
  <si>
    <t>Natural Killer Cells Sub-Population/Natural Killer Cells Sub-Population; NK Cells Sub/NK Cells Sub</t>
  </si>
  <si>
    <t>A relative measurement (ratio or percentage) of a sub-population of natural killer cells to a sub-population of natural killer cells in a biological specimen.</t>
  </si>
  <si>
    <t>Natural Killer Cell Subpopulation to Natural Killer Cell Subpopulation Ratio Measurement</t>
  </si>
  <si>
    <t>NKT</t>
  </si>
  <si>
    <t>NK TLym</t>
  </si>
  <si>
    <t>Natural Killer T-Cells; Natural Killer T-Lymphocytes; NK TLym; NKT</t>
  </si>
  <si>
    <t>A measurement of the natural killer T-lymphocytes in a biological specimen.</t>
  </si>
  <si>
    <t>Natural Killer T-Lymphocyte Count</t>
  </si>
  <si>
    <t>NKTIV</t>
  </si>
  <si>
    <t>NK TLym Invar</t>
  </si>
  <si>
    <t>iNKT; Natural Killer T-Lymphocytes Invariant; NK TLym Invar</t>
  </si>
  <si>
    <t>A measurement of the invariant natural killer T-lymphocytes in a biological specimen.</t>
  </si>
  <si>
    <t>Invariant Natural Killer T-Lymphocyte Count</t>
  </si>
  <si>
    <t>NKTIVNKT</t>
  </si>
  <si>
    <t>NK TLym Invar/NKT</t>
  </si>
  <si>
    <t>Natural Killer T-Lymphocytes Invariant/Natural Killer T-Lymphocytes; NK TLym Invar/NKT</t>
  </si>
  <si>
    <t>A relative measurement (ratio or percentage) of the invariant natural killer T-lymphocytes to total natural killer T-lymphocytes in a biological specimen.</t>
  </si>
  <si>
    <t>Invariant Natural Killer T-Lymphocyte to Natural Killer T-Lymphocyte Ratio Measurement</t>
  </si>
  <si>
    <t>NKTIVS</t>
  </si>
  <si>
    <t>NK TLym Invar Sub</t>
  </si>
  <si>
    <t>iNKT Sub-population; Natural Killer T-Lymphocytes Invariant Sub-Population; NK TLym Invar Sub</t>
  </si>
  <si>
    <t>A measurement of a sub-population of invariant natural killer T-lymphocytes in a biological specimen.</t>
  </si>
  <si>
    <t>Invariant Natural Killer T-Lymphocyte Subpopulation Count</t>
  </si>
  <si>
    <t>NKTIVSP</t>
  </si>
  <si>
    <t>NK TLym Invar Sub/NKT Invar</t>
  </si>
  <si>
    <t>iNKT Sub-Population/iNKT; Natural Killer T-Lymphocytes Invariant Sub-Population/Natural Killer T-Lymphocytes Invariant; NK TLym Invar Sub/NK TLym Invar; NK TLym Invar Sub/NKT Invar</t>
  </si>
  <si>
    <t>A relative measurement (ratio or percentage) of a sub-population of invariant natural killer T-lymphocytes to total invariant natural killer T-lymphocytes in a biological specimen.</t>
  </si>
  <si>
    <t>Invariant Natural Killer T-Lymphocyte Subpopulation to Invariant Natural Killer T-Lymphocyte Ratio Measurement</t>
  </si>
  <si>
    <t>NKTLE</t>
  </si>
  <si>
    <t>NK TLym/Leuk</t>
  </si>
  <si>
    <t>Natural Killer T-Lymphocytes/Leukocytes; NK TLym/Leuk; NK TLym/Leukocytes; NKT/Leuk</t>
  </si>
  <si>
    <t>A relative measurement (ratio or percentage) of natural killer T-lymphocytes to leukocytes in a biological specimen.</t>
  </si>
  <si>
    <t>Natural Killer T-Lymphocyte to Leukocyte Ratio Measurement</t>
  </si>
  <si>
    <t>NKTLY</t>
  </si>
  <si>
    <t>NK TLym/Lym</t>
  </si>
  <si>
    <t>Natural Killer T-Lymphocytes/Lymphocytes; NK TLym/Lym; NKT/Lym</t>
  </si>
  <si>
    <t>A relative measurement (ratio or percentage) of the natural killer T-lymphocytes to total lymphocytes in a biological specimen.</t>
  </si>
  <si>
    <t>Natural Killer T-Lymphocytes to Lymphocytes Ratio Measurement</t>
  </si>
  <si>
    <t>NKTS</t>
  </si>
  <si>
    <t>NK TLym Sub</t>
  </si>
  <si>
    <t>Natural Killer T-Cells Sub-Population; Natural Killer T-Lymphocytes Sub-Population; NK TLym Sub; NKT Sub</t>
  </si>
  <si>
    <t>A measurement of a sub-population of natural killer T-lymphocytes in a biological specimen.</t>
  </si>
  <si>
    <t>Natural Killer T-Lymphocyte Subpopulation Count</t>
  </si>
  <si>
    <t>NKTSNKTS</t>
  </si>
  <si>
    <t>NK TLym Sub/NK TLym Sub</t>
  </si>
  <si>
    <t>Natural Killer T-Lymphocytes Sub-Population/Natural Killer T-Lymphocytes Sub-Population; NK TLym Sub/NK TLym Sub; NKT Sub/NKT Sub</t>
  </si>
  <si>
    <t>A relative measurement (ratio or percentage) of a sub-population of natural killer T-lymphocytes to a sub-population of natural killer T-lymphocytes in a biological specimen.</t>
  </si>
  <si>
    <t>Natural Killer T-Lymphocyte Subpopulation to Natural Killer T-Lymphocyte Subpopulation Ratio Measurement</t>
  </si>
  <si>
    <t>NKTSP</t>
  </si>
  <si>
    <t>NK TLym Sub/NKT</t>
  </si>
  <si>
    <t>Natural Killer T-Lymphocytes Sub-Population/Natural Killer T-Lymphocytes; NK TLym Sub/NKT; NKT Sub/NKT</t>
  </si>
  <si>
    <t>A relative measurement (ratio or percentage) of a sub-population of natural killer T-lymphocytes to total natural killer T-lymphocytes in a biological specimen.</t>
  </si>
  <si>
    <t>Natural Killer T-Lymphocyte Subpopulation to Natural Killer T-Lymphocyte Ratio Measurement</t>
  </si>
  <si>
    <t>NKTSTLY</t>
  </si>
  <si>
    <t>NK TLym Sub/TLym</t>
  </si>
  <si>
    <t>Natural Killer T-Lymphocytes Sub-Population/T-Lymphocytes; NK TLym Sub/TLym; NKT Sub/TLym</t>
  </si>
  <si>
    <t>A relative measurement (ratio or percentage) of a sub-population of natural killer T-lymphocytes to total T-lymphocytes in a biological specimen.</t>
  </si>
  <si>
    <t>Natural Killer T-Lymphocyte Subpopulation to T-Lymphocyte Ratio Measurement</t>
  </si>
  <si>
    <t>NKTTLY</t>
  </si>
  <si>
    <t>NK TLym/TLym</t>
  </si>
  <si>
    <t>Natural Killer T-Lymphocytes/T-Lymphocytes; NK TLym/TLym; NKT/TLym</t>
  </si>
  <si>
    <t>A relative measurement (ratio or percentage) of the natural killer T-lymphocytes to total T-lymphocytes in a biological specimen.</t>
  </si>
  <si>
    <t>Natural Killer T-Lymphocyte to T-Lymphocyte Ratio Measurement</t>
  </si>
  <si>
    <t>NL63NC</t>
  </si>
  <si>
    <t>HCoV-NL63 Nucleic Acid</t>
  </si>
  <si>
    <t>HCoV-NL63 Nucleic Acid; Human Coronavirus NL63 Nucleic Acid</t>
  </si>
  <si>
    <t>A measurement of the Human coronavirus NL63 nucleic acid in a biological specimen.</t>
  </si>
  <si>
    <t>Human Coronavirus NL63 Nucleic Acid Measurement</t>
  </si>
  <si>
    <t>NL63RNA</t>
  </si>
  <si>
    <t>HCoV-NL63 RNA</t>
  </si>
  <si>
    <t>HCoV-NL63 RNA; Human Coronavirus NL63 RNA</t>
  </si>
  <si>
    <t>A measurement of the Human coronavirus NL63 RNA in a biological specimen.</t>
  </si>
  <si>
    <t>HCoV-NL63 RNA Measurement</t>
  </si>
  <si>
    <t>NMEA</t>
  </si>
  <si>
    <t>N-Nitrosomethylethylamine</t>
  </si>
  <si>
    <t>N-Nitrosomethylethylamine; NEMA; NMEA</t>
  </si>
  <si>
    <t>A measurement of the N-nitrosomethylethylamine in a specimen.</t>
  </si>
  <si>
    <t>N-Nitrosomethylethylamine Measurement</t>
  </si>
  <si>
    <t>NMEAAG</t>
  </si>
  <si>
    <t>Neisseria meningitidis A Antigen</t>
  </si>
  <si>
    <t>A measurement of Neisseria meningitidis A antigen in a biological specimen.</t>
  </si>
  <si>
    <t>Neisseria meningitidis A Antigen Measurement</t>
  </si>
  <si>
    <t>NMECAG</t>
  </si>
  <si>
    <t>Neisseria meningitidis C Antigen</t>
  </si>
  <si>
    <t>A measurement of Neisseria meningitidis C antigen in a biological specimen.</t>
  </si>
  <si>
    <t>Neisseria meningitidis C Antigen Measurement</t>
  </si>
  <si>
    <t>NMEDNA</t>
  </si>
  <si>
    <t>Neisseria meningitidis DNA</t>
  </si>
  <si>
    <t>A measurement of Neisseria meningitidis DNA in a biological specimen.</t>
  </si>
  <si>
    <t>Neisseria meningitidis DNA Measurement</t>
  </si>
  <si>
    <t>NMETHANE</t>
  </si>
  <si>
    <t>Nitromethane</t>
  </si>
  <si>
    <t>A measurement of the nitromethane in a specimen.</t>
  </si>
  <si>
    <t>Nitromethane Measurement</t>
  </si>
  <si>
    <t>NMH</t>
  </si>
  <si>
    <t>N-methylhistamine</t>
  </si>
  <si>
    <t>A measurement of the N-methylhistamine in a biological specimen.</t>
  </si>
  <si>
    <t>N-Methylhistamine Measurement</t>
  </si>
  <si>
    <t>NMOR</t>
  </si>
  <si>
    <t>N-Nitrosomorpholine</t>
  </si>
  <si>
    <t>N-Nitrosomorpholine; NMOR</t>
  </si>
  <si>
    <t>A measurement of the N-nitrosomorpholine in a specimen.</t>
  </si>
  <si>
    <t>N-Nitrosomorpholine Measurement</t>
  </si>
  <si>
    <t>NMP22</t>
  </si>
  <si>
    <t>Nuclear Matrix Protein 22</t>
  </si>
  <si>
    <t>Nuclear Matrix Protein 22; Nuclear Mitotic Apparatus Protein 1; NUMA1</t>
  </si>
  <si>
    <t>A measurement of the nuclear matrix protein 22 in a biological specimen.</t>
  </si>
  <si>
    <t>Nuclear Matrix Protein 22 Measurement</t>
  </si>
  <si>
    <t>NNAL</t>
  </si>
  <si>
    <t>4-(Methylnitrosamino)-4-(3-pyridyl)-1-butanol; NNAL</t>
  </si>
  <si>
    <t>A measurement of the total 4-(methylnitrosamino)-4-(3-pyridyl)-1-butanol (NNAL) in a specimen.</t>
  </si>
  <si>
    <t>4-(Methylnitrosamino)-4-(3-pyridyl)-1-Butanol Measurement</t>
  </si>
  <si>
    <t>NNAL Measurement</t>
  </si>
  <si>
    <t>NNALFR</t>
  </si>
  <si>
    <t>NNAL, Free</t>
  </si>
  <si>
    <t>4-(Methylnitrosamino)-4-(3-pyridyl)-1-butanol, Free; NNAL, Free</t>
  </si>
  <si>
    <t>A measurement of the free 4-(methylnitrosamino)-4-(3-pyridyl)-1-butanol (NNAL, Free) in a specimen.</t>
  </si>
  <si>
    <t>Free NNAL Measurement</t>
  </si>
  <si>
    <t>NNALNGLC</t>
  </si>
  <si>
    <t>NNAL-N-Gluc</t>
  </si>
  <si>
    <t>NNAL-N-Gluc; NNAL-N-Glucuronide</t>
  </si>
  <si>
    <t>A measurement of the NNAL-N-gluc in a specimen.</t>
  </si>
  <si>
    <t>NNAL-N-Gluc Measurement</t>
  </si>
  <si>
    <t>NNALOGLC</t>
  </si>
  <si>
    <t>NNAL-O-Gluc</t>
  </si>
  <si>
    <t>NNAL-O-Gluc; NNAL-O-Glucuronide</t>
  </si>
  <si>
    <t>A measurement of the NNAL-O-gluc in a specimen.</t>
  </si>
  <si>
    <t>NNAL-O-Gluc Measurement</t>
  </si>
  <si>
    <t>NNANABSN</t>
  </si>
  <si>
    <t>N-Nitrosoanabasine</t>
  </si>
  <si>
    <t>N'-Nitrosoanabasine; N-Nitrosoanabasine</t>
  </si>
  <si>
    <t>A measurement of the N-nitrosoanabasine in a specimen.</t>
  </si>
  <si>
    <t>N-Nitrosoanabasine Measurement</t>
  </si>
  <si>
    <t>NNANATBN</t>
  </si>
  <si>
    <t>N-Nitrosoanatabine</t>
  </si>
  <si>
    <t>N'-Nitrosoanatabine; N-Nitrosoanatabine</t>
  </si>
  <si>
    <t>A measurement of the N-nitrosoanatabine in a specimen.</t>
  </si>
  <si>
    <t>N-Nitrosoanatabine Measurement</t>
  </si>
  <si>
    <t>NNK</t>
  </si>
  <si>
    <t>Nicotine-Derived Nitrosamine Ketone</t>
  </si>
  <si>
    <t>4-(Methylnitrosamino)-1-(3-pyridyl)-1-butanone; Nicotine-Derived Nitrosamine Ketone; NNK</t>
  </si>
  <si>
    <t>A measurement of the nicotine-derived nitrosamine ketone in a specimen.</t>
  </si>
  <si>
    <t>Nicotine-Derived Nitrosamine Ketone Measurement</t>
  </si>
  <si>
    <t>NNN</t>
  </si>
  <si>
    <t>N-Nitrosonornicotine</t>
  </si>
  <si>
    <t>N-Nitrosonornicotine; NNN</t>
  </si>
  <si>
    <t>A measurement of the N-nitrosonornicotine in a specimen.</t>
  </si>
  <si>
    <t>N-Nitrosonornicotine Measurement</t>
  </si>
  <si>
    <t>NNNGLC</t>
  </si>
  <si>
    <t>NNN-Glucuronide</t>
  </si>
  <si>
    <t>NNN-Glucuronide; NNN-N-Glucuronide</t>
  </si>
  <si>
    <t>A measurement of the NNN-glucuronide in a specimen.</t>
  </si>
  <si>
    <t>NNN-Glucuronide Measurement</t>
  </si>
  <si>
    <t>NOHDLHDL</t>
  </si>
  <si>
    <t>Non-HDL Cholesterol/HDL Cholesterol</t>
  </si>
  <si>
    <t>A relative measurement (ratio or percentage) of non-high density lipoprotein cholesterol to high density lipoprotein cholesterol in a biological specimen.</t>
  </si>
  <si>
    <t>Non-HDL Cholesterol to HDL Cholesterol Ratio Measurement</t>
  </si>
  <si>
    <t>NONHDL</t>
  </si>
  <si>
    <t>Non-HDL Cholesterol</t>
  </si>
  <si>
    <t>Non-HDL Cholesterol; Non-High Density Lipoprotein</t>
  </si>
  <si>
    <t>A measurement of the non-high density lipoprotein cholesterol in a biological specimen.</t>
  </si>
  <si>
    <t>Non-High Density Lipoprotein Cholesterol Measurement</t>
  </si>
  <si>
    <t>NORDOXPN</t>
  </si>
  <si>
    <t>Nordoxepin</t>
  </si>
  <si>
    <t>A measurement of the nordoxepin present in a biological specimen.</t>
  </si>
  <si>
    <t>Nordoxepin Measurement</t>
  </si>
  <si>
    <t>NOREPEXR</t>
  </si>
  <si>
    <t>Norepinephrine Excretion Rate</t>
  </si>
  <si>
    <t>A measurement of the amount of norepinephrine being excreted in a biological specimen over a defined amount of time (e.g. one hour).</t>
  </si>
  <si>
    <t>NOREPIN</t>
  </si>
  <si>
    <t>Norepinephrine</t>
  </si>
  <si>
    <t>Noradrenaline; Norepinephrine</t>
  </si>
  <si>
    <t>A measurement of the norepinephrine hormone in a biological specimen.</t>
  </si>
  <si>
    <t>Noradrenaline Measurement</t>
  </si>
  <si>
    <t>NORMBASO</t>
  </si>
  <si>
    <t>Basophilic Normoblast</t>
  </si>
  <si>
    <t>A measurement of the basophilic normoblasts in a biological specimen taken from a non-human organism.</t>
  </si>
  <si>
    <t>Basophilic Normoblast Count</t>
  </si>
  <si>
    <t>NORMEEXR</t>
  </si>
  <si>
    <t>Normetanephrine Excretion Rate</t>
  </si>
  <si>
    <t>A measurement of the amount of normetanephrine being excreted in a biological specimen over a defined amount of time (e.g. one hour).</t>
  </si>
  <si>
    <t>NORMETA</t>
  </si>
  <si>
    <t>Normetanephrine</t>
  </si>
  <si>
    <t>A measurement of the normetanephrine in a biological specimen.</t>
  </si>
  <si>
    <t>Normetanephrine Measurement</t>
  </si>
  <si>
    <t>NORMETFR</t>
  </si>
  <si>
    <t>Normetanephrine, Free</t>
  </si>
  <si>
    <t>A measurement of the free normetanephrine in a biological specimen.</t>
  </si>
  <si>
    <t>Free Normetanephrine Measurement</t>
  </si>
  <si>
    <t>NORNCTN</t>
  </si>
  <si>
    <t>Nornicotine</t>
  </si>
  <si>
    <t>A measurement of the nornicotine in a biological specimen.</t>
  </si>
  <si>
    <t>Nornicotine Measurement</t>
  </si>
  <si>
    <t>NOROVIRU</t>
  </si>
  <si>
    <t>Norovirus</t>
  </si>
  <si>
    <t>A measurement of the organisms that are not assigned to the species level but are assigned to the Norovirus genus level in a biological specimen.</t>
  </si>
  <si>
    <t>Norovirus Measurement</t>
  </si>
  <si>
    <t>NORTRPTL</t>
  </si>
  <si>
    <t>Nortriptyline</t>
  </si>
  <si>
    <t>A measurement of the nortriptyline in a biological specimen.</t>
  </si>
  <si>
    <t>Nortriptyline Measurement</t>
  </si>
  <si>
    <t>NOVRNA</t>
  </si>
  <si>
    <t>Norwalk virus RNA</t>
  </si>
  <si>
    <t>Norwalk calicivirus RNA; Norwalk virus RNA</t>
  </si>
  <si>
    <t>A measurement of the Norwalk virus RNA in a biological specimen.</t>
  </si>
  <si>
    <t>Norwalk virus RNA Measurement</t>
  </si>
  <si>
    <t>NOXYCDN</t>
  </si>
  <si>
    <t>Noroxycodone</t>
  </si>
  <si>
    <t>A measurement of the noroxycodone in a biological specimen.</t>
  </si>
  <si>
    <t>Noroxycodone Measurement</t>
  </si>
  <si>
    <t>NPAP</t>
  </si>
  <si>
    <t>Non-Prostatic Acid Phosphatase</t>
  </si>
  <si>
    <t>A measurement of the non-prostatic acid phosphatase in a biological specimen.</t>
  </si>
  <si>
    <t>Non-Prostatic Acid Phosphatase Measurement</t>
  </si>
  <si>
    <t>NPCRATE</t>
  </si>
  <si>
    <t>Normalized Protein Catabolism Rate</t>
  </si>
  <si>
    <t>Normalized Protein Catabolic Rate; Normalized Protein Catabolism Rate; NPCR; nPCR</t>
  </si>
  <si>
    <t>A calculated measurement of the normalized protein catabolism rate in a biological specimen used to assess dietary protein intake in dialysis patients.</t>
  </si>
  <si>
    <t>NPHTH</t>
  </si>
  <si>
    <t>Naphthalene</t>
  </si>
  <si>
    <t>A measurement of the naphthalene in a specimen.</t>
  </si>
  <si>
    <t>Naphthalene Measurement</t>
  </si>
  <si>
    <t>NPIP</t>
  </si>
  <si>
    <t>N-Nitrosopiperidine</t>
  </si>
  <si>
    <t>N-Nitrosopiperidine; NPIP</t>
  </si>
  <si>
    <t>A measurement of the N-nitrosopiperidine in a specimen.</t>
  </si>
  <si>
    <t>N-Nitrosopiperidine Measurement</t>
  </si>
  <si>
    <t>NPRPN2</t>
  </si>
  <si>
    <t>2-Nitropropane</t>
  </si>
  <si>
    <t>2-Nitropropane; 2-NP</t>
  </si>
  <si>
    <t>A measurement of the 2-nitropropane in a specimen.</t>
  </si>
  <si>
    <t>2-Nitropropane Measurement</t>
  </si>
  <si>
    <t>NPY</t>
  </si>
  <si>
    <t>Neuropeptide Y</t>
  </si>
  <si>
    <t>A measurement of the neuropeptide Y in a biological specimen.</t>
  </si>
  <si>
    <t>Neuropeptide Y Measurement</t>
  </si>
  <si>
    <t>NPYR</t>
  </si>
  <si>
    <t>N-Nitrosopyrrolidine</t>
  </si>
  <si>
    <t>N-Nitrosopyrrolidine; NPYR</t>
  </si>
  <si>
    <t>A measurement of the N-nitrosopyrrolidine in a specimen.</t>
  </si>
  <si>
    <t>N-Nitrosopyrrolidine Measurement</t>
  </si>
  <si>
    <t>NRDZPM</t>
  </si>
  <si>
    <t>Nordazepam</t>
  </si>
  <si>
    <t>Desmethyldiazepam; N-Desmethyldiazepam; Nordazepam; Nordiazepam</t>
  </si>
  <si>
    <t>A measurement of the nordazepam present in a biological specimen.</t>
  </si>
  <si>
    <t>Nordazepam Measurement</t>
  </si>
  <si>
    <t>NRENDRLN</t>
  </si>
  <si>
    <t>Norethandrolone</t>
  </si>
  <si>
    <t>A measurement of the norethandrolone in a biological specimen.</t>
  </si>
  <si>
    <t>Norethandrolone Measurement</t>
  </si>
  <si>
    <t>NRP1</t>
  </si>
  <si>
    <t>Neuropilin-1</t>
  </si>
  <si>
    <t>BDCA4; Neuropilin-1; NP1; NRP; Soluble CD304; VEGF165R</t>
  </si>
  <si>
    <t>A measurement of the neuropilin-1 in a biological specimen.</t>
  </si>
  <si>
    <t>Neuropilin-1 Measurement</t>
  </si>
  <si>
    <t>NRPNTACC</t>
  </si>
  <si>
    <t>Near-Point Accommodation</t>
  </si>
  <si>
    <t>The minimum distance from the retina that an object remains in clear focus.</t>
  </si>
  <si>
    <t>NRPROPOX</t>
  </si>
  <si>
    <t>Norpropoxyphene</t>
  </si>
  <si>
    <t>A measurement of the norpropoxyphene in a biological specimen.</t>
  </si>
  <si>
    <t>Norpropoxyphene Measurement</t>
  </si>
  <si>
    <t>NSAR</t>
  </si>
  <si>
    <t>N-Nitrososarcosine</t>
  </si>
  <si>
    <t>N-Nitrososarcosine; NSAR</t>
  </si>
  <si>
    <t>A measurement of the N-nitrososarcosine in a specimen.</t>
  </si>
  <si>
    <t>N-Nitrososarcosine Measurement</t>
  </si>
  <si>
    <t>NSE</t>
  </si>
  <si>
    <t>Neuron Specific Enolase</t>
  </si>
  <si>
    <t>Enolase 2; Gamma-enolase; Neuron Specific Enolase</t>
  </si>
  <si>
    <t>A measurement of the neuron specific enolase in a biological specimen.</t>
  </si>
  <si>
    <t>Neuron Specific Enolase Measurement</t>
  </si>
  <si>
    <t>NSPMTSPM</t>
  </si>
  <si>
    <t>Normal Sperm/Total Sperm</t>
  </si>
  <si>
    <t>Normal Sperm/Total Sperm; Sperm Morphology</t>
  </si>
  <si>
    <t>A measurement (ratio or percentage) of the normal spermatozoa to total spermatozoa in a biological specimen.</t>
  </si>
  <si>
    <t>Normal Sperm to Total Sperm Ratio Measurement</t>
  </si>
  <si>
    <t>NTBMYCO</t>
  </si>
  <si>
    <t>Nontuberculous Mycobacteria</t>
  </si>
  <si>
    <t>Non-tuberculous mycobacteria; Nontuberculous Mycobacteria; NTM</t>
  </si>
  <si>
    <t>A measurement of the organisms that are assigned to the Mycobacterium genus but are not tuberculosis or leprosy-causing in a biological specimen.</t>
  </si>
  <si>
    <t>Nontuberculous Mycobacteria Measurement</t>
  </si>
  <si>
    <t>NTBNKL</t>
  </si>
  <si>
    <t>Non-TBNK Leuk</t>
  </si>
  <si>
    <t>Non-TBNK Leuk; Non-TBNK Leukocytes</t>
  </si>
  <si>
    <t>A measurement of the leukocytes that are not T-cells, B-cells, or natural killer cells in a biological specimen.</t>
  </si>
  <si>
    <t>Non-TBNK Leukocyte Count</t>
  </si>
  <si>
    <t>NTBNKLLE</t>
  </si>
  <si>
    <t>Non-TBNK Leuk/Leuk</t>
  </si>
  <si>
    <t>Non-TBNK Leuk/Leuk; Non-TBNK Leukocytes/Leukocytes</t>
  </si>
  <si>
    <t>A relative measurement (ratio or percentage) of the leukocytes that are not T-cells, B-cells, or natural killer cells to total leukocytes in a biological specimen.</t>
  </si>
  <si>
    <t>Non-TBNK Leukocyte to Leukocyte Ratio Measurement</t>
  </si>
  <si>
    <t>NTELOCRT</t>
  </si>
  <si>
    <t>N-telopeptide/Creatinine</t>
  </si>
  <si>
    <t>A relative measurement (ratio or percentage) of the N-telopeptide to creatinine in a biological specimen.</t>
  </si>
  <si>
    <t>N-telopeptide to Creatinine Ratio Measurement</t>
  </si>
  <si>
    <t>NTELOP</t>
  </si>
  <si>
    <t>N-telopeptide</t>
  </si>
  <si>
    <t>A measurement of the N-telopeptide in a biological specimen.</t>
  </si>
  <si>
    <t>N-Telopeptide Measurement</t>
  </si>
  <si>
    <t>NTENS</t>
  </si>
  <si>
    <t>Neurotensin</t>
  </si>
  <si>
    <t>Neurotensin; NTS</t>
  </si>
  <si>
    <t>A measurement of the neurotensin in a biological specimen.</t>
  </si>
  <si>
    <t>Neurotensin Measurement</t>
  </si>
  <si>
    <t>NTIND</t>
  </si>
  <si>
    <t>Non-Target Indicator</t>
  </si>
  <si>
    <t>An indication as to whether a non-target tumor, lesion, or site of disease is present.</t>
  </si>
  <si>
    <t>NTMNUAC</t>
  </si>
  <si>
    <t>Nontuberculous Mycobacteria Nucleic Acid</t>
  </si>
  <si>
    <t>A measurement of the nucleic acid from any nontuberculous member of the Mycobacterium genus in a biological specimen.</t>
  </si>
  <si>
    <t>Nontuberculous Mycobacteria Nucleic Acid Measurement</t>
  </si>
  <si>
    <t>NTRLFAT</t>
  </si>
  <si>
    <t>Neutral Fats</t>
  </si>
  <si>
    <t>A measurement of the total neutral fats in a biological specimen.</t>
  </si>
  <si>
    <t>Neutral Fats Measurement</t>
  </si>
  <si>
    <t>NTRZPM</t>
  </si>
  <si>
    <t>Nitrazepam</t>
  </si>
  <si>
    <t>A measurement of the nitrazepam in a biological specimen.</t>
  </si>
  <si>
    <t>Nitrazepam Measurement</t>
  </si>
  <si>
    <t>NTXI</t>
  </si>
  <si>
    <t>Type I Collagen N-Telopeptides</t>
  </si>
  <si>
    <t>Type I Collagen N-Telopeptides; Type I Collagen X-Linked N-Telopeptides</t>
  </si>
  <si>
    <t>A measurement of the type I collagen cross-linked N-telopeptides in a biological specimen.</t>
  </si>
  <si>
    <t>Type I Collagen N-Telopeptide Measurement</t>
  </si>
  <si>
    <t>NTXICRT</t>
  </si>
  <si>
    <t>T1 Collagen X-link N-Telopeptides/Creat</t>
  </si>
  <si>
    <t>T1 Collagen X-link N-Telopeptides/Creat; Type I Collagen X-linked N-Telopeptides/Creatinine</t>
  </si>
  <si>
    <t>A relative measurement (ratio or percentage) of the type 1 collagen cross-linked N-telopeptides to creatinine in a biological specimen.</t>
  </si>
  <si>
    <t>Type 1 Collagen X-link N-Telopeptides to Creatinine Ratio Measurement</t>
  </si>
  <si>
    <t>NTXII</t>
  </si>
  <si>
    <t>Type II Collagen N-Telopeptides</t>
  </si>
  <si>
    <t>Type II Collagen N-Telopeptides; Type II Collagen X-Linked N-Telopeptides</t>
  </si>
  <si>
    <t>A measurement of the type II collagen cross-linked N-telopeptides in a biological specimen.</t>
  </si>
  <si>
    <t>Type II Collagen N-Telopeptide Measurement</t>
  </si>
  <si>
    <t>NTYR3</t>
  </si>
  <si>
    <t>3-Nitrotyrosine</t>
  </si>
  <si>
    <t>A measurement of the total 3-nitrotyrosine in a biological specimen.</t>
  </si>
  <si>
    <t>3-Nitrotyrosine Measurement</t>
  </si>
  <si>
    <t>NTZPMAOM</t>
  </si>
  <si>
    <t>Nitrazepam and/or Metabolites</t>
  </si>
  <si>
    <t>A measurement of the nitrazepam and/or its metabolite(s) present in a biological specimen, for an assay that can measure both nitrazepam and its metabolites.</t>
  </si>
  <si>
    <t>Nitrazepam and/or Metabolites Measurement</t>
  </si>
  <si>
    <t>NUCCE</t>
  </si>
  <si>
    <t>Total Nucleated Cells</t>
  </si>
  <si>
    <t>Nucleated Cells</t>
  </si>
  <si>
    <t>A measurement of the nucleated cells in a biological specimen.</t>
  </si>
  <si>
    <t>Nucleated Cell Count</t>
  </si>
  <si>
    <t>NUCSWELL</t>
  </si>
  <si>
    <t>Nuclear Swelling</t>
  </si>
  <si>
    <t>A measurement of the expansion of the nucleus of the cells in a biological specimen.</t>
  </si>
  <si>
    <t>Nuclear Swelling Measurement</t>
  </si>
  <si>
    <t>NUMCHRRD</t>
  </si>
  <si>
    <t>Number of Characters Read</t>
  </si>
  <si>
    <t>The integer that describes the number of characters read by the subject during an eye chart assessment.</t>
  </si>
  <si>
    <t>NUMCHRUR</t>
  </si>
  <si>
    <t>Number of Characters Unread</t>
  </si>
  <si>
    <t>The integer that describes the number of characters not able to be read by the subject during an eye chart assessment.</t>
  </si>
  <si>
    <t>NUMCUSPS</t>
  </si>
  <si>
    <t>Number of Cusps</t>
  </si>
  <si>
    <t>A quantitative determination of the number of cusps composing a given cardiac valve.</t>
  </si>
  <si>
    <t>Number of Cardiac Valve Cusps</t>
  </si>
  <si>
    <t>NUMDCAV</t>
  </si>
  <si>
    <t>Number of Diseased Coronary Vessels</t>
  </si>
  <si>
    <t>Number of major epicardial vessels with greater than or equal to 70% reduction in diameter or greater than or equal to 50% reduction in cross-sectional area.</t>
  </si>
  <si>
    <t>Number of Diseased Coronary Artery Vessels</t>
  </si>
  <si>
    <t>NUMLCOR</t>
  </si>
  <si>
    <t>Number of Letters Correct</t>
  </si>
  <si>
    <t>The integer that describes the number of letters correctly identified by the subject during an eye chart assessment.</t>
  </si>
  <si>
    <t>Number of Correct Eye Chart Letters</t>
  </si>
  <si>
    <t>NUMLINRD</t>
  </si>
  <si>
    <t>Number of Lines Read</t>
  </si>
  <si>
    <t>The integer that describes the number of lines read by the subject during an eye chart assessment.</t>
  </si>
  <si>
    <t>Number of Eye Chart Lines Read</t>
  </si>
  <si>
    <t>NUMLINUR</t>
  </si>
  <si>
    <t>Number of Lines Unread</t>
  </si>
  <si>
    <t>The integer that describes the number of lines not able to be read by the subject during an eye chart assessment.</t>
  </si>
  <si>
    <t>NUMSLICE</t>
  </si>
  <si>
    <t>Number of Slices</t>
  </si>
  <si>
    <t>The number of planar cross-sections in an imaging sequence; each slice corresponds to a single image.</t>
  </si>
  <si>
    <t>NVEXAM</t>
  </si>
  <si>
    <t>Nervous System Examination</t>
  </si>
  <si>
    <t>An observation, assessment or examination of the nervous system.</t>
  </si>
  <si>
    <t>Neurologic Examination</t>
  </si>
  <si>
    <t>NVGIIRNA</t>
  </si>
  <si>
    <t>Norovirus Genogroup II RNA</t>
  </si>
  <si>
    <t>Human Calicivirus Genogroup 2 RNA; Norovirus Genogroup II RNA; Norovirus GII RNA</t>
  </si>
  <si>
    <t>A measurement of Norovirus genogroup II RNA in a biological specimen.</t>
  </si>
  <si>
    <t>Norovirus Genogroup II RNA Measurement</t>
  </si>
  <si>
    <t>NVGIRNA</t>
  </si>
  <si>
    <t>Norovirus Genogroup I RNA</t>
  </si>
  <si>
    <t>Human Calicivirus Genogroup 1 RNA; Norovirus Genogroup 1 RNA; Norovirus GI RNA</t>
  </si>
  <si>
    <t>A measurement of Norovirus genogroup I RNA in a biological specimen.</t>
  </si>
  <si>
    <t>Norovirus Genogroup I RNA Measurement</t>
  </si>
  <si>
    <t>NVRNA</t>
  </si>
  <si>
    <t>Norovirus RNA</t>
  </si>
  <si>
    <t>A measurement of the RNA from any member of the genus Norovirus in a biological specimen.</t>
  </si>
  <si>
    <t>Norovirus RNA Measurement</t>
  </si>
  <si>
    <t>NWSYMP</t>
  </si>
  <si>
    <t>New or Worsening Symptoms</t>
  </si>
  <si>
    <t>A description of the new or worsening symptoms related to a clinical event.</t>
  </si>
  <si>
    <t>New or Worsening Symptom</t>
  </si>
  <si>
    <t>O2CT</t>
  </si>
  <si>
    <t>Oxygen Content</t>
  </si>
  <si>
    <t>A measurement of the amount of oxygen content in a biological specimen.</t>
  </si>
  <si>
    <t>Oxygen Measurement</t>
  </si>
  <si>
    <t>OAE</t>
  </si>
  <si>
    <t>Otoacoustic Emission</t>
  </si>
  <si>
    <t>An assessment of the otoacoustic sound emissions from the cochlea when stimulated by soft clicking sounds introduced into the ear canal.</t>
  </si>
  <si>
    <t>OANISDN</t>
  </si>
  <si>
    <t>o-Anisidine</t>
  </si>
  <si>
    <t>2-Anisidine; 2-Methoxyaniline; o-Anisidine; Ortho-Anisidine</t>
  </si>
  <si>
    <t>A measurement of the o-anisidine in a specimen.</t>
  </si>
  <si>
    <t>o-Anisidine Measurement</t>
  </si>
  <si>
    <t>OAS1</t>
  </si>
  <si>
    <t>2-5-Oligoadenylate Synthase 1</t>
  </si>
  <si>
    <t>A measurement of the 2-5-oligoadenylate synthase 1 in a biological specimen.</t>
  </si>
  <si>
    <t>2-5-Oligoadenylate Synthase 1 Measurement</t>
  </si>
  <si>
    <t>OAS2</t>
  </si>
  <si>
    <t>2-5-Oligoadenylate Synthase 2</t>
  </si>
  <si>
    <t>A measurement of the 2-5-oligoadenylate synthase 2 in a biological specimen.</t>
  </si>
  <si>
    <t>2-5-Oligoadenylate Synthase 2 Measurement</t>
  </si>
  <si>
    <t>OAS3</t>
  </si>
  <si>
    <t>2-5-Oligoadenylate Synthase 3</t>
  </si>
  <si>
    <t>A measurement of the 2-5-oligoadenylate synthase 3 in a biological specimen.</t>
  </si>
  <si>
    <t>2-5-Oligoadenylate Synthase 3 Measurement</t>
  </si>
  <si>
    <t>OBJNUM</t>
  </si>
  <si>
    <t>Number of Objects</t>
  </si>
  <si>
    <t>The number of objects observed.</t>
  </si>
  <si>
    <t>OBJTYPE</t>
  </si>
  <si>
    <t>Type of Object</t>
  </si>
  <si>
    <t>The type of object observed.</t>
  </si>
  <si>
    <t>OBMDILOC</t>
  </si>
  <si>
    <t>Obs Med Device Type In Intended Loc</t>
  </si>
  <si>
    <t>Obs Med Device Type In Intended Loc; Observed Medical Device In The Intended Location</t>
  </si>
  <si>
    <t>A description of the type of medical device that is found in a subject and is in its intended location.</t>
  </si>
  <si>
    <t>Observed Medical Device Type In Intended Location</t>
  </si>
  <si>
    <t>OBMDNLOC</t>
  </si>
  <si>
    <t>Obs Med Device Type Not In Intended Loc</t>
  </si>
  <si>
    <t>A description of the type of medical device that is found in a subject but is not in its intended location.</t>
  </si>
  <si>
    <t>Observed Medical Device Type Not Present In Intended Location Type</t>
  </si>
  <si>
    <t>OBNMFBT</t>
  </si>
  <si>
    <t>Observed Non-Medical Foreign Body Type</t>
  </si>
  <si>
    <t>A description of the type of non-medical foreign body that is found in a subject.</t>
  </si>
  <si>
    <t>OC43NC</t>
  </si>
  <si>
    <t>HCoV-OC43 Nucleic Acid</t>
  </si>
  <si>
    <t>HCoV-OC43 Nucleic Acid; Human Coronavirus OC43 Nucleic Acid</t>
  </si>
  <si>
    <t>A measurement of the Human coronavirus OC43 nucleic acid in a biological specimen.</t>
  </si>
  <si>
    <t>Human Coronavirus OC43 Nucleic Acid Measurement</t>
  </si>
  <si>
    <t>OC43RNA</t>
  </si>
  <si>
    <t>HCoV-OC43 RNA</t>
  </si>
  <si>
    <t>HCoV-OC43 RNA; Human Coronavirus OC43 RNA</t>
  </si>
  <si>
    <t>A measurement of the Human coronavirus OC43 RNA in a biological specimen.</t>
  </si>
  <si>
    <t>HCoV-OC43 RNA Measurement</t>
  </si>
  <si>
    <t>OCCBLD</t>
  </si>
  <si>
    <t>Occult Blood</t>
  </si>
  <si>
    <t>A measurement of the blood in body products such as a urine or stool sample, not detectable on gross examination.</t>
  </si>
  <si>
    <t>Occult Blood Measurement</t>
  </si>
  <si>
    <t>OCCUR</t>
  </si>
  <si>
    <t>Occurrence Indicator</t>
  </si>
  <si>
    <t>An indication as to whether something has happened, such as an event or incident.</t>
  </si>
  <si>
    <t>OCUPINDS</t>
  </si>
  <si>
    <t>Occupational Industry</t>
  </si>
  <si>
    <t>Business Type; Occupation Type; Occupational Industry; Work Industry</t>
  </si>
  <si>
    <t>Type of business that compensates for work or assigns work to an unpaid worker or volunteer. (USCDI)</t>
  </si>
  <si>
    <t>ODMTASE</t>
  </si>
  <si>
    <t>O-Demethylase</t>
  </si>
  <si>
    <t>A measurement of the O-Demethylase in a biological specimen.</t>
  </si>
  <si>
    <t>O-Demethylase Measurement</t>
  </si>
  <si>
    <t>ODSMT</t>
  </si>
  <si>
    <t>O-Desmethyltramadol</t>
  </si>
  <si>
    <t>Desmetramadol; O-Desmethyltramadol; O-DSMT</t>
  </si>
  <si>
    <t>A measurement of the O-desmethyltramadol in a biological specimen.</t>
  </si>
  <si>
    <t>O-Desmethyltramadol Measurement</t>
  </si>
  <si>
    <t>OEEXAM</t>
  </si>
  <si>
    <t>Ophthalmic Examination</t>
  </si>
  <si>
    <t>An observation, assessment or examination of the eye.</t>
  </si>
  <si>
    <t>Eye Examination</t>
  </si>
  <si>
    <t>OH8DXG2</t>
  </si>
  <si>
    <t>8-Hydroxy-2'-Deoxyguanosine</t>
  </si>
  <si>
    <t>8-Hydroxy-2'-Deoxyguanosine; 8-oxo-dG</t>
  </si>
  <si>
    <t>A measurement of the 8-hydroxy-2'-deoxyguanosine in a biological specimen.</t>
  </si>
  <si>
    <t>8-Hydroxy-2'-Deoxyguanosine Measurement</t>
  </si>
  <si>
    <t>OH9RS</t>
  </si>
  <si>
    <t>9-Hydroxyrisperidone</t>
  </si>
  <si>
    <t>9-Hydroxyrisperidone; Paliperidone</t>
  </si>
  <si>
    <t>A measurement of the 9-hydroxyrisperidone in a biological specimen.</t>
  </si>
  <si>
    <t>9-Hydroxyrisperidone Measurement</t>
  </si>
  <si>
    <t>OHBZAPY3</t>
  </si>
  <si>
    <t>3-Hydroxybenzo[a]pyrene</t>
  </si>
  <si>
    <t>3-Hydroxybenz(a)pyrene; 3-Hydroxybenz[a]pyrene; 3-Hydroxybenzo(a)pyrene; 3-Hydroxybenzo[a]pyrene</t>
  </si>
  <si>
    <t>A measurement of the 3-hydroxybenzo[a]pyrene in a specimen.</t>
  </si>
  <si>
    <t>3-Hydroxybenzo[a]pyrene Measurement</t>
  </si>
  <si>
    <t>OHDG8</t>
  </si>
  <si>
    <t>8-Hydroxydeoxyguanosine</t>
  </si>
  <si>
    <t>8-Hydroxydeoxyguanosine; 8-OHdG</t>
  </si>
  <si>
    <t>A measurement of the 8-hydroxydeoxyguanosine in a biological specimen.</t>
  </si>
  <si>
    <t>8-Hydroxydeoxyguanosine Measurement</t>
  </si>
  <si>
    <t>OHEARAS</t>
  </si>
  <si>
    <t>Overall Hearing Assessment</t>
  </si>
  <si>
    <t>An assessment to evaluate the overall hearing of an individual.</t>
  </si>
  <si>
    <t>OHF6B</t>
  </si>
  <si>
    <t>6 Beta-Hydroxycortisol</t>
  </si>
  <si>
    <t>6 Beta-Hydrocortisol; 6 Beta-Hydroxycortisol; 6 beta-OHF</t>
  </si>
  <si>
    <t>A measurement of 6 beta-hydroxycortisol in a biological specimen.</t>
  </si>
  <si>
    <t>6 Beta-Hydroxycortisol Measurement</t>
  </si>
  <si>
    <t>OHFLRN2</t>
  </si>
  <si>
    <t>2-Hydroxyfluorene</t>
  </si>
  <si>
    <t>A measurement of the 2-hydroxyfluorene in a specimen.</t>
  </si>
  <si>
    <t>2-Hydroxyfluorene Measurement</t>
  </si>
  <si>
    <t>OHFLRN3</t>
  </si>
  <si>
    <t>3-Hydroxyfluorene</t>
  </si>
  <si>
    <t>A measurement of the 3-hydroxyfluorene in a specimen.</t>
  </si>
  <si>
    <t>3-Hydroxyfluorene Measurement</t>
  </si>
  <si>
    <t>OHNPHTH1</t>
  </si>
  <si>
    <t>1-Hydroxynaphthalene</t>
  </si>
  <si>
    <t>1-Hydroxynaphthalene; 1-Naphthol</t>
  </si>
  <si>
    <t>A measurement of the 1-hydroxynaphthalene in a specimen.</t>
  </si>
  <si>
    <t>1-Hydroxynaphthalene Measurement</t>
  </si>
  <si>
    <t>OHNPHTH2</t>
  </si>
  <si>
    <t>2-Hydroxynaphthalene</t>
  </si>
  <si>
    <t>2-Hydroxynaphthalene; 2-NAP; 2-Naphthol</t>
  </si>
  <si>
    <t>A measurement of the 2-hydroxynaphthalene in a specimen.</t>
  </si>
  <si>
    <t>2-Hydroxynaphthalene Measurement</t>
  </si>
  <si>
    <t>OHPHNTR1</t>
  </si>
  <si>
    <t>1-Hydroxyphenanthrene</t>
  </si>
  <si>
    <t>A measurement of the 1-hydroxyphenanthrene in a specimen.</t>
  </si>
  <si>
    <t>1-Hydroxyphenanthrene Measurement</t>
  </si>
  <si>
    <t>OHPHNTR2</t>
  </si>
  <si>
    <t>2-Hydroxyphenanthrene</t>
  </si>
  <si>
    <t>2-3PHE; 2-Hydroxyphenanthrene</t>
  </si>
  <si>
    <t>A measurement of the 2-hydroxyphenanthrene in a specimen.</t>
  </si>
  <si>
    <t>2-Hydroxyphenanthrene Measurement</t>
  </si>
  <si>
    <t>OHPHNTR3</t>
  </si>
  <si>
    <t>3-Hydroxyphenanthrene</t>
  </si>
  <si>
    <t>A measurement of the 3-hydroxyphenanthrene in a specimen.</t>
  </si>
  <si>
    <t>3-Hydroxyphenanthrene Measurement</t>
  </si>
  <si>
    <t>OHPYR1</t>
  </si>
  <si>
    <t>1-Hydroxypyrene</t>
  </si>
  <si>
    <t>A measurement of the 1-hydroxypyrene in a specimen.</t>
  </si>
  <si>
    <t>OI</t>
  </si>
  <si>
    <t>Oxygenation Index</t>
  </si>
  <si>
    <t>A measurement of the efficiency of oxygen exchange by the lungs, which is calculated by multiplying the fraction of inspired oxygen (FiO2) (in %) to mean airway pressure (Mpaw), and dividing by pressure of arterial oxygen (PaO2).</t>
  </si>
  <si>
    <t>OLANZAPN</t>
  </si>
  <si>
    <t>Olanzapine</t>
  </si>
  <si>
    <t>A measurement of the olanzapine in a biological specimen.</t>
  </si>
  <si>
    <t>Olanzapine Measurement</t>
  </si>
  <si>
    <t>OLIGBAND</t>
  </si>
  <si>
    <t>Oligoclonal Bands</t>
  </si>
  <si>
    <t>A measurement of the oligoclonal bands in a biological specimen.</t>
  </si>
  <si>
    <t>Oligoclonal Bands Measurement</t>
  </si>
  <si>
    <t>OPACITY</t>
  </si>
  <si>
    <t>Opacity</t>
  </si>
  <si>
    <t>An assessment of the degree of opaqueness or the lack of transparency.</t>
  </si>
  <si>
    <t>Opacity Measurement</t>
  </si>
  <si>
    <t>OPG</t>
  </si>
  <si>
    <t>Osteoprotegerin</t>
  </si>
  <si>
    <t>OCIF; Osteoclastogenesis Inhibitory Factor; Osteoprotegerin; TNFRS11B; Tumor Necrosis Factor Receptor Superfamily Member 11b</t>
  </si>
  <si>
    <t>A measurement of the osteoprotegerin in a biological specimen.</t>
  </si>
  <si>
    <t>Osteoprotegerin Measurement</t>
  </si>
  <si>
    <t>OPIATE</t>
  </si>
  <si>
    <t>Opiate</t>
  </si>
  <si>
    <t>A measurement of any opiate class drug present in a biological specimen.</t>
  </si>
  <si>
    <t>Opiate Measurement</t>
  </si>
  <si>
    <t>OPN</t>
  </si>
  <si>
    <t>Osteopontin</t>
  </si>
  <si>
    <t>A measurement of the osteopontin in a biological specimen.</t>
  </si>
  <si>
    <t>Osteopontin Measurement</t>
  </si>
  <si>
    <t>OPNCRT</t>
  </si>
  <si>
    <t>Osteopontin/Creatinine</t>
  </si>
  <si>
    <t>A relative measurement (ratio or percentage) of the osteopontin to creatinine in a biological specimen.</t>
  </si>
  <si>
    <t>Osteopontin to Creatinine Ratio Measurement</t>
  </si>
  <si>
    <t>ORCANIND</t>
  </si>
  <si>
    <t>Origin of Cancer Known Ind</t>
  </si>
  <si>
    <t>Origin of Cancer Known Ind; Origin of Cancer Known Indicator</t>
  </si>
  <si>
    <t>An indication as to whether the primary site of cancer is known.</t>
  </si>
  <si>
    <t>Cancer Primary Site Known Indicator</t>
  </si>
  <si>
    <t>ORENLQN</t>
  </si>
  <si>
    <t>Organ Enlargement, Quantitative</t>
  </si>
  <si>
    <t>A quantitative measurement of the increase in organ size or dimension, relative to a defined value.</t>
  </si>
  <si>
    <t>Quantitative Organ Enlargement Assessment</t>
  </si>
  <si>
    <t>ORNITHIN</t>
  </si>
  <si>
    <t>Ornithine</t>
  </si>
  <si>
    <t>A measurement of the ornithine in a biological specimen.</t>
  </si>
  <si>
    <t>Ornithine Measurement</t>
  </si>
  <si>
    <t>ORSTATE</t>
  </si>
  <si>
    <t>Organ State</t>
  </si>
  <si>
    <t>A condition or state of an organ at a particular time.</t>
  </si>
  <si>
    <t>ORVERLN</t>
  </si>
  <si>
    <t>Organ Vertical Length</t>
  </si>
  <si>
    <t>The linear extent along the craniocaudal axis from one end of an organ to the other end. (NCI)</t>
  </si>
  <si>
    <t>Organ Craniocaudal Length Measurement</t>
  </si>
  <si>
    <t>OSM</t>
  </si>
  <si>
    <t>Oncostatin M</t>
  </si>
  <si>
    <t>A measurement of the oncostatin M in a biological specimen.</t>
  </si>
  <si>
    <t>Oncostatin M Measurement</t>
  </si>
  <si>
    <t>OSMLTY</t>
  </si>
  <si>
    <t>Osmolality</t>
  </si>
  <si>
    <t>A measurement of the osmoles of solute per unit of biological specimen.</t>
  </si>
  <si>
    <t>Osmolality Measurement</t>
  </si>
  <si>
    <t>OSMRTY</t>
  </si>
  <si>
    <t>Osmolarity</t>
  </si>
  <si>
    <t>A measurement of the osmoles of solute per liter of solution.</t>
  </si>
  <si>
    <t>Osmolarity Measurement</t>
  </si>
  <si>
    <t>OSTEOC</t>
  </si>
  <si>
    <t>Osteocalcin</t>
  </si>
  <si>
    <t>A measurement of the osteocalcin in a biological specimen.</t>
  </si>
  <si>
    <t>Osteocalcin Measurement</t>
  </si>
  <si>
    <t>OTOLUDN</t>
  </si>
  <si>
    <t>o-Toluidine</t>
  </si>
  <si>
    <t>2-Methylaniline; 2-Toluidine; o-Toluidine; Ortho-Toluidine</t>
  </si>
  <si>
    <t>A measurement of the o-toluidine in a specimen.</t>
  </si>
  <si>
    <t>o-Toluidine Measurement</t>
  </si>
  <si>
    <t>OTRCUPCB</t>
  </si>
  <si>
    <t>Overall Tracer Uptake Compared to BL</t>
  </si>
  <si>
    <t>Overall Tracer Uptake Compared to Baseline; Overall Tracer Uptake Compared to BL</t>
  </si>
  <si>
    <t>A visually assessed combination of extent and intensity of tracer uptake, as compared to baseline.</t>
  </si>
  <si>
    <t>Overall Tracer Uptake Compared to Baseline</t>
  </si>
  <si>
    <t>OTRCUPCN</t>
  </si>
  <si>
    <t>Overall Tracer Uptake Compared to Nadir</t>
  </si>
  <si>
    <t>A visually assessed combination of extent and intensity of tracer uptake, as compared to nadir.</t>
  </si>
  <si>
    <t>OUNIMULT</t>
  </si>
  <si>
    <t>Onset Unifocal or Multifocal</t>
  </si>
  <si>
    <t>A categorization of the number of lesions present in the Central Nervous System at the time of diagnosis of a specific disease.</t>
  </si>
  <si>
    <t>Focality of Disease Onset</t>
  </si>
  <si>
    <t>OVALCY</t>
  </si>
  <si>
    <t>Ovalocytes</t>
  </si>
  <si>
    <t>A measurement of the ovalocytes (oval shaped cell with rounded ends and a long axis less than twice its short axis) in a biological specimen.</t>
  </si>
  <si>
    <t>Ovalocyte Count</t>
  </si>
  <si>
    <t>OVAPARS</t>
  </si>
  <si>
    <t>Ova and Parasite</t>
  </si>
  <si>
    <t>A measurement of the parasites and ova in a biological specimen.</t>
  </si>
  <si>
    <t>Ova and Parasite Measurement</t>
  </si>
  <si>
    <t>OXACREAT</t>
  </si>
  <si>
    <t>Oxalate/Creatinine</t>
  </si>
  <si>
    <t>A relative measurement (ratio or percentage) of the oxalate to creatinine in a biological specimen.</t>
  </si>
  <si>
    <t>Oxalate to Creatinine Ratio Measurement</t>
  </si>
  <si>
    <t>OXAEXR</t>
  </si>
  <si>
    <t>Oxalate Excretion Rate</t>
  </si>
  <si>
    <t>A measurement of the amount of oxalate being excreted in a biological specimen over a defined amount of time (e.g. one hour).</t>
  </si>
  <si>
    <t>OXALATE</t>
  </si>
  <si>
    <t>Oxalate</t>
  </si>
  <si>
    <t>Ethanedioate; Oxalate</t>
  </si>
  <si>
    <t>A measurement of the oxalate in a biological specimen.</t>
  </si>
  <si>
    <t>Oxalate Measurement</t>
  </si>
  <si>
    <t>OXANDRLN</t>
  </si>
  <si>
    <t>Oxandrolone</t>
  </si>
  <si>
    <t>Ossandrolone; Oxandrolone</t>
  </si>
  <si>
    <t>A measurement of the oxandrolone in a biological specimen.</t>
  </si>
  <si>
    <t>Oxandrolone Measurement</t>
  </si>
  <si>
    <t>OXMORPHN</t>
  </si>
  <si>
    <t>Oxymorphone</t>
  </si>
  <si>
    <t>A measurement of the Oxymorphone in a biological specimen.</t>
  </si>
  <si>
    <t>Oxymorphone Measurement</t>
  </si>
  <si>
    <t>OXMSTRN</t>
  </si>
  <si>
    <t>Oxymesterone</t>
  </si>
  <si>
    <t>A measurement of the oxymesterone in a biological specimen.</t>
  </si>
  <si>
    <t>Oxymesterone Measurement</t>
  </si>
  <si>
    <t>OXMTHLN</t>
  </si>
  <si>
    <t>Oxymetholone</t>
  </si>
  <si>
    <t>Oxymethalone; Oxymethenolone; Oxymetholone</t>
  </si>
  <si>
    <t>A measurement of the oxymetholone in a biological specimen.</t>
  </si>
  <si>
    <t>Oxymetholone Measurement</t>
  </si>
  <si>
    <t>OXYCAP</t>
  </si>
  <si>
    <t>Oxygen Capacity</t>
  </si>
  <si>
    <t>A measurement of the maximum amount of oxygen that can be combined chemically with hemoglobin in a volume of blood.</t>
  </si>
  <si>
    <t>Oxygen Capacity Measurement</t>
  </si>
  <si>
    <t>OXYCDN</t>
  </si>
  <si>
    <t>Oxycodone</t>
  </si>
  <si>
    <t>Oxycodone; Oxycontin</t>
  </si>
  <si>
    <t>A measurement of the oxycodone present in a biological specimen.</t>
  </si>
  <si>
    <t>Oxycodone Measurement</t>
  </si>
  <si>
    <t>OXYPULSE</t>
  </si>
  <si>
    <t>Oxygen Pulse</t>
  </si>
  <si>
    <t>The volume of oxygen per heartbeat consumed by the body while at rest.</t>
  </si>
  <si>
    <t>OXYSAT</t>
  </si>
  <si>
    <t>Oxygen Saturation</t>
  </si>
  <si>
    <t>A measurement of the oxygen-hemoglobin saturation of a volume of blood.</t>
  </si>
  <si>
    <t>Oxygen Saturation Measurement</t>
  </si>
  <si>
    <t>OXYTOCIN</t>
  </si>
  <si>
    <t>Oxytocin</t>
  </si>
  <si>
    <t>Oxytocin; Oxytoxin</t>
  </si>
  <si>
    <t>A measurement of the oxytocin hormone in a biological specimen.</t>
  </si>
  <si>
    <t>Oxytocin Measurement</t>
  </si>
  <si>
    <t>OXZPM</t>
  </si>
  <si>
    <t>Oxazepam</t>
  </si>
  <si>
    <t>A measurement of the oxazepam present in a biological specimen.</t>
  </si>
  <si>
    <t>Oxazepam Measurement</t>
  </si>
  <si>
    <t>P_AXIS</t>
  </si>
  <si>
    <t>P Wave Axis</t>
  </si>
  <si>
    <t>A numerical representation of the electrocardiographic vector assessed at maximum deviation of the P wave from the isoelectric baseline, usually reported for the frontal plane.</t>
  </si>
  <si>
    <t>P100AMP</t>
  </si>
  <si>
    <t>P100 Amplitude</t>
  </si>
  <si>
    <t>The magnitude, or height, of the P100 wave of the visual evoked potential assessment waveform. This assessment calculates the height from the N75 negative peak to the P100 positive peak.</t>
  </si>
  <si>
    <t>N75 to P100 Peak to Peak Amplitude</t>
  </si>
  <si>
    <t>P100LAT</t>
  </si>
  <si>
    <t>P100 Latency</t>
  </si>
  <si>
    <t>An assessment of the latency of the P100 or P1 wave of the visual evoked potential assessment waveform.</t>
  </si>
  <si>
    <t>P1NP</t>
  </si>
  <si>
    <t>Procollagen 1 N-Terminal Propeptide</t>
  </si>
  <si>
    <t>Amino-terminal propeptide of type 1 procollagen; P1NP Aminoterm Type 1; Procollagen 1 N-Terminal Propeptide</t>
  </si>
  <si>
    <t>A measurement of the procollagen 1 N-terminal propeptide in a biological specimen.</t>
  </si>
  <si>
    <t>Procollagen 1 N-Terminal Propeptide Measurement</t>
  </si>
  <si>
    <t>P3NP</t>
  </si>
  <si>
    <t>Procollagen 3 N-Terminal Propeptide</t>
  </si>
  <si>
    <t>A measurement of the procollagen 3 N-terminal propeptide in a biological specimen.</t>
  </si>
  <si>
    <t>Procollagen 3 N-Terminal Propeptide Measurement</t>
  </si>
  <si>
    <t>P50OXYGN</t>
  </si>
  <si>
    <t>P50 Oxygen</t>
  </si>
  <si>
    <t>A measurement of the partial pressure of oxygen when hemoglobin is half saturated in a biological specimen.</t>
  </si>
  <si>
    <t>P50 Oxygen Measurement</t>
  </si>
  <si>
    <t>PA2APC</t>
  </si>
  <si>
    <t>Plasmin Alpha-2 Antiplasmin Complex</t>
  </si>
  <si>
    <t>PAP; Plasmin Alpha-2 Antiplasmin Complex</t>
  </si>
  <si>
    <t>A measurement of the plasmin alpha-2 antiplasmin complex in a biological specimen.</t>
  </si>
  <si>
    <t>Plasmin Alpha-2 Antiplasmin Complex Measurement</t>
  </si>
  <si>
    <t>PABA</t>
  </si>
  <si>
    <t>Para-Aminobenzoate</t>
  </si>
  <si>
    <t>Para-Aminobenzoate; Para-Aminobenzoic Acid</t>
  </si>
  <si>
    <t>A measurement of the para-aminobenzoate in a biological specimen.</t>
  </si>
  <si>
    <t>Para-Aminobenzoate Measurement</t>
  </si>
  <si>
    <t>PACEMAKR</t>
  </si>
  <si>
    <t>Pacemaker</t>
  </si>
  <si>
    <t>An electrocardiographic assessment of presence of artificial electronic pacing.</t>
  </si>
  <si>
    <t>Pacemaker ECG Assessment</t>
  </si>
  <si>
    <t>PAE</t>
  </si>
  <si>
    <t>Pseudomonas aeruginosa</t>
  </si>
  <si>
    <t>A measurement of the Pseudomonas aeruginosa in a biological specimen.</t>
  </si>
  <si>
    <t>Pseudomonas aeruginosa Measurement</t>
  </si>
  <si>
    <t>PAEDNA</t>
  </si>
  <si>
    <t>Pseudomonas aeruginosa DNA</t>
  </si>
  <si>
    <t>A measurement of the Pseudomonas aeruginosa DNA in a biological specimen.</t>
  </si>
  <si>
    <t>Pseudomonas aeruginosa DNA Measurement</t>
  </si>
  <si>
    <t>PAERGMUC</t>
  </si>
  <si>
    <t>P. aeruginosa, Mucoid</t>
  </si>
  <si>
    <t>P. aeruginosa, Mucoid; Pseudomonas aeruginosa, Mucoid</t>
  </si>
  <si>
    <t>A measurement of the mucoid strain of Pseudomonas aeruginosa in a biological specimen.</t>
  </si>
  <si>
    <t>Mucoid Pseudomonas aeruginosa Measurement</t>
  </si>
  <si>
    <t>PAERGNMC</t>
  </si>
  <si>
    <t>P. aeruginosa, Non-mucoid</t>
  </si>
  <si>
    <t>P. aeruginosa, Non-Mucoid; Pseudomonas aeruginosa, Non-Mucoid</t>
  </si>
  <si>
    <t>A measurement of the non-mucoid strain of Pseudomonas aeruginosa in a biological specimen.</t>
  </si>
  <si>
    <t>Non-Mucoid Pseudomonas aeruginosa Measurement</t>
  </si>
  <si>
    <t>PAERGSCV</t>
  </si>
  <si>
    <t>P. aeruginosa, Small-colony Variant</t>
  </si>
  <si>
    <t>P. aeruginosa, Small-colony Variant; Pseudomonas aeruginosa, SCV; Pseudomonas aeruginosa, Small-colony Variant</t>
  </si>
  <si>
    <t>A measurement of the small-colony variant strain of Pseudomonas aeruginosa in a biological specimen.</t>
  </si>
  <si>
    <t>Small-Colony Variant Pseudomonas aeruginosa Measurement</t>
  </si>
  <si>
    <t>PAF</t>
  </si>
  <si>
    <t>Platelet Activating Factor</t>
  </si>
  <si>
    <t>A measurement of the platelet activating factor in a biological specimen.</t>
  </si>
  <si>
    <t>Platelet Activating Factor Measurement</t>
  </si>
  <si>
    <t>PAGM</t>
  </si>
  <si>
    <t>Plasmodium Antigen, MLTTRG</t>
  </si>
  <si>
    <t>Plasmodium Antigen, MLTTRG; Plasmodium Antigen, Multi-Target</t>
  </si>
  <si>
    <t>A measurement of Plasmodium antigen in a biological specimen. This is a multiple-target test.</t>
  </si>
  <si>
    <t>Plasmodium Antigen Measurement</t>
  </si>
  <si>
    <t>PAHPP</t>
  </si>
  <si>
    <t>Para Aminohippurate</t>
  </si>
  <si>
    <t>4-Aminohippurate; P-Amino Hippuric Acid; P-Aminohippurate; PAH; Para Aminohippurate; Para Aminohippuric Acid; Para-Amino Hippuric Acid; Para-Aminohippurate</t>
  </si>
  <si>
    <t>A measurement of the para aminohippurate in a biological specimen.</t>
  </si>
  <si>
    <t>Para Aminohippurate Measurement</t>
  </si>
  <si>
    <t>PAHPPCLR</t>
  </si>
  <si>
    <t>Para Aminohippurate Clearance</t>
  </si>
  <si>
    <t>4-Aminohippurate Clearance; P-Amino Hippuric Acid Clearance; P-Aminohippurate Clearance; PAH Clearance; Para Aminohippurate Clearance; Para Aminohippuric Acid Clearance; Para-Amino Hippuric Acid Clearance; Para-Aminohippurate Clearance</t>
  </si>
  <si>
    <t>A measurement of the volume of serum or plasma that would be cleared of para aminohippurate by excretion of urine for a specified unit of time (e.g. one minute).</t>
  </si>
  <si>
    <t>Para Aminohippurate Clearance Measurement</t>
  </si>
  <si>
    <t>PAHTNIND</t>
  </si>
  <si>
    <t>Pulmonary Arterial Hypertension Ind</t>
  </si>
  <si>
    <t>Pulmonary Arterial Hypertension Ind; Pulmonary Arterial Hypertension Indicator</t>
  </si>
  <si>
    <t>An indication as to whether pulmonary arterial hypertension is present.</t>
  </si>
  <si>
    <t>Pulmonary Arterial Hypertension Indicator</t>
  </si>
  <si>
    <t>PAI1</t>
  </si>
  <si>
    <t>Plasminogen Activator Inhibitor-1</t>
  </si>
  <si>
    <t>A measurement of the plasminogen activator inhibitor-1 in a biological specimen.</t>
  </si>
  <si>
    <t>Plasminogen Activator Inhibitor-1 Measurement</t>
  </si>
  <si>
    <t>PAI1AG</t>
  </si>
  <si>
    <t>Plasminogen Activator Inhibitor-1 AG</t>
  </si>
  <si>
    <t>A measurement of the plasminogen activator inhibitor-1 antigen in a biological specimen.</t>
  </si>
  <si>
    <t>Plasminogen Activator Inhibitor-1 Antigen Measurement</t>
  </si>
  <si>
    <t>PALPSTAT</t>
  </si>
  <si>
    <t>Palpable State</t>
  </si>
  <si>
    <t>A condition or state of the lesion with regards to its palpability status at a particular point in time.</t>
  </si>
  <si>
    <t>PAP</t>
  </si>
  <si>
    <t>Prostatic Acid Phosphatase</t>
  </si>
  <si>
    <t>A measurement of the prostatic acid phosphatase in a biological specimen.</t>
  </si>
  <si>
    <t>Prostatic Acid Phosphatase Measurement</t>
  </si>
  <si>
    <t>PAPPA</t>
  </si>
  <si>
    <t>Pregnancy-Associated Plasma Protein-A</t>
  </si>
  <si>
    <t>A measurement of the pregnancy-associated plasma protein-A in a biological specimen.</t>
  </si>
  <si>
    <t>Pregnancy-Associated Plasma Protein-A Measurement</t>
  </si>
  <si>
    <t>PAPPEN</t>
  </si>
  <si>
    <t>Pappenheimer Bodies</t>
  </si>
  <si>
    <t>A measurement of the cells containing Pappenheimer Bodies (violet or blue staining ferritin granules usually found along the periphery of the red blood cells) in a biological specimen.</t>
  </si>
  <si>
    <t>Pappenheimer Body Count</t>
  </si>
  <si>
    <t>PARALD</t>
  </si>
  <si>
    <t>Paraldehyde</t>
  </si>
  <si>
    <t>A measurement of the paraldehyde in a biological specimen.</t>
  </si>
  <si>
    <t>Paraldehyde Measurement</t>
  </si>
  <si>
    <t>PARECRNA</t>
  </si>
  <si>
    <t>Parechovirus RNA</t>
  </si>
  <si>
    <t>A measurement of the RNA from any member of the genus Parechovirus in a biological specimen.</t>
  </si>
  <si>
    <t>Parechovirus RNA Measurement</t>
  </si>
  <si>
    <t>PARITY</t>
  </si>
  <si>
    <t>Parity</t>
  </si>
  <si>
    <t>The number of pregnancies reaching 20 weeks and 0 days of gestation or beyond, regardless of the number of fetuses or outcomes. (NICHD)</t>
  </si>
  <si>
    <t>PARK7</t>
  </si>
  <si>
    <t>Parkinson Disease Protein 7</t>
  </si>
  <si>
    <t>DJ-1; GATD2; PARK7; Parkinson Disease Protein 7; Parkinsonism Associated Deglycase; Protein Deglycase DJ-1; Protein DJ-1</t>
  </si>
  <si>
    <t>A measurement of the Parkinson disease protein 7 in a biological specimen.</t>
  </si>
  <si>
    <t>Parkinson Disease Protein 7 Measurement</t>
  </si>
  <si>
    <t>PAROXET</t>
  </si>
  <si>
    <t>Paroxetine</t>
  </si>
  <si>
    <t>A measurement of the paroxetine present in a biological specimen.</t>
  </si>
  <si>
    <t>Paroxetine Measurement</t>
  </si>
  <si>
    <t>PB</t>
  </si>
  <si>
    <t>Plasmablasts</t>
  </si>
  <si>
    <t>Plasmablast; Precursor Plasma Cells</t>
  </si>
  <si>
    <t>A measurement of the precursor (blast stage) plasma cells (antibody secreting cells derived from B cells via antigen stimulation) in a biological specimen.</t>
  </si>
  <si>
    <t>Precursor Plasma Cell Count</t>
  </si>
  <si>
    <t>PB223C</t>
  </si>
  <si>
    <t>PB-22 3-carboxyindole</t>
  </si>
  <si>
    <t>A measurement of the synthetic cannabinoid metabolite PB-22 3-carboxyindole in a biological specimen.</t>
  </si>
  <si>
    <t>PB-22 3-carboxyindole Measurement</t>
  </si>
  <si>
    <t>PB225F3C</t>
  </si>
  <si>
    <t>5-fluoro PB-22 3-carboxyindole</t>
  </si>
  <si>
    <t>A measurement of the synthetic cannabinoid metabolite 5-fluoro PB-22 3-carboxyindole in a biological specimen.</t>
  </si>
  <si>
    <t>5-fluoro PB-22 3-carboxyindole Measurement</t>
  </si>
  <si>
    <t>PBBLY</t>
  </si>
  <si>
    <t>Plasmablasts/BLym</t>
  </si>
  <si>
    <t>Plasmablasts/B-Lymphocytes; Plasmablasts/BLym; Precursor Plasma Cells/B-Lymphocytes</t>
  </si>
  <si>
    <t>A relative measurement (ratio or percentage) of plasmablasts to B-lymphocytes in a biological specimen.</t>
  </si>
  <si>
    <t>Plasmablasts to Total B-Lymphocytes Ratio Measurement</t>
  </si>
  <si>
    <t>PBFVEL</t>
  </si>
  <si>
    <t>Peak Blood Flow Velocity</t>
  </si>
  <si>
    <t>A measurement of the maximum velocity of blood across an area or tissue.</t>
  </si>
  <si>
    <t>PBG</t>
  </si>
  <si>
    <t>Plasmablasts IgG+</t>
  </si>
  <si>
    <t>A measurement of the IgG+ plasmablasts in a biological specimen.</t>
  </si>
  <si>
    <t>Immunoglobulin G Positive Plasmablast Count</t>
  </si>
  <si>
    <t>Porphobilinogen</t>
  </si>
  <si>
    <t>A measurement of the porphobilinogen in a biological specimen.</t>
  </si>
  <si>
    <t>Porphobilinogen Measurement</t>
  </si>
  <si>
    <t>PBGCREAT</t>
  </si>
  <si>
    <t>Porphobilinogen/Creatinine</t>
  </si>
  <si>
    <t>A relative measurement (ratio or percentage) of the porphobilinogen to creatinine in a biological specimen.</t>
  </si>
  <si>
    <t>Porphobilinogen to Creatinine Ratio Measurement</t>
  </si>
  <si>
    <t>PBGPB</t>
  </si>
  <si>
    <t>Plasmablasts IgG+/PB</t>
  </si>
  <si>
    <t>Plasmablasts IgG+/PB; Plasmablasts IgG+/Plasmablasts</t>
  </si>
  <si>
    <t>A relative measurement (ratio or percentage) of the IgG+ plasmablasts to total plasmablasts in a biological specimen.</t>
  </si>
  <si>
    <t>Immunoglobulin G Positive Plasmablast to Plasmablast Ratio Measurement</t>
  </si>
  <si>
    <t>PBGS</t>
  </si>
  <si>
    <t>Plasmablasts IgG+ Sub</t>
  </si>
  <si>
    <t>Plasmablasts IgG+ Sub; Plasmablasts IgG+ Sub-Population</t>
  </si>
  <si>
    <t>A measurement of a sub-population of IgG+ plasmablasts in a biological specimen.</t>
  </si>
  <si>
    <t>Immunoglobulin G Positive Plasmablast Subpopulation Count</t>
  </si>
  <si>
    <t>PBGSP</t>
  </si>
  <si>
    <t>Plasmablasts IgG+ Sub/PB IgG+</t>
  </si>
  <si>
    <t>Plasmablasts IgG+ Sub-Population/Plasmablasts IgG+; Plasmablasts IgG+ Sub/PB IgG+</t>
  </si>
  <si>
    <t>A relative measurement (ratio or percentage) of a sub-population of IgG+ plasmablasts to total IgG+ plasmablasts in a biological specimen.</t>
  </si>
  <si>
    <t>Immunoglobulin G Positive Plasmablast Subpopulation to Total Immunoglobulin G Positive Plasmablast Ratio Measurement</t>
  </si>
  <si>
    <t>PBI</t>
  </si>
  <si>
    <t>Prevotella bivia</t>
  </si>
  <si>
    <t>A measurement of the Prevotella bivia in a biological specimen.</t>
  </si>
  <si>
    <t>Prevotella bivia Measurement</t>
  </si>
  <si>
    <t>PBM</t>
  </si>
  <si>
    <t>Plasmablasts IgM+</t>
  </si>
  <si>
    <t>A measurement of the IgM+ plasmablasts in a biological specimen.</t>
  </si>
  <si>
    <t>Immunoglobulin M Positive Plasmablast Count</t>
  </si>
  <si>
    <t>PBMPB</t>
  </si>
  <si>
    <t>Plasmablasts IgM+/PB</t>
  </si>
  <si>
    <t>Plasmablasts IgM+/PB; Plasmablasts IgM+/Plasmablasts</t>
  </si>
  <si>
    <t>A relative measurement (ratio or percentage) of the IgM+ plasmablasts to total plasmablasts in a biological specimen.</t>
  </si>
  <si>
    <t>Immunoglobulin M Positive Plasmablast to Plasmablast Ratio Measurement</t>
  </si>
  <si>
    <t>PBMS</t>
  </si>
  <si>
    <t>Plasmablasts IgM+ Sub</t>
  </si>
  <si>
    <t>Plasmablasts IgM+ Sub; Plasmablasts IgM+ Sub-Population</t>
  </si>
  <si>
    <t>A measurement of a sub-population of IgM+ plasmablasts in a biological specimen.</t>
  </si>
  <si>
    <t>Immunoglobulin M Positive Plasmablast Subpopulation Count</t>
  </si>
  <si>
    <t>PBMSP</t>
  </si>
  <si>
    <t>Plasmablasts IgM+ Sub/PB IgM+</t>
  </si>
  <si>
    <t>Plasmablasts IgG+ Sub-Population/Plasmablasts IgG+; Plasmablasts IgM+ Sub/PB IgM+</t>
  </si>
  <si>
    <t>A relative measurement (ratio or percentage) of a sub-population of IgM+ plasmablasts to total IgM+ plasmablasts in a biological specimen.</t>
  </si>
  <si>
    <t>Immunoglobulin M Positive Plasmablast Subpopulation to Total Immunoglobulin M Positive Plasmablast Ratio Measurement</t>
  </si>
  <si>
    <t>PBNL2IND</t>
  </si>
  <si>
    <t>Two or More Persist New Bone Lesions Ind</t>
  </si>
  <si>
    <t>Two or More Persist New Bone Lesions Ind; Two or More Persisting New Bone Lesions Indicator</t>
  </si>
  <si>
    <t>An indication as to whether there are two or more bone lesions previously identified as new and are considered to be persisting.</t>
  </si>
  <si>
    <t>Two or More Persisting New Bone Lesions Indicator</t>
  </si>
  <si>
    <t>PBS</t>
  </si>
  <si>
    <t>Plasmablasts Sub</t>
  </si>
  <si>
    <t>Plasmablasts Sub; Plasmablasts Sub-Population; Precursor Plasma Cells Sub-Population</t>
  </si>
  <si>
    <t>A measurement of a sub-population of plasmablasts in a biological specimen.</t>
  </si>
  <si>
    <t>Plasmablast Subpopulation Count</t>
  </si>
  <si>
    <t>PBSBLY</t>
  </si>
  <si>
    <t>Plasmablasts Sub/BLym</t>
  </si>
  <si>
    <t>Plasmablasts Sub-Population/B-Lymphocytes; Plasmablasts Sub/BLym</t>
  </si>
  <si>
    <t>A relative measurement (ratio or percentage) of a sub-population of plasmablasts to B-lymphocytes in a biological specimen.</t>
  </si>
  <si>
    <t>Plasmablast Subpopulation to B-Lymphocyte Ratio Measurement</t>
  </si>
  <si>
    <t>PBSLE</t>
  </si>
  <si>
    <t>Plasmablasts Sub/Leuk</t>
  </si>
  <si>
    <t>Plasmablasts Sub-Population/Leukocytes; Plasmablasts Sub/Leuk</t>
  </si>
  <si>
    <t>A relative measurement (ratio or percentage) of a sub-population of plasmablasts to leukocytes in a biological specimen.</t>
  </si>
  <si>
    <t>Plasmablast Subpopulation to Leukocyte Ratio Measurement</t>
  </si>
  <si>
    <t>PBSP</t>
  </si>
  <si>
    <t>Plasmablasts Sub/PB</t>
  </si>
  <si>
    <t>Plasmablasts Sub-Population/Plasmablasts; Plasmablasts Sub/PB</t>
  </si>
  <si>
    <t>A relative measurement (ratio or percentage) of a sub-population of plasmablasts to total plasmablasts in a biological specimen.</t>
  </si>
  <si>
    <t>Plasmablast Subpopulation to Total Plasmablast Ratio Measurement</t>
  </si>
  <si>
    <t>PC</t>
  </si>
  <si>
    <t>Plasma Cells</t>
  </si>
  <si>
    <t>Total Plasma Cells</t>
  </si>
  <si>
    <t>A measurement of the total plasma cells in a biological specimen.</t>
  </si>
  <si>
    <t>Plasma Cell Count</t>
  </si>
  <si>
    <t>PC1</t>
  </si>
  <si>
    <t>Polycystin-1</t>
  </si>
  <si>
    <t>Autosomal Dominant Polycystic Kidney Disease 1 Protein; Polycystin 1, Transient Receptor Potential Channel Interacting; Polycystin-1; TRPP1</t>
  </si>
  <si>
    <t>A measurement of the polycystin-1 in a biological specimen.</t>
  </si>
  <si>
    <t>Polycystin-1 Measurement</t>
  </si>
  <si>
    <t>PC3MPSAM</t>
  </si>
  <si>
    <t>PCA3 mRNA/PSA mRNA</t>
  </si>
  <si>
    <t>A relative measurement (ratio) of the prostate cancer antigen 3 mRNA to prostate specific antigen mRNA in a biological specimen.</t>
  </si>
  <si>
    <t>PCA3 mRNA to PSA mRNA Ratio Measurement</t>
  </si>
  <si>
    <t>PCA3MRNA</t>
  </si>
  <si>
    <t>Prostate Cancer Antigen 3 mRNA</t>
  </si>
  <si>
    <t>A measurement of the prostate cancer antigen 3 mRNA in a biological specimen.</t>
  </si>
  <si>
    <t>Prostate Cancer Antigen 3 mRNA Measurement</t>
  </si>
  <si>
    <t>PCBABS</t>
  </si>
  <si>
    <t>Plasma Cells/BLym Ab-Secreting</t>
  </si>
  <si>
    <t>PC/BLym AbSc; Plasma Cells/B-Lymphocytes Antibody-Secreting; Plasma Cells/BLym Ab-Secreting</t>
  </si>
  <si>
    <t>A relative measurement (ratio or percentage) of plasma cells to antibody-secreting B-lymphocytes in a biological specimen.</t>
  </si>
  <si>
    <t>Plasma Cell to Antibody-secreting B-Lymphocyte Ratio Measurement</t>
  </si>
  <si>
    <t>PCBLY</t>
  </si>
  <si>
    <t>Plasma Cells/BLym</t>
  </si>
  <si>
    <t>PC/BLym; Plasma Cells/B-Lymphocytes; Plasma Cells/BLym</t>
  </si>
  <si>
    <t>A relative measurement (ratio or percentage) of plasma cells to B-lymphocytes in a biological specimen.</t>
  </si>
  <si>
    <t>Plasma Cell to B-Lymphocyte Ratio Measurement</t>
  </si>
  <si>
    <t>PCBPPD</t>
  </si>
  <si>
    <t>Percent Change Baseline in PPD</t>
  </si>
  <si>
    <t>The (current product of perpendicular diameters minus the baseline product of perpendicular diameters) divided by the baseline product of perpendicular diameters, multiplied by 100.</t>
  </si>
  <si>
    <t>Percent Change From Baseline in Products of Perpendicular Diameter</t>
  </si>
  <si>
    <t>PCBSD</t>
  </si>
  <si>
    <t>Percent Change Baseline in Sum of Diam</t>
  </si>
  <si>
    <t>The (current sum of diameters minus the baseline sum of diameters) divided by the baseline sum of diameters, multiplied by 100.</t>
  </si>
  <si>
    <t>Percent Change From Baseline in Sum of Diameter</t>
  </si>
  <si>
    <t>PCBSLD</t>
  </si>
  <si>
    <t>Percent Change Baseline Sum Longest Diam</t>
  </si>
  <si>
    <t>The (current sum of longest diameters minus the baseline sum of longest diameters) divided by the baseline sum of longest diameters, multiplied by 100.</t>
  </si>
  <si>
    <t>Percent Change From Baseline in Sum of Longest Diameter</t>
  </si>
  <si>
    <t>PCBSOREN</t>
  </si>
  <si>
    <t>Percent Change Baseline in Organ Enlarge</t>
  </si>
  <si>
    <t>Percent Change Baseline in Organ Enlarge; Percent Change Baseline in Organ Enlargement</t>
  </si>
  <si>
    <t>The (current organ enlargement minus the baseline organ enlargement) divided by the baseline organ enlargement, multiplied by 100. (NCI)</t>
  </si>
  <si>
    <t>Percent Change from Baseline in Organ Enlargement</t>
  </si>
  <si>
    <t>PCBSPPD</t>
  </si>
  <si>
    <t>Percent Change Baseline in Sum of PPD</t>
  </si>
  <si>
    <t>The (current sum of products of perpendicular diameters minus the baseline sum of products of perpendicular diameters) divided by the baseline sum of products of perpendicular diameters, multiplied by 100.</t>
  </si>
  <si>
    <t>Percent Change From Baseline in Sum of Products of Perpendicular Diameter</t>
  </si>
  <si>
    <t>PCBSV</t>
  </si>
  <si>
    <t>Percent Change Baseline in Sum of Volume</t>
  </si>
  <si>
    <t>The (current sum of volumes minus the baseline sum of volumes) divided by the baseline sum of volumes, multiplied by 100.</t>
  </si>
  <si>
    <t>Percent Change From Baseline in Sum of Volume</t>
  </si>
  <si>
    <t>PCDW</t>
  </si>
  <si>
    <t>Platelet Component Distribution Width</t>
  </si>
  <si>
    <t>A measurement of a marker of platelet shape change in a biological specimen.</t>
  </si>
  <si>
    <t>Platelet Component Distribution Width Measurement</t>
  </si>
  <si>
    <t>PCF</t>
  </si>
  <si>
    <t>Peak Cough Flow</t>
  </si>
  <si>
    <t>The maximum rate of air flow expelled through the mouth, endotracheal, or tracheostomy tube during a cough. (NCI)</t>
  </si>
  <si>
    <t>PCHGBL</t>
  </si>
  <si>
    <t>Percent Change From Baseline</t>
  </si>
  <si>
    <t>The (current value minus the baseline value) divided by the baseline value, multiplied by 100.</t>
  </si>
  <si>
    <t>PCHGNAD</t>
  </si>
  <si>
    <t>Percent Change From Nadir</t>
  </si>
  <si>
    <t>The (current value minus the lowest value previously recorded) divided by the lowest value previously recorded, multiplied by 100.</t>
  </si>
  <si>
    <t>PCHLRPZN</t>
  </si>
  <si>
    <t>Prochlorperazine</t>
  </si>
  <si>
    <t>A measurement of the prochlorperazine in a biological specimen.</t>
  </si>
  <si>
    <t>Prochlorperazine Measurement</t>
  </si>
  <si>
    <t>PCIAAC</t>
  </si>
  <si>
    <t>PCI Acute Angiographic Complication</t>
  </si>
  <si>
    <t>Categorization of the type of acute PCI angiographic complication resulting in acute myocardial ischemia.</t>
  </si>
  <si>
    <t>Acute Myocardial Infarction From PCI Complication Type</t>
  </si>
  <si>
    <t>PCLE</t>
  </si>
  <si>
    <t>Plasma Cells/Leuk</t>
  </si>
  <si>
    <t>Plasma Cells/Leuk; Total Plasma Cells/Leukocytes</t>
  </si>
  <si>
    <t>A relative measurement (ratio or percentage) of the total plasma cells to leukocytes in a biological specimen.</t>
  </si>
  <si>
    <t>Plasma Cells to Leukocytes Ratio Measurement</t>
  </si>
  <si>
    <t>PCNAG</t>
  </si>
  <si>
    <t>Proliferating Cell Nuclear Antigen</t>
  </si>
  <si>
    <t>Cyclin; Proliferating Cell Nuclear Antigen</t>
  </si>
  <si>
    <t>A measurement of the proliferating cell nuclear antigen in a biological specimen.</t>
  </si>
  <si>
    <t>Proliferating Cell Nuclear Antigen Measurement</t>
  </si>
  <si>
    <t>PCNDOREN</t>
  </si>
  <si>
    <t>Percent Change Nadir in Organ Enlarge</t>
  </si>
  <si>
    <t>Percent Change Nadir in Organ Enlarge; Percent Change Nadir in Organ Enlargement</t>
  </si>
  <si>
    <t>The (current organ enlargement minus the lowest organ enlargement previously recorded) divided by the lowest organ enlargement previously recorded, multiplied by 100. (NCI)</t>
  </si>
  <si>
    <t>Percent Change from Nadir in Organ Enlargement</t>
  </si>
  <si>
    <t>PCNPPD</t>
  </si>
  <si>
    <t>Percent Change Nadir in PPD</t>
  </si>
  <si>
    <t>The (current product of perpendicular diameters minus the lowest product of perpendicular diameters previously recorded) divided by the lowest product of perpendicular diameters previously recorded, multiplied by 100.</t>
  </si>
  <si>
    <t>Percent Change from Nadir in Product of Perpendicular Diameters</t>
  </si>
  <si>
    <t>PCNSD</t>
  </si>
  <si>
    <t>Percent Change Nadir in Sum of Diam</t>
  </si>
  <si>
    <t>The (current sum of diameters minus the lowest sum of diameters previously recorded) divided by the lowest sum of diameters previously recorded, multiplied by 100.</t>
  </si>
  <si>
    <t>Percent Change From Nadir in Sum of Diameter</t>
  </si>
  <si>
    <t>PCNSLD</t>
  </si>
  <si>
    <t>Percent Change Nadir in Sum Longest Diam</t>
  </si>
  <si>
    <t>The (current sum of longest diameters minus the lowest sum of longest diameters previously recorded) divided by the lowest sum of longest diameters previously recorded, multiplied by 100.</t>
  </si>
  <si>
    <t>Percent Change From Nadir in Sum of Longest Diameter</t>
  </si>
  <si>
    <t>PCNSPPD</t>
  </si>
  <si>
    <t>Percent Change Nadir in Sum of PPD</t>
  </si>
  <si>
    <t>The (current sum of products of perpendicular diameters minus the lowest sum of products of perpendicular diameters previously recorded) divided by the lowest sum of products of perpendicular diameters previously recorded, multiplied by 100.</t>
  </si>
  <si>
    <t>Percent Change From Nadir in Sum of Products of Perpendicular Diameters</t>
  </si>
  <si>
    <t>PCNSV</t>
  </si>
  <si>
    <t>Percent Change Nadir in Sum of Volume</t>
  </si>
  <si>
    <t>The (current sum of volumes minus the lowest sum of volumes previously recorded) divided by the lowest sum of volumes previously recorded, multiplied by 100.</t>
  </si>
  <si>
    <t>PCO2</t>
  </si>
  <si>
    <t>Partial Pressure Carbon Dioxide</t>
  </si>
  <si>
    <t>A measurement of the pressure of carbon dioxide in a biological specimen.</t>
  </si>
  <si>
    <t>Partial Pressure of Carbon Dioxide Measurement</t>
  </si>
  <si>
    <t>PCO2ADJT</t>
  </si>
  <si>
    <t>Partial Pressure Carbon Dioxide Adj Temp</t>
  </si>
  <si>
    <t>A measurement of the pressure of carbon dioxide, which has been adjusted for body temperature, in a biological specimen.</t>
  </si>
  <si>
    <t>Partial Pressure of Carbon Dioxide Adjusted for Body Temperature Measurement</t>
  </si>
  <si>
    <t>PCONFIND</t>
  </si>
  <si>
    <t>Pregnancy Confirmed Indicator</t>
  </si>
  <si>
    <t>An indication as to whether the subject's pregnancy has been confirmed.</t>
  </si>
  <si>
    <t>PCP</t>
  </si>
  <si>
    <t>Phencyclidine</t>
  </si>
  <si>
    <t>Phencyclidine; Phenylcyclohexylpiperidine</t>
  </si>
  <si>
    <t>A measurement of the phencyclidine present in a biological specimen.</t>
  </si>
  <si>
    <t>Phencyclidine Measurement</t>
  </si>
  <si>
    <t>PCS</t>
  </si>
  <si>
    <t>Plasma Cells Sub</t>
  </si>
  <si>
    <t>Plasma Cells Sub; Plasma Cells Sub-Population; Total Plasma Cells Sub</t>
  </si>
  <si>
    <t>A measurement of a sub-population of plasma cells in a biological specimen.</t>
  </si>
  <si>
    <t>Plasma Cell Subpopulation Count</t>
  </si>
  <si>
    <t>PCSBLY</t>
  </si>
  <si>
    <t>Plasma Cells Sub/BLym</t>
  </si>
  <si>
    <t>PC Sub/BLym; Plasma Cells Sub-Population/B-Lymphocytes; Plasma Cells Sub/B-Lymphocytes; Plasma Cells Sub/BLym</t>
  </si>
  <si>
    <t>A relative measurement (ratio or percentage) of a sub-population of plasma cells to total B-lymphocytes in a biological specimen.</t>
  </si>
  <si>
    <t>Plasma Cell Subpopulation to B-Lymphocyte Ratio Measurement</t>
  </si>
  <si>
    <t>PCSK9</t>
  </si>
  <si>
    <t>Proprotein Convertase Subtilisin/Kexin 9</t>
  </si>
  <si>
    <t>A measurement of the proprotein convertase subtilisin/kexin type 9 in a biological specimen.</t>
  </si>
  <si>
    <t>Proprotein Convertase Subtilisin/Kexin Type 9 Measurement</t>
  </si>
  <si>
    <t>PCSK9FR</t>
  </si>
  <si>
    <t>Prprot Cnvrtase Subtilisin-Kexin 9, Free</t>
  </si>
  <si>
    <t>Proprotein Convertase Subtilisin/Kexin Type 9; Prprot Cnvrtase Subtilisin-Kexin 9, Free</t>
  </si>
  <si>
    <t>A measurement of the free proprotein convertase subtilisin/kexin type 9 in a biological specimen.</t>
  </si>
  <si>
    <t>Free Proprotein Convertase Subtilisin/Kexin Type 9 Measurement</t>
  </si>
  <si>
    <t>PCSLE</t>
  </si>
  <si>
    <t>Plasma Cells Sub/Leuk</t>
  </si>
  <si>
    <t>PC Sub/Leuk; Plasma Cells Sub-Population/Leukocytes; Plasma Cells Sub/Leuk; Plasma Cells Sub/Leukocytes</t>
  </si>
  <si>
    <t>A relative measurement (ratio or percentage) of a sub-population of plasma cells to total leukocytes in a biological specimen.</t>
  </si>
  <si>
    <t>Plasma Cell Subpopulation to Leukocyte Ratio Measurement</t>
  </si>
  <si>
    <t>PCSP</t>
  </si>
  <si>
    <t>Plasma Cells Sub/Plasma Cells</t>
  </si>
  <si>
    <t>PC Sub/PC; Plasma Cells Sub-Population/Plasma Cells; Plasma Cells Sub/Plasma Cells</t>
  </si>
  <si>
    <t>A relative measurement (ratio or percentage) of a sub-population of plasma cells to total plasma cells in a biological specimen.</t>
  </si>
  <si>
    <t>Plasma Cell Subpopulation to Plasma Cell Ratio Measurement</t>
  </si>
  <si>
    <t>PCSPCS</t>
  </si>
  <si>
    <t>Plasma Cells Sub/Plasma Cells Sub</t>
  </si>
  <si>
    <t>PC Sub/PC Sub; Plasma Cells Sub-Population/Plasma Cells Sub-Population; Plasma Cells Sub/Plasma Cells Sub</t>
  </si>
  <si>
    <t>A relative measurement (ratio or percentage) of a sub-population of plasma cells to a sub-population of plasma cells in a biological specimen.</t>
  </si>
  <si>
    <t>Plasma Cell Subpopulation to Plasma Cell Subpopulation Ratio Measurement</t>
  </si>
  <si>
    <t>PCT</t>
  </si>
  <si>
    <t>Procalcitonin</t>
  </si>
  <si>
    <t>A measurement of the procalcitonin in a biological specimen.</t>
  </si>
  <si>
    <t>Procalcitonin Measurement</t>
  </si>
  <si>
    <t>PCTDIAST</t>
  </si>
  <si>
    <t>Percent Diameter Stenosis</t>
  </si>
  <si>
    <t>The value calculated as 100 x (1 - MLD/RVD), using the mean quantitative values for minimum lumen diameter (MLD) and reference vessel diameter (RVD).</t>
  </si>
  <si>
    <t>PCVALTYP</t>
  </si>
  <si>
    <t>Prosthetic Cardiac Valve Type</t>
  </si>
  <si>
    <t>A description of the type of artificial cardiac valve in use.</t>
  </si>
  <si>
    <t>PD1S</t>
  </si>
  <si>
    <t>Soluble Programmed Death-1</t>
  </si>
  <si>
    <t>Soluble CD279; Soluble PD-1; Soluble PD1; Soluble Programmed Cell Death Protein 1; Soluble Programmed Death-1</t>
  </si>
  <si>
    <t>A measurement of the soluble programmed death-1 protein in a biological specimen.</t>
  </si>
  <si>
    <t>Soluble Programmed Death-1 Measurement</t>
  </si>
  <si>
    <t>PDAIND</t>
  </si>
  <si>
    <t>Prevents Daily Activities Indicator</t>
  </si>
  <si>
    <t>An indication as to whether the event or intervention prevents or has prevented the performance of daily activities.</t>
  </si>
  <si>
    <t>PDGFAA</t>
  </si>
  <si>
    <t>Platelet Derived Growth Factor IsoformAA</t>
  </si>
  <si>
    <t>PDGF Isoform AA; Platelet Derived Growth Factor IsoformAA; Platelet Derived Growth Factor-AA Isoform</t>
  </si>
  <si>
    <t>A measurement of the platelet derived growth factor isoform AA in a biological specimen.</t>
  </si>
  <si>
    <t>Platelet Derived Growth Factor Isoform AA Measurement</t>
  </si>
  <si>
    <t>PDGFAB</t>
  </si>
  <si>
    <t>Platelet Derived Growth Factor IsoformAB</t>
  </si>
  <si>
    <t>PDGF Isoform AB; Platelet Derived Growth Factor IsoformAB; Platelet Derived Growth Factor-AB Isoform</t>
  </si>
  <si>
    <t>A measurement of the platelet derived growth factor isoform AB in a biological specimen.</t>
  </si>
  <si>
    <t>Platelet Derived Growth Factor Isoform AB Measurement</t>
  </si>
  <si>
    <t>PDGFBB</t>
  </si>
  <si>
    <t>Platelet Derived Growth Factor IsoformBB</t>
  </si>
  <si>
    <t>PDGF Isoform BB; Platelet Derived Growth Factor IsoformBB; Platelet Derived Growth Factor-BB Isoform; Platelet-Derived Growth Factor BB</t>
  </si>
  <si>
    <t>A measurement of the platelet derived growth factor isoform BB in a biological specimen.</t>
  </si>
  <si>
    <t>Platelet Derived Growth Factor Isoform BB Measurement</t>
  </si>
  <si>
    <t>PDL1S</t>
  </si>
  <si>
    <t>Soluble Programmed Death Ligand 1</t>
  </si>
  <si>
    <t>Soluble CD274; Soluble PD-L1; Soluble PDL1; Soluble Programmed Death Ligand 1</t>
  </si>
  <si>
    <t>A measurement of the soluble programmed death ligand 1 in a biological specimen.</t>
  </si>
  <si>
    <t>Soluble Programmed Death Ligand 1 Measurement</t>
  </si>
  <si>
    <t>PDUCOR</t>
  </si>
  <si>
    <t>PDU Current Operating Range</t>
  </si>
  <si>
    <t>The maximum to minimum operating current for a power distribution unit.</t>
  </si>
  <si>
    <t>Power Distribution Unit Current Operating Range</t>
  </si>
  <si>
    <t>PDUCRCOF</t>
  </si>
  <si>
    <t>PDU Current Cut-off</t>
  </si>
  <si>
    <t>The maximum operating current for a power distribution unit.</t>
  </si>
  <si>
    <t>Power Distribution Unit Current Cut-off</t>
  </si>
  <si>
    <t>PDUTCTOF</t>
  </si>
  <si>
    <t>PDU Temperature Cut-off</t>
  </si>
  <si>
    <t>The maximum operating temperature for a power distribution unit.</t>
  </si>
  <si>
    <t>Power Distribution Unit Temperature Cut-off</t>
  </si>
  <si>
    <t>PDUVOR</t>
  </si>
  <si>
    <t>PDU Voltage Operating Range</t>
  </si>
  <si>
    <t>The minimum to maximum operating voltage for a power distribution unit.</t>
  </si>
  <si>
    <t>Power Distribution Unit Voltage Operating Range</t>
  </si>
  <si>
    <t>PDUWTOR</t>
  </si>
  <si>
    <t>PDU Wattage Operating Range</t>
  </si>
  <si>
    <t>The maximum to minimum operating wattage for a power distribution unit.</t>
  </si>
  <si>
    <t>Power Distribution Unit Wattage Operating Range</t>
  </si>
  <si>
    <t>PDW</t>
  </si>
  <si>
    <t>Platelet Distribution Width</t>
  </si>
  <si>
    <t>A measurement of the range of platelet sizes in a biological specimen.</t>
  </si>
  <si>
    <t>PEAKRA</t>
  </si>
  <si>
    <t>Peak Response Amplitude</t>
  </si>
  <si>
    <t>The maximum height change between the wave and the equilibrium point of a stimulus-response waveform.</t>
  </si>
  <si>
    <t>PEAKRAL</t>
  </si>
  <si>
    <t>Peak Response Amplitude Latency</t>
  </si>
  <si>
    <t>A measurement of the time interval between a stimulus and the maximal response.</t>
  </si>
  <si>
    <t>PECAM1</t>
  </si>
  <si>
    <t>Platelet Endothelial Adhesion Molecule 1</t>
  </si>
  <si>
    <t>CD31 Antigen; PECAM; PECAM-1; PECAM1; Platelet And Endothelial Cell Adhesion Molecule 1; Platelet Endo Cell Adhesion Molecule 1; Platelet Endothelial Adhesion Molecule; Soluble CD31</t>
  </si>
  <si>
    <t>A measurement of the platelet and endothelial cell adhesion molecule 1 in a biological specimen.</t>
  </si>
  <si>
    <t>Platelet Endothelial Cell Adhesion Molecule 1 Measurement</t>
  </si>
  <si>
    <t>PEELIND</t>
  </si>
  <si>
    <t>Peeling Indicator</t>
  </si>
  <si>
    <t>An indication as to whether there is the presence of peeling.</t>
  </si>
  <si>
    <t>PEEPST</t>
  </si>
  <si>
    <t>Positive End Expiratory Pressure Setting</t>
  </si>
  <si>
    <t>PEEP Setting; Positive End Expiratory Pressure Setting</t>
  </si>
  <si>
    <t>A device setting that determines and regulates the amount of pressure delivered to the lungs to ensure alveolar pressure is above atmospheric pressure (i.e. positive pressure remains in the airways) at the end of exhalation.</t>
  </si>
  <si>
    <t>Positive End Expiratory Pressure Device Setting</t>
  </si>
  <si>
    <t>PEF</t>
  </si>
  <si>
    <t>Peak Expiratory Flow</t>
  </si>
  <si>
    <t>The maximum rate of exhalation.</t>
  </si>
  <si>
    <t>PEFFIND</t>
  </si>
  <si>
    <t>Pericardial Effusion Indicator</t>
  </si>
  <si>
    <t>An indication as to whether there is effusion between the parietal and visceral pericardia.</t>
  </si>
  <si>
    <t>PEFFSIZE</t>
  </si>
  <si>
    <t>Pericardial Effusion Size</t>
  </si>
  <si>
    <t>The qualitative description of the overall size of a pericardial effusion as assessed at the point of greatest separation between the parietal and visceral pericardia during diastole.</t>
  </si>
  <si>
    <t>PEFPP</t>
  </si>
  <si>
    <t>Percent Predicted Peak Expiratory Flow</t>
  </si>
  <si>
    <t>The maximal flow achieved during the maximally forced expiration initiated at maximum inhalation as a proportion of the predicted normal value.</t>
  </si>
  <si>
    <t>PEFREV</t>
  </si>
  <si>
    <t>PEF Reversibility</t>
  </si>
  <si>
    <t>The change in PEF following administration of a bronchodilator relative to the pre-treatment PEF value.</t>
  </si>
  <si>
    <t>Peak Expiratory Flow Reversibility</t>
  </si>
  <si>
    <t>PEFTIME</t>
  </si>
  <si>
    <t>Peak Expiratory Flow Time</t>
  </si>
  <si>
    <t>The time from the start of the test until the subject reaches his maximum expiratory gas flow rate.</t>
  </si>
  <si>
    <t>PELGERH</t>
  </si>
  <si>
    <t>Pelger Huet Anomaly</t>
  </si>
  <si>
    <t>Pelger Huet Anomaly; Pelger-Huet Cells; PHA</t>
  </si>
  <si>
    <t>A measurement of the Pelger-Huet Anomaly (nuclei of granulocytes appear rod-like, bilobed, peanut, or dumbbell shaped) in a biological specimen.</t>
  </si>
  <si>
    <t>Pelger Huet Anomaly Measurement</t>
  </si>
  <si>
    <t>PEMOLINE</t>
  </si>
  <si>
    <t>Pemoline</t>
  </si>
  <si>
    <t>A measurement of the pemoline in a biological specimen.</t>
  </si>
  <si>
    <t>Pemoline Measurement</t>
  </si>
  <si>
    <t>PENDRN</t>
  </si>
  <si>
    <t>Pentedrone</t>
  </si>
  <si>
    <t>A measurement of the pentedrone in a biological specimen.</t>
  </si>
  <si>
    <t>Pentedrone Measurement</t>
  </si>
  <si>
    <t>PENTMKNM</t>
  </si>
  <si>
    <t>Pentanucleotide Marker Names</t>
  </si>
  <si>
    <t>The literal identifier of the pentanucleotide markers present in an assay kit.</t>
  </si>
  <si>
    <t>Pentanucleotide Marker Name</t>
  </si>
  <si>
    <t>PENTYLN</t>
  </si>
  <si>
    <t>Pentylone</t>
  </si>
  <si>
    <t>A measurement of the pentylone in a biological specimen.</t>
  </si>
  <si>
    <t>Pentylone Measurement</t>
  </si>
  <si>
    <t>PEPSNG</t>
  </si>
  <si>
    <t>Pepsinogen</t>
  </si>
  <si>
    <t>A measurement of the pepsinogen in a biological specimen.</t>
  </si>
  <si>
    <t>Pepsinogen Measurement</t>
  </si>
  <si>
    <t>PEPSNGA</t>
  </si>
  <si>
    <t>Pepsinogen A</t>
  </si>
  <si>
    <t>Pepsinogen A; PGA</t>
  </si>
  <si>
    <t>A measurement of the pepsinogen A in a biological specimen.</t>
  </si>
  <si>
    <t>Pepsinogen A Measurement</t>
  </si>
  <si>
    <t>PEPSNGC</t>
  </si>
  <si>
    <t>Pepsinogen C</t>
  </si>
  <si>
    <t>Pepsinogen C; PGC</t>
  </si>
  <si>
    <t>A measurement of the pepsinogen C in a biological specimen.</t>
  </si>
  <si>
    <t>Pepsinogen C Measurement</t>
  </si>
  <si>
    <t>PEPSNGI</t>
  </si>
  <si>
    <t>Pepsinogen I</t>
  </si>
  <si>
    <t>Pepsinogen I; PGI</t>
  </si>
  <si>
    <t>A measurement of the pepsinogen I in a biological specimen.</t>
  </si>
  <si>
    <t>Pepsinogen I Measurement</t>
  </si>
  <si>
    <t>PEPSNGII</t>
  </si>
  <si>
    <t>Pepsinogen II</t>
  </si>
  <si>
    <t>Pepsinogen II; PGII</t>
  </si>
  <si>
    <t>A measurement of the pepsinogen II in a biological specimen.</t>
  </si>
  <si>
    <t>Pepsinogen II Measurement</t>
  </si>
  <si>
    <t>PEPTOSTR</t>
  </si>
  <si>
    <t>Peptostreptococcus</t>
  </si>
  <si>
    <t>A measurement of the organisms that are not assigned to the species level but are assigned to the Peptostreptococcus genus level in a biological specimen.</t>
  </si>
  <si>
    <t>Peptostreptococcus Measurement</t>
  </si>
  <si>
    <t>PERCECE</t>
  </si>
  <si>
    <t>Proliferating Erythroid/Total Cells</t>
  </si>
  <si>
    <t>A relative measurement (ratio or percentage) of the proliferating erythroid cells to total cells in a biological specimen.</t>
  </si>
  <si>
    <t>Proliferating Erythroid Cell to Total Cell Ratio Measurement</t>
  </si>
  <si>
    <t>PERIOSTN</t>
  </si>
  <si>
    <t>Periostin</t>
  </si>
  <si>
    <t>OSF2; Osteoblast Specific Factor 2; Periostin; POSTN</t>
  </si>
  <si>
    <t>A measurement of the periostin in a biological specimen.</t>
  </si>
  <si>
    <t>Periostin Measurement</t>
  </si>
  <si>
    <t>PERKX</t>
  </si>
  <si>
    <t>pERK Expression</t>
  </si>
  <si>
    <t>pERK Expression; Phospho-ERK Expression</t>
  </si>
  <si>
    <t>A measurement of cellular phosphorylated ERK expression in a biological specimen.</t>
  </si>
  <si>
    <t>pERK Expression Measurement</t>
  </si>
  <si>
    <t>PERPHNZN</t>
  </si>
  <si>
    <t>Perphenazine</t>
  </si>
  <si>
    <t>A measurement of the perphenazine in a biological specimen.</t>
  </si>
  <si>
    <t>Perphenazine Measurement</t>
  </si>
  <si>
    <t>PF2AI8CR</t>
  </si>
  <si>
    <t>8-Iso-PGF2alpha/Creatinine</t>
  </si>
  <si>
    <t>A relative measurement (ratio or percentage) of the prostaglandin F2 alpha isoform 8 to creatinine in a biological specimen.</t>
  </si>
  <si>
    <t>8-Iso-Prostaglandin F2 Alpha to Creatinine Ratio Measurement</t>
  </si>
  <si>
    <t>PFCT</t>
  </si>
  <si>
    <t>Platelet Function Closure Time</t>
  </si>
  <si>
    <t>PFCT; Platelet Function Closure Time</t>
  </si>
  <si>
    <t>A measurement of the platelet function closure time in a biological specimen.</t>
  </si>
  <si>
    <t>Platelet Function Closure Time Measurement</t>
  </si>
  <si>
    <t>PG</t>
  </si>
  <si>
    <t>Prostaglandin</t>
  </si>
  <si>
    <t>A measurement of the total prostaglandin in a biological specimen.</t>
  </si>
  <si>
    <t>Prostaglandin Measurement</t>
  </si>
  <si>
    <t>PGAG</t>
  </si>
  <si>
    <t>Platelet-Granulocyte Agg</t>
  </si>
  <si>
    <t>Platelet-Granulocyte Agg; Platelet-Granulocyte Aggregates</t>
  </si>
  <si>
    <t>A measurement of the aggregates composed of platelets and granulocytes in a biological specimen.</t>
  </si>
  <si>
    <t>Platelet-Granulocyte Aggregate Measurement</t>
  </si>
  <si>
    <t>PGD2</t>
  </si>
  <si>
    <t>Prostaglandin D2</t>
  </si>
  <si>
    <t>A measurement of the prostaglandin D2 in a biological specimen.</t>
  </si>
  <si>
    <t>Prostaglandin D2 Measurement</t>
  </si>
  <si>
    <t>PGD2R2</t>
  </si>
  <si>
    <t>Prostaglandin D2 Receptor 2</t>
  </si>
  <si>
    <t>A measurement of the prostaglandin D2 receptor 2 in a biological specimen.</t>
  </si>
  <si>
    <t>Prostaglandin D2 Receptor 2 Measurement</t>
  </si>
  <si>
    <t>PGD2S</t>
  </si>
  <si>
    <t>Prostaglandin D2 Synthase</t>
  </si>
  <si>
    <t>Beta-Trace Protein; Prostaglandin D2 Synthase</t>
  </si>
  <si>
    <t>A measurement of the prostaglandin D2 synthase in a biological specimen.</t>
  </si>
  <si>
    <t>Prostaglandin D2 Synthase Measurement</t>
  </si>
  <si>
    <t>PGE1</t>
  </si>
  <si>
    <t>Prostaglandin E1</t>
  </si>
  <si>
    <t>A measurement of the prostaglandin E1 in a biological specimen.</t>
  </si>
  <si>
    <t>Prostaglandin E1 Measurement</t>
  </si>
  <si>
    <t>PGE2</t>
  </si>
  <si>
    <t>Prostaglandin E2</t>
  </si>
  <si>
    <t>A measurement of the prostaglandin E2 in a biological specimen.</t>
  </si>
  <si>
    <t>Prostaglandin E2 Measurement</t>
  </si>
  <si>
    <t>PGES</t>
  </si>
  <si>
    <t>Prostaglandin E Synthase</t>
  </si>
  <si>
    <t>A measurement of the prostaglandin E synthase in a biological specimen.</t>
  </si>
  <si>
    <t>Prostaglandin E Synthase Measurement</t>
  </si>
  <si>
    <t>PGF1A</t>
  </si>
  <si>
    <t>Prostaglandin F1 Alpha</t>
  </si>
  <si>
    <t>A measurement of the prostaglandin F1 alpha in a biological specimen.</t>
  </si>
  <si>
    <t>Prostaglandin F1 Alpha Measurement</t>
  </si>
  <si>
    <t>PGF2A</t>
  </si>
  <si>
    <t>Prostaglandin F2 Alpha</t>
  </si>
  <si>
    <t>A measurement of the prostaglandin F2 alpha in a biological specimen.</t>
  </si>
  <si>
    <t>Prostaglandin F2 Alpha Measurement</t>
  </si>
  <si>
    <t>PGF2AI8</t>
  </si>
  <si>
    <t>8-Iso-Prostaglandin F2 Alpha</t>
  </si>
  <si>
    <t>A measurement of the prostaglandin F2 alpha isoform 8 in a biological specimen.</t>
  </si>
  <si>
    <t>8-Iso-Prostaglandin F2 Alpha Measurement</t>
  </si>
  <si>
    <t>PGPRES</t>
  </si>
  <si>
    <t>Peak Pressure Gradient</t>
  </si>
  <si>
    <t>A value that represents the maximum pressure gradient that exists between two points across a structure.</t>
  </si>
  <si>
    <t>PH</t>
  </si>
  <si>
    <t>pH</t>
  </si>
  <si>
    <t>The negative logarithm (base 10) of the concentration of hydronium ions, which is used as a measure of the acidity or alkalinity of a fluid.</t>
  </si>
  <si>
    <t>PHADJT</t>
  </si>
  <si>
    <t>pH Adjusted for Body Temp</t>
  </si>
  <si>
    <t>A measurement of pH, which has been adjusted for body temperature, in a biological specimen.</t>
  </si>
  <si>
    <t>pH Adjusted for Body Temperature Measurement</t>
  </si>
  <si>
    <t>PHCMPLNC</t>
  </si>
  <si>
    <t>Physiological Compliance</t>
  </si>
  <si>
    <t>An index reflecting distensibility of elastic organ(s) defined as the change in volume per unit change in pressure (dV/dP).</t>
  </si>
  <si>
    <t>Index of Expandability</t>
  </si>
  <si>
    <t>PHE</t>
  </si>
  <si>
    <t>Phenylalanine</t>
  </si>
  <si>
    <t>A measurement of the phenylalanine in a biological specimen.</t>
  </si>
  <si>
    <t>Phenylalanine Measurement</t>
  </si>
  <si>
    <t>PHENOL</t>
  </si>
  <si>
    <t>Phenol</t>
  </si>
  <si>
    <t>Carbolic Acid; Hydroxybenzene; Oxybenzene; Phenic Acid; Phenol; Phenylic Acid</t>
  </si>
  <si>
    <t>A measurement of the phenol in a specimen.</t>
  </si>
  <si>
    <t>Phenol Measurement</t>
  </si>
  <si>
    <t>PHENTHZ</t>
  </si>
  <si>
    <t>Phenothiazine</t>
  </si>
  <si>
    <t>Dibenzothiazine; Phenothiazine</t>
  </si>
  <si>
    <t>A measurement of the phenothiazine present in a biological specimen.</t>
  </si>
  <si>
    <t>Phenothiazine Measurement</t>
  </si>
  <si>
    <t>PHENYTN</t>
  </si>
  <si>
    <t>Phenytoin</t>
  </si>
  <si>
    <t>A measurement of the phenytoin in a biological specimen.</t>
  </si>
  <si>
    <t>Phenytoin Measurement</t>
  </si>
  <si>
    <t>PHETYR</t>
  </si>
  <si>
    <t>Phenylalanine/Tyrosine</t>
  </si>
  <si>
    <t>A relative measurement (ratio) of the phenylalanine to tyrosine in a biological specimen.</t>
  </si>
  <si>
    <t>Phenylalanine to Tyrosine Ratio Measurement</t>
  </si>
  <si>
    <t>PHIP</t>
  </si>
  <si>
    <t>PhIP</t>
  </si>
  <si>
    <t>2-Amino-1-Methyl-6-Phenylimidazo[4,5-b]pyridine; PhIP</t>
  </si>
  <si>
    <t>A measurement of the PhIP (2-Amino-1-Methyl-6-Phenylimidazo[4,5-b]pyridine) in a specimen.</t>
  </si>
  <si>
    <t>PhIP Measurement</t>
  </si>
  <si>
    <t>PHNBRBTL</t>
  </si>
  <si>
    <t>Phenobarbital</t>
  </si>
  <si>
    <t>A measurement of the phenobarbital present in a biological specimen.</t>
  </si>
  <si>
    <t>Phenobarbital Measurement</t>
  </si>
  <si>
    <t>PHNDMTZN</t>
  </si>
  <si>
    <t>Phendimetrazine</t>
  </si>
  <si>
    <t>A measurement of the phendimetrazine in a biological specimen.</t>
  </si>
  <si>
    <t>Phendimetrazine Measurement</t>
  </si>
  <si>
    <t>PHNKET</t>
  </si>
  <si>
    <t>Phenylketones</t>
  </si>
  <si>
    <t>Phenyl Ketones; Phenylketones</t>
  </si>
  <si>
    <t>A measurement of the total phenylketones in a biological specimen</t>
  </si>
  <si>
    <t>Phenylketone Measurement</t>
  </si>
  <si>
    <t>PHNMTZN</t>
  </si>
  <si>
    <t>Phenmetrazine</t>
  </si>
  <si>
    <t>A measurement of the phenmetrazine in a biological specimen.</t>
  </si>
  <si>
    <t>Phenmetrazine Measurement</t>
  </si>
  <si>
    <t>PHNPYR</t>
  </si>
  <si>
    <t>Phenylpyruvate</t>
  </si>
  <si>
    <t>Phenylpyruvate; Phenylpyruvic Acid; PPA; PPY; PPYR</t>
  </si>
  <si>
    <t>A measurement of the phenylpyruvate in a biological specimen.</t>
  </si>
  <si>
    <t>Phenylpyruvate Measurement</t>
  </si>
  <si>
    <t>PHNZCN</t>
  </si>
  <si>
    <t>Phenazocine</t>
  </si>
  <si>
    <t>A measurement of the phenazocine in a biological specimen.</t>
  </si>
  <si>
    <t>Phenazocine Measurement</t>
  </si>
  <si>
    <t>PHOS</t>
  </si>
  <si>
    <t>Phosphate</t>
  </si>
  <si>
    <t>Inorganic Phosphate; Phosphate; Phosphorus</t>
  </si>
  <si>
    <t>A measurement of the phosphate in a biological specimen.</t>
  </si>
  <si>
    <t>Phosphate Measurement</t>
  </si>
  <si>
    <t>PHOSCLR</t>
  </si>
  <si>
    <t>Phosphate Clearance</t>
  </si>
  <si>
    <t>A measurement of the volume of serum or plasma that would be cleared of phosphate by excretion of urine for a specified unit of time (e.g. one minute).</t>
  </si>
  <si>
    <t>Phosphate Clearance Measurement</t>
  </si>
  <si>
    <t>PHOSCRT</t>
  </si>
  <si>
    <t>Phosphate/Creatinine</t>
  </si>
  <si>
    <t>A relative measurement (ratio or percentage) of the phosphate to creatinine in a biological specimen.</t>
  </si>
  <si>
    <t>Phosphate to Creatinine Ratio Measurement</t>
  </si>
  <si>
    <t>PHOSEXR</t>
  </si>
  <si>
    <t>Phosphorus Excretion Rate</t>
  </si>
  <si>
    <t>A measurement of the amount of phosphorus being excreted in a biological specimen over a defined amount of time (e.g. one hour).</t>
  </si>
  <si>
    <t>PHOSLPD</t>
  </si>
  <si>
    <t>Phospholipid</t>
  </si>
  <si>
    <t>A measurement of the phospholipids in a biological specimen.</t>
  </si>
  <si>
    <t>Phospholipid Measurement</t>
  </si>
  <si>
    <t>PHRP2</t>
  </si>
  <si>
    <t>Plasmodium Histidine Rich Protein 2</t>
  </si>
  <si>
    <t>Plasmodium Histidine Rich Protein 2; Plasmodium Histidine Rich Protein II</t>
  </si>
  <si>
    <t>A measurement of the Plasmodium histidine rich protein 2 in a biological specimen.</t>
  </si>
  <si>
    <t>Plasmodium Histidine Rich Protein 2 Measurement</t>
  </si>
  <si>
    <t>PHTRMN</t>
  </si>
  <si>
    <t>Phentermine</t>
  </si>
  <si>
    <t>Phentermine; Phenyl-tertiary-butylamine</t>
  </si>
  <si>
    <t>A measurement of the phentermine in a biological specimen.</t>
  </si>
  <si>
    <t>Phentermine Measurement</t>
  </si>
  <si>
    <t>PHYACLFS</t>
  </si>
  <si>
    <t>Physical Activity Lifestyle</t>
  </si>
  <si>
    <t>A description of the subject's lifestyle with respect to physical activity.</t>
  </si>
  <si>
    <t>PICP</t>
  </si>
  <si>
    <t>Procollagen Type I Carboxy Term Peptide</t>
  </si>
  <si>
    <t>A measurement of the procollagen-1 carboxy-terminal peptide in a biological specimen.</t>
  </si>
  <si>
    <t>Procollagen Type I Carboxy Terminal Peptide Measurement</t>
  </si>
  <si>
    <t>PIF</t>
  </si>
  <si>
    <t>Peak Inspiratory Flow</t>
  </si>
  <si>
    <t>The maximum rate of inhalation.</t>
  </si>
  <si>
    <t>Peak Inspiratory Flow Rate</t>
  </si>
  <si>
    <t>PIMOZIDE</t>
  </si>
  <si>
    <t>Pimozide</t>
  </si>
  <si>
    <t>A measurement of the pimozide in a biological specimen.</t>
  </si>
  <si>
    <t>Pimozide Measurement</t>
  </si>
  <si>
    <t>PIPRDROL</t>
  </si>
  <si>
    <t>Pipradrol</t>
  </si>
  <si>
    <t>A measurement of the pipradrol in a biological specimen.</t>
  </si>
  <si>
    <t>Pipradrol Measurement</t>
  </si>
  <si>
    <t>PIVKAII</t>
  </si>
  <si>
    <t>Protein Induced by Vitamin K Absence-II</t>
  </si>
  <si>
    <t>DCP; Des-Gammacarboxyprothrombin; PIVKA-II; Protein Induced by Vitamin K Absence-II; Protein Induced by Vitamin K Absence/Antagonist-II</t>
  </si>
  <si>
    <t>A measurement of the protein induced by vitamin K absence-II in a biological specimen.</t>
  </si>
  <si>
    <t>Protein Induced by Vitamin K Absence-II Measurement</t>
  </si>
  <si>
    <t>PIXSPCX</t>
  </si>
  <si>
    <t>X-axis Pixel Spacing</t>
  </si>
  <si>
    <t>A measurement of the distance between the centers of two adjacent pixels located along the X-axis.</t>
  </si>
  <si>
    <t>Horizontal Pixel Spacing</t>
  </si>
  <si>
    <t>PIXSPCY</t>
  </si>
  <si>
    <t>Y-axis Pixel Spacing</t>
  </si>
  <si>
    <t>A measurement of the distance between the centers of two adjacent pixels located along the Y-axis.</t>
  </si>
  <si>
    <t>Vertical Pixel Spacing</t>
  </si>
  <si>
    <t>PJI</t>
  </si>
  <si>
    <t>Pneumocystis jiroveci</t>
  </si>
  <si>
    <t>A measurement of the Pneumocystis jiroveci in a biological specimen.</t>
  </si>
  <si>
    <t>Pneumocystis jiroveci Measurement</t>
  </si>
  <si>
    <t>PJIAG</t>
  </si>
  <si>
    <t>Pneumocystis jiroveci Antigen</t>
  </si>
  <si>
    <t>A measurement of the Pneumocystis jiroveci antigen in a biological specimen.</t>
  </si>
  <si>
    <t>Pneumocystis jiroveci Antigen Measurement</t>
  </si>
  <si>
    <t>PJIDNA</t>
  </si>
  <si>
    <t>Pneumocystis jiroveci DNA</t>
  </si>
  <si>
    <t>A measurement of the Pneumocystis jiroveci DNA in a biological specimen.</t>
  </si>
  <si>
    <t>Pneumocystis jiroveci DNA Measurement</t>
  </si>
  <si>
    <t>PKAVEL</t>
  </si>
  <si>
    <t>Peak A Velocity</t>
  </si>
  <si>
    <t>The peak velocity of blood flow across a cardiac valve during late ventricular diastole (the active filling of the ventricle).</t>
  </si>
  <si>
    <t>PKEVEL</t>
  </si>
  <si>
    <t>Peak E Velocity</t>
  </si>
  <si>
    <t>The peak velocity of blood flow across a cardiac valve during early ventricular diastole (the passive filling of the ventricle).</t>
  </si>
  <si>
    <t>PKM</t>
  </si>
  <si>
    <t>Pyruvate Kinase Muscle Isozyme</t>
  </si>
  <si>
    <t>A measurement of the total pyruvate kinase muscle isozymes (M1 and M2) in a biological specimen.</t>
  </si>
  <si>
    <t>Pyruvate Kinase Muscle Isozyme Measurement</t>
  </si>
  <si>
    <t>PKM1</t>
  </si>
  <si>
    <t>Pyruvate Kinase Isozyme M1</t>
  </si>
  <si>
    <t>A measurement of the pyruvate kinase isozyme M1 in a biological specimen.</t>
  </si>
  <si>
    <t>Pyruvate Kinase Isozyme M1 Measurement</t>
  </si>
  <si>
    <t>PKM2</t>
  </si>
  <si>
    <t>Pyruvate Kinase Isozyme M2</t>
  </si>
  <si>
    <t>A measurement of the pyruvate kinase isozyme M2 in a biological specimen.</t>
  </si>
  <si>
    <t>Pyruvate Kinase Isozyme M2 Measurement</t>
  </si>
  <si>
    <t>PKNOWLA</t>
  </si>
  <si>
    <t>Plasmodium knowlesi, Asexual</t>
  </si>
  <si>
    <t>A measurement of the Plasmodium knowlesi in an asexual replication stage in a biological specimen.</t>
  </si>
  <si>
    <t>Asexual Plasmodium knowlesi Measurement</t>
  </si>
  <si>
    <t>PKNOWLS</t>
  </si>
  <si>
    <t>Plasmodium knowlesi, Sexual</t>
  </si>
  <si>
    <t>A measurement of the Plasmodium knowlesi in a sexual replication stage in a biological specimen.</t>
  </si>
  <si>
    <t>Sexual Plasmodium knowlesi Measurement</t>
  </si>
  <si>
    <t>PLA2</t>
  </si>
  <si>
    <t>Phospholipase A2</t>
  </si>
  <si>
    <t>A measurement of the total phospholipase A2 in a biological specimen.</t>
  </si>
  <si>
    <t>Phospholipase A2 Measurement</t>
  </si>
  <si>
    <t>PLAGGCVT</t>
  </si>
  <si>
    <t>Platelet Aggregation Curve Type</t>
  </si>
  <si>
    <t>The classification of the curve pattern that is formed as a result of platelet aggregation.</t>
  </si>
  <si>
    <t>Platelet Aggregometry Curve Type</t>
  </si>
  <si>
    <t>PLAGMAMP</t>
  </si>
  <si>
    <t>Platelet Aggregation Mean Amplitude</t>
  </si>
  <si>
    <t>An average of the measurements of the magnitude of the platelet aggregation in a biological specimen.</t>
  </si>
  <si>
    <t>Platelet Aggregometry Mean Amplitude</t>
  </si>
  <si>
    <t>PLAGMCVT</t>
  </si>
  <si>
    <t>Platelet Aggregation Mean Curve Type</t>
  </si>
  <si>
    <t>The classification of the curve pattern that is formed as the average result of the platelet aggregation curve measurements.</t>
  </si>
  <si>
    <t>Platelet Aggregometry Mean Curve Type</t>
  </si>
  <si>
    <t>PLAT</t>
  </si>
  <si>
    <t>Platelets</t>
  </si>
  <si>
    <t>A measurement of the platelets (non-nucleated thrombocytes) in a biological specimen.</t>
  </si>
  <si>
    <t>Platelet Count</t>
  </si>
  <si>
    <t>PLATAGGR</t>
  </si>
  <si>
    <t>Platelet Aggregation</t>
  </si>
  <si>
    <t>Platelet Aggregation; Platelet Function</t>
  </si>
  <si>
    <t>A measurement of the association of platelets to one another via adhesion molecules in a biological sample.</t>
  </si>
  <si>
    <t>Platelet Aggregation Measurement</t>
  </si>
  <si>
    <t>PLATAGRN</t>
  </si>
  <si>
    <t>Platelets, Agranular</t>
  </si>
  <si>
    <t>A measurement of the agranular platelets in a biological specimen.</t>
  </si>
  <si>
    <t>Agranular Platelets Count</t>
  </si>
  <si>
    <t>PLATBIZ</t>
  </si>
  <si>
    <t>Bizarre Platelets</t>
  </si>
  <si>
    <t>A measurement of the bizarre platelets (large with abnormal morphology and shape) in a biological specimen.</t>
  </si>
  <si>
    <t>Bizarre Platelet Count</t>
  </si>
  <si>
    <t>PLATCLMP</t>
  </si>
  <si>
    <t>Platelet Clumps</t>
  </si>
  <si>
    <t>Platelet Clumps; PLT Clumps</t>
  </si>
  <si>
    <t>A measurement of the platelet clumps in a biological specimen.</t>
  </si>
  <si>
    <t>Platelet Clumps Count</t>
  </si>
  <si>
    <t>PLATEST</t>
  </si>
  <si>
    <t>Platelets, Estimated</t>
  </si>
  <si>
    <t>An estimated measurement of the platelets (non-nucleated thrombocytes) in a biological specimen.</t>
  </si>
  <si>
    <t>Estimated Platelets Measurement</t>
  </si>
  <si>
    <t>PLATGNT</t>
  </si>
  <si>
    <t>Giant Platelets</t>
  </si>
  <si>
    <t>A measurement of the giant (larger than 7um in diameter) platelets in a biological specimen.</t>
  </si>
  <si>
    <t>Giant Platelet Count</t>
  </si>
  <si>
    <t>PLATHCT</t>
  </si>
  <si>
    <t>Platelet Hematocrit</t>
  </si>
  <si>
    <t>Platelet Hematocrit; Thrombocytocrit</t>
  </si>
  <si>
    <t>A relative measurement (ratio or percentage) of the proportion of the volume of blood taken up by platelets.</t>
  </si>
  <si>
    <t>Platelet Hematocrit Measurement</t>
  </si>
  <si>
    <t>PLATIM</t>
  </si>
  <si>
    <t>Immature Platelets</t>
  </si>
  <si>
    <t>Immature Platelets; Reticulated Platelets</t>
  </si>
  <si>
    <t>A measurement of the immature platelets in a biological specimen.</t>
  </si>
  <si>
    <t>Immature Platelet Count</t>
  </si>
  <si>
    <t>PLATLRG</t>
  </si>
  <si>
    <t>Large Platelets</t>
  </si>
  <si>
    <t>A measurement of the large (between 4 um and 7um in diameter) platelets in a biological specimen.</t>
  </si>
  <si>
    <t>Large Platelet Count</t>
  </si>
  <si>
    <t>PLATS</t>
  </si>
  <si>
    <t>Platelets Sub</t>
  </si>
  <si>
    <t>Platelets Sub-Population</t>
  </si>
  <si>
    <t>A measurement of a sub-population of platelets in a biological specimen.</t>
  </si>
  <si>
    <t>Platelet Subpopulation Count</t>
  </si>
  <si>
    <t>PLATSAT</t>
  </si>
  <si>
    <t>Platelet Satellitism</t>
  </si>
  <si>
    <t>An examination or assessment of the platelet satellitism (platelet rosetting around cells) in a biological specimen.</t>
  </si>
  <si>
    <t>Platelet Satellitism Assessment</t>
  </si>
  <si>
    <t>PLAUR</t>
  </si>
  <si>
    <t>Plasminogen Activator Urokinase Receptor</t>
  </si>
  <si>
    <t>Monocyte Activation Antigen Mo3; Plasminogen Activator Urokinase Receptor; Plasminogen Activator, Urokinase Receptor; Soluble CD87; UPAR; Urokinase Plasminogen Activator Receptor</t>
  </si>
  <si>
    <t>A measurement of the plasminogen activator urokinase receptor in a specimen.</t>
  </si>
  <si>
    <t>Plasminogen Activator Urokinase Receptor Measurement</t>
  </si>
  <si>
    <t>PLCGF</t>
  </si>
  <si>
    <t>Placental Growth Factor</t>
  </si>
  <si>
    <t>PGF; PIGF; Placental Growth Factor; PLGF</t>
  </si>
  <si>
    <t>A measurement of the placental growth factor in a biological specimen.</t>
  </si>
  <si>
    <t>Placental Growth Factor Measurement</t>
  </si>
  <si>
    <t>PLG</t>
  </si>
  <si>
    <t>Plasminogen</t>
  </si>
  <si>
    <t>A measurement of the plasminogen (antigen) in a biological specimen.</t>
  </si>
  <si>
    <t>Plasminogen Measurement</t>
  </si>
  <si>
    <t>PLHD</t>
  </si>
  <si>
    <t>Plasmodium Lactate Dehydrogenase</t>
  </si>
  <si>
    <t>A measurement of the Plasmodium lactate dehydrogenase in a biological specimen.</t>
  </si>
  <si>
    <t>Plasmodium Lactate Dehydrogenase Measurement</t>
  </si>
  <si>
    <t>PLLDIAM</t>
  </si>
  <si>
    <t>Longest Diameter of Primary Lesion</t>
  </si>
  <si>
    <t>Largest Diameter of Primary Lesion; Longest Diameter of Primary Lesion</t>
  </si>
  <si>
    <t>The longest diameter of the lesion that has been determined to be the primary lesion.</t>
  </si>
  <si>
    <t>PLLOC</t>
  </si>
  <si>
    <t>Anatomical Location of Primary Lesion</t>
  </si>
  <si>
    <t>The anatomical location of the lesion that has been determined to be the primary lesion.</t>
  </si>
  <si>
    <t>PLMGRRFX</t>
  </si>
  <si>
    <t>Palmar Grasp Reflex</t>
  </si>
  <si>
    <t>An involuntary, primal response in the neonate to grasp the fingers when their palm is touched. This reflex is present until six months of age.</t>
  </si>
  <si>
    <t>Grasp Reflex</t>
  </si>
  <si>
    <t>PLMXRS</t>
  </si>
  <si>
    <t>Pulmonary Reactance</t>
  </si>
  <si>
    <t>A measurement of the ability of the lung to store energy, which is required for passive expiration.</t>
  </si>
  <si>
    <t>PLP</t>
  </si>
  <si>
    <t>Pyridoxal Phosphate</t>
  </si>
  <si>
    <t>Active Vitamin B6; Pyridoxal Phosphate</t>
  </si>
  <si>
    <t>A measurement of the pyridoxal phosphate in a biological specimen.</t>
  </si>
  <si>
    <t>Pyridoxal Phosphate Measurement</t>
  </si>
  <si>
    <t>PLSCR1</t>
  </si>
  <si>
    <t>Phospholipid Scramblase 1</t>
  </si>
  <si>
    <t>A measurement of the phospholipid scramblase 1 in a biological specimen.</t>
  </si>
  <si>
    <t>Phospholipid Scramblase 1 Measurement</t>
  </si>
  <si>
    <t>PLSIMCCE</t>
  </si>
  <si>
    <t>Immature Plasma Cells/Total Cells</t>
  </si>
  <si>
    <t>A relative measurement (ratio or percentage) of the immature plasma cells (plasmacytes) to total cells in a biological specimen.</t>
  </si>
  <si>
    <t>Immature Plasma Cells to Total Cells Ratio Measurement</t>
  </si>
  <si>
    <t>PLSIMCE</t>
  </si>
  <si>
    <t>Immature Plasma Cells</t>
  </si>
  <si>
    <t>A measurement of the immature plasma cells in a biological specimen.</t>
  </si>
  <si>
    <t>Immature Plasma Cell Count</t>
  </si>
  <si>
    <t>PLSIMCLY</t>
  </si>
  <si>
    <t>Immature Plasma Cells/Lymphocytes</t>
  </si>
  <si>
    <t>A relative measurement (ratio or percentage) of immature plasma cells to total lymphocytes in a biological specimen.</t>
  </si>
  <si>
    <t>Immature Plasma Cell to Lymphocyte Ratio Measurement</t>
  </si>
  <si>
    <t>PLSMCE</t>
  </si>
  <si>
    <t>Mature Plasma Cells</t>
  </si>
  <si>
    <t>Mature Plasma Cells; Plasmacytes; Plasmocytes</t>
  </si>
  <si>
    <t>A measurement of the mature plasma cells (plasmacytes) in a biological specimen.</t>
  </si>
  <si>
    <t>Mature Plasma Cell Count</t>
  </si>
  <si>
    <t>PLSMCECE</t>
  </si>
  <si>
    <t>Mature Plasma Cells/Total Cells</t>
  </si>
  <si>
    <t>A relative measurement (ratio or percentage) of the mature plasma cells (plasmacytes) to total cells in a biological specimen (for example a bone marrow specimen).</t>
  </si>
  <si>
    <t>Mature Plasma Cell to Total Cell Ratio Measurement</t>
  </si>
  <si>
    <t>PLSMCELY</t>
  </si>
  <si>
    <t>Mature Plasma Cells/Lymphocytes</t>
  </si>
  <si>
    <t>A relative measurement (ratio or percentage) of the mature plasma cells (plasmacytes) to all lymphocytes in a biological specimen.</t>
  </si>
  <si>
    <t>Mature Plasma Cell to Lymphocyte Ratio Measurement</t>
  </si>
  <si>
    <t>PLSMDM</t>
  </si>
  <si>
    <t>Plasmodium</t>
  </si>
  <si>
    <t>Malaria; Plasmodium</t>
  </si>
  <si>
    <t>Examination of a biological specimen to detect the presence of any protozoan belonging to the Plasmodium genus.</t>
  </si>
  <si>
    <t>Plasmodium Measurement</t>
  </si>
  <si>
    <t>PLSNCE</t>
  </si>
  <si>
    <t>Neoplastic Plasma Cells</t>
  </si>
  <si>
    <t>Monoclonal Plasma Cells; Monotypic Plasma Cells; Neoplastic Plasma Cells</t>
  </si>
  <si>
    <t>A measurement of the neoplastic plasma cells in a biological specimen.</t>
  </si>
  <si>
    <t>Neoplastic Plasma Cell Count</t>
  </si>
  <si>
    <t>PLSNCECE</t>
  </si>
  <si>
    <t>Neoplastic Plasma Cells/Total Cells</t>
  </si>
  <si>
    <t>A relative measurement (ratio or percentage) of the neoplastic plasma cells to total cells in a biological specimen.</t>
  </si>
  <si>
    <t>Neoplastic Plasma Cell to Total Cell Ratio Measurement</t>
  </si>
  <si>
    <t>PLSPCE</t>
  </si>
  <si>
    <t>Precursor Plasma Cells</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</si>
  <si>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</si>
  <si>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</si>
  <si>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</si>
  <si>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</si>
  <si>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PLSTCE</t>
  </si>
  <si>
    <t>PLSTCECE</t>
  </si>
  <si>
    <t>Total Plasma Cells/Total Cells</t>
  </si>
  <si>
    <t>Plasma Cells/Total Cells; Total Plasma Cells/Total Cells</t>
  </si>
  <si>
    <t>A relative measurement (ratio or percentage) of the total plasma cells to total cells in a biological specimen.</t>
  </si>
  <si>
    <t>Plasma Cell to Total Cell Ratio Measurement</t>
  </si>
  <si>
    <t>PLSTCELE</t>
  </si>
  <si>
    <t>Total Plasma Cells/Leukocytes</t>
  </si>
  <si>
    <t>PLSTCELY</t>
  </si>
  <si>
    <t>Total Plasma Cells/Lymphocytes</t>
  </si>
  <si>
    <t>A relative measurement (ratio or percentage) of the total plasma cells to lymphocytes in a biological specimen.</t>
  </si>
  <si>
    <t>Plasma Cell to Lymphocyte Ratio Measurement</t>
  </si>
  <si>
    <t>PLTAGAMP</t>
  </si>
  <si>
    <t>Platelet Aggregation Amplitude</t>
  </si>
  <si>
    <t>A measurement of the magnitude of the platelet aggregation in a biological specimen.</t>
  </si>
  <si>
    <t>Platelet Aggregation Amplitude Measurement</t>
  </si>
  <si>
    <t>PLTGRRFX</t>
  </si>
  <si>
    <t>Plantar Grasp Reflex</t>
  </si>
  <si>
    <t>An involuntary, primal response in the neonate that is characterized by flexion of the toes when the sole of the foot is stroked.</t>
  </si>
  <si>
    <t>PLTIMPLT</t>
  </si>
  <si>
    <t>Immature Platelets/Total Platelets</t>
  </si>
  <si>
    <t>Immature Platelet Fraction; Immature Platelets/Total Platelets; IPF; Reticulated Platelets/Total Platelets</t>
  </si>
  <si>
    <t>A relative measurement (ratio or percentage) of immature platelets to total platelets in a biological specimen.</t>
  </si>
  <si>
    <t>Immature Platelets to Total Platelets Ratio Measurement</t>
  </si>
  <si>
    <t>PLTLPLT</t>
  </si>
  <si>
    <t>Large Platelets/Total Platelets</t>
  </si>
  <si>
    <t>Large Platelets/Total Platelets; Platelet Large Cell Ratio; PLCR</t>
  </si>
  <si>
    <t>A relative measurement (ratio or percentage) of large platelets to total platelets in a biological specimen.</t>
  </si>
  <si>
    <t>Large Platelets to Total Platelets Ratio Measurement</t>
  </si>
  <si>
    <t>PLTMORPH</t>
  </si>
  <si>
    <t>Platelet Morphology</t>
  </si>
  <si>
    <t>An examination or assessment of the form and structure of platelets.</t>
  </si>
  <si>
    <t>Platelet Morphology Measurement</t>
  </si>
  <si>
    <t>PM2.5</t>
  </si>
  <si>
    <t>Particulate Matter 2.5</t>
  </si>
  <si>
    <t>The total number of particles or droplets per unit volume in the air that are 2.5 microns or less in width.</t>
  </si>
  <si>
    <t>Particulate Matter at 2.5um or Less Measurement</t>
  </si>
  <si>
    <t>PMA</t>
  </si>
  <si>
    <t>Phenylmercapturic Acid</t>
  </si>
  <si>
    <t>Phenylmercapturate; Phenylmercapturic Acid</t>
  </si>
  <si>
    <t>A measurement of the phenylmercapturic acid in a specimen.</t>
  </si>
  <si>
    <t>Phenylmercapturic Acid Measurement</t>
  </si>
  <si>
    <t>PMDW</t>
  </si>
  <si>
    <t>Platelet Mass Distribution Width</t>
  </si>
  <si>
    <t>A measurement which represents the variation defined by two standard deviations of the platelet dry mass distribution in a biological specimen.</t>
  </si>
  <si>
    <t>PMI</t>
  </si>
  <si>
    <t>Proteus mirabilis</t>
  </si>
  <si>
    <t>A measurement of the Proteus mirabilis in a biological specimen.</t>
  </si>
  <si>
    <t>Proteus mirabilis Measurement</t>
  </si>
  <si>
    <t>PMYCECE</t>
  </si>
  <si>
    <t>Proliferating Myeloid Cells/Total Cells</t>
  </si>
  <si>
    <t>A relative measurement (ratio or percentage) of the proliferating myeloid cells to total cells in a biological specimen.</t>
  </si>
  <si>
    <t>Proliferating Myeloid Cell to Total Cell Ratio Measurement</t>
  </si>
  <si>
    <t>PNCTPP</t>
  </si>
  <si>
    <t>Pancreatic Polypeptide</t>
  </si>
  <si>
    <t>A measurement of the pancreatic polypeptide in a biological specimen.</t>
  </si>
  <si>
    <t>Pancreatic Polypeptide Measurement</t>
  </si>
  <si>
    <t>PNEUMIND</t>
  </si>
  <si>
    <t>Pneumonia Indicator</t>
  </si>
  <si>
    <t>An indication as to whether pneumonia has occurred.</t>
  </si>
  <si>
    <t>PNIF</t>
  </si>
  <si>
    <t>Peak Nasal Inspiratory Flow</t>
  </si>
  <si>
    <t>The maximal flow achieved during the maximally forced inspiration through the nose initiated at maximum exhalation. (NCI)</t>
  </si>
  <si>
    <t>PNTBRBTL</t>
  </si>
  <si>
    <t>Pentobarbital</t>
  </si>
  <si>
    <t>A measurement of the pentobarbital present in a biological specimen.</t>
  </si>
  <si>
    <t>Pentobarbital Measurement</t>
  </si>
  <si>
    <t>PNTZOCIN</t>
  </si>
  <si>
    <t>Pentazocine</t>
  </si>
  <si>
    <t>A measurement of the pentazocine in a biological specimen.</t>
  </si>
  <si>
    <t>Pentazocine Measurement</t>
  </si>
  <si>
    <t>PNUMCNC</t>
  </si>
  <si>
    <t>Particle Number Concentration</t>
  </si>
  <si>
    <t>The total number of particles per unit volume.</t>
  </si>
  <si>
    <t>PO_210</t>
  </si>
  <si>
    <t>Polonium-210</t>
  </si>
  <si>
    <t>Po-210; Polonium-210; Radium F</t>
  </si>
  <si>
    <t>A measurement of the polonium-210 in a specimen.</t>
  </si>
  <si>
    <t>Polonium-210 Measurement</t>
  </si>
  <si>
    <t>PO2</t>
  </si>
  <si>
    <t>Partial Pressure Oxygen</t>
  </si>
  <si>
    <t>PaO2; Partial Pressure Oxygen; Po2; pO2</t>
  </si>
  <si>
    <t>A measurement of the pressure of oxygen in a biological specimen.</t>
  </si>
  <si>
    <t>Partial Pressure of Oxygen Measurement</t>
  </si>
  <si>
    <t>PO2ADJT</t>
  </si>
  <si>
    <t>Partial Pressure Oxygen Adj for Temp</t>
  </si>
  <si>
    <t>A measurement of the pressure of oxygen, which has been adjusted for body temperature, in a biological specimen.</t>
  </si>
  <si>
    <t>Partial Pressure of Oxygen Adjusted for Body Temperature Measurement</t>
  </si>
  <si>
    <t>PO2FIO2</t>
  </si>
  <si>
    <t>PP Arterial O2/Fraction Inspired O2</t>
  </si>
  <si>
    <t>PAO2/FIO2; PP Arterial O2/Fraction Inspired O2</t>
  </si>
  <si>
    <t>A relative measurement (ratio or percentage) of the force per unit area (pressure) of oxygen dissolved in arterial blood to the percentage oxygen of an inhaled mixture of gasses.</t>
  </si>
  <si>
    <t>Partial Pressure Arterial Oxygen to Fraction Inspired Oxygen Ratio Measurement</t>
  </si>
  <si>
    <t>POIKILO</t>
  </si>
  <si>
    <t>Poikilocytes</t>
  </si>
  <si>
    <t>A measurement of the odd-shaped erythrocytes in a whole blood specimen.</t>
  </si>
  <si>
    <t>Poikilocyte Measurement</t>
  </si>
  <si>
    <t>POIKRBC</t>
  </si>
  <si>
    <t>Poikilocytes/Erythrocytes</t>
  </si>
  <si>
    <t>A relative measurement (ratio or percentage) of the poikilocytes, or irregularly shaped erythrocytes, to all erythrocytes in a biological specimen.</t>
  </si>
  <si>
    <t>Poikilocyte to Erythrocyte Ratio Measurement</t>
  </si>
  <si>
    <t>POLYCHR</t>
  </si>
  <si>
    <t>Polychromasia</t>
  </si>
  <si>
    <t>A measurement of the blue-staining characteristic of newly generated erythrocytes.</t>
  </si>
  <si>
    <t>POLYERY</t>
  </si>
  <si>
    <t>Polychromatophilic Erythroblast</t>
  </si>
  <si>
    <t>A measurement of the polychromatophilic erythroblasts in a biological specimen taken from a non-human organism.</t>
  </si>
  <si>
    <t>Polychromatophilic Erythroblast Count</t>
  </si>
  <si>
    <t>POLYNORM</t>
  </si>
  <si>
    <t>Polychromatophilic Normoblast</t>
  </si>
  <si>
    <t>A measurement of the polychromatophilic normoblasts in a biological specimen taken from a non-human organism.</t>
  </si>
  <si>
    <t>Polychromatophilic Normoblast Count</t>
  </si>
  <si>
    <t>PON1</t>
  </si>
  <si>
    <t>Paraoxonase 1</t>
  </si>
  <si>
    <t>Aromatic Esterase 1; Arylesterase 1; Arylesterase B-Type; Esterase A; Paraoxonase 1; Paraoxonase B-Type; Paraoxonase-1; PON 1</t>
  </si>
  <si>
    <t>A measurement of the paraoxonase 1 in a biological specimen.</t>
  </si>
  <si>
    <t>Paraoxonase 1 Measurement</t>
  </si>
  <si>
    <t>PORESIZE</t>
  </si>
  <si>
    <t>Pore Size</t>
  </si>
  <si>
    <t>A quantitative or qualitative measurement of the physical dimensions of the pores in a material.</t>
  </si>
  <si>
    <t>Material Pore Size</t>
  </si>
  <si>
    <t>PORPH</t>
  </si>
  <si>
    <t>Porphyrin</t>
  </si>
  <si>
    <t>A measurement of the total porphyrin in a biological specimen.</t>
  </si>
  <si>
    <t>Porphyrin Measurement</t>
  </si>
  <si>
    <t>PPA</t>
  </si>
  <si>
    <t>Phenylpropanolamine</t>
  </si>
  <si>
    <t>Beta-Hydroxyamphetamine; Norephedrine; Phenylpropanolamine</t>
  </si>
  <si>
    <t>A measurement of the phenylpropanolamine in a biological specimen.</t>
  </si>
  <si>
    <t>Phenylpropanolamine Measurement</t>
  </si>
  <si>
    <t>PPAG</t>
  </si>
  <si>
    <t>PP Interval, Aggregate</t>
  </si>
  <si>
    <t>An aggregate PP value based on the measurement of PP intervals from multiple beats within a single ECG. The method of aggregation, which can vary, is typically a measure of central tendency such as the mean.</t>
  </si>
  <si>
    <t>Aggregate PP Interval</t>
  </si>
  <si>
    <t>PPD</t>
  </si>
  <si>
    <t>Product of Perpendicular Diameters</t>
  </si>
  <si>
    <t>PPD; Product of Perpendicular Diameters</t>
  </si>
  <si>
    <t>The longest diameter multiplied by its longest perpendicular diameter.</t>
  </si>
  <si>
    <t>PPI</t>
  </si>
  <si>
    <t>Inorganic Pyrophosphate</t>
  </si>
  <si>
    <t>A measurement of the inorganic pyrophosphate in a biological specimen.</t>
  </si>
  <si>
    <t>Inorganic Pyrophosphate Measurement</t>
  </si>
  <si>
    <t>PPIA</t>
  </si>
  <si>
    <t>Peptidylprolyl Isomerase A</t>
  </si>
  <si>
    <t>Cyclophilin A; CYPA; Peptidylprolyl Isomerase A; Rotamase A</t>
  </si>
  <si>
    <t>A measurement of the peptidylprolyl isomerase A in a biological specimen.</t>
  </si>
  <si>
    <t>Peptidylprolyl Isomerase A Measurement</t>
  </si>
  <si>
    <t>PPLHSHN</t>
  </si>
  <si>
    <t>Number of People in Household</t>
  </si>
  <si>
    <t>The total number of people residing in the household.</t>
  </si>
  <si>
    <t>PPRR</t>
  </si>
  <si>
    <t>Peak Pressure Rise Rate</t>
  </si>
  <si>
    <t>The greatest rate of increase in peak pressure.</t>
  </si>
  <si>
    <t>PPRTIND</t>
  </si>
  <si>
    <t>Post-Partum Indicator</t>
  </si>
  <si>
    <t>An indication as to whether the subject is in the stages of recovery post pregnancy and birth event.</t>
  </si>
  <si>
    <t>PPSM</t>
  </si>
  <si>
    <t>PP Interval, Single Measurement</t>
  </si>
  <si>
    <t>An electrocardiographic measurement of the interval between the onsets of two consecutive P waves.</t>
  </si>
  <si>
    <t>Single Measurement PP Interval</t>
  </si>
  <si>
    <t>PPTDCALB</t>
  </si>
  <si>
    <t>Phosphatidylcholine/Albumin</t>
  </si>
  <si>
    <t>A relative measurement (ratio or percentage) of the phosphatidylcholine to albumin in a biological specimen.</t>
  </si>
  <si>
    <t>Phosphatidylcholine to Albumin Ratio Measurement</t>
  </si>
  <si>
    <t>PPTDETH</t>
  </si>
  <si>
    <t>Phosphatidylethanol</t>
  </si>
  <si>
    <t>PEth; Phosphatidylethanol</t>
  </si>
  <si>
    <t>A measurement of the total phosphatidylethanol in a biological specimen.</t>
  </si>
  <si>
    <t>Phosphatidylethanol Measurement</t>
  </si>
  <si>
    <t>PPTFCT</t>
  </si>
  <si>
    <t>Precipitating Factor</t>
  </si>
  <si>
    <t>The factor that causes or triggers the onset of an occurrence.</t>
  </si>
  <si>
    <t>PRAB</t>
  </si>
  <si>
    <t>Panel Reactive Antibody</t>
  </si>
  <si>
    <t>Panel Reactive Antibody; Percent Reactive Antibody; PRA Score</t>
  </si>
  <si>
    <t>A measurement of the panel reactive antibody that is achieved by mixing and assessing the reactivity between the recipient's immune cells and the donor's human leukocyte antigen, in which anti-HLA class I and class II antibody specificities are measured s</t>
  </si>
  <si>
    <t>Panel Reactive Antibody Test</t>
  </si>
  <si>
    <t>PRABC</t>
  </si>
  <si>
    <t>Calculated Panel Reactive Antibody</t>
  </si>
  <si>
    <t>A measurement of the calculated panel reactive antibody, which is based on the number/type of unacceptable HLA antigens to which an organ recipient has been sensitized, and which algorithmically estimates the level of sensitization in the recipient. The C</t>
  </si>
  <si>
    <t>Calculated Panel Reactive Antibody Measurement</t>
  </si>
  <si>
    <t>PRAG</t>
  </si>
  <si>
    <t>PR Interval, Aggregate</t>
  </si>
  <si>
    <t>PQ Interval, Aggregate; PQAG; PR Interval, Aggregate</t>
  </si>
  <si>
    <t>An aggregate PR value based on the measurement of PR intervals from multiple beats within a single ECG. The method of aggregation, which can vary, is typically a measure of central tendency such as the mean.</t>
  </si>
  <si>
    <t>Aggregate PR Interval</t>
  </si>
  <si>
    <t>PRCTC</t>
  </si>
  <si>
    <t>Prostate Circulating Tumor Cells</t>
  </si>
  <si>
    <t>A measurement of the prostate circulating tumor cells in a biological specimen.</t>
  </si>
  <si>
    <t>Circulating Prostate Tumor Cell Count</t>
  </si>
  <si>
    <t>PRDCEIND</t>
  </si>
  <si>
    <t>Products of Conception Examined Ind</t>
  </si>
  <si>
    <t>Products of Conception Examined Ind; Products of Conception Examined Indicator</t>
  </si>
  <si>
    <t>An indication as to whether the products of conception have been examined.</t>
  </si>
  <si>
    <t>Products of Conception Examined Indicator</t>
  </si>
  <si>
    <t>PRE</t>
  </si>
  <si>
    <t>Providencia rettgeri</t>
  </si>
  <si>
    <t>A measurement of the Providencia rettgeri in a biological specimen.</t>
  </si>
  <si>
    <t>Providencia rettgeri Measurement</t>
  </si>
  <si>
    <t>PREALB</t>
  </si>
  <si>
    <t>Prealbumin</t>
  </si>
  <si>
    <t>Prealbumin; Thyroxine-binding Prealbumin; Transthyretin</t>
  </si>
  <si>
    <t>A measurement of the prealbumin in a biological specimen.</t>
  </si>
  <si>
    <t>Prealbumin Measurement</t>
  </si>
  <si>
    <t>PREGBLN</t>
  </si>
  <si>
    <t>Pregabalin</t>
  </si>
  <si>
    <t>A measurement of the pregabalin in a biological specimen.</t>
  </si>
  <si>
    <t>Pregabalin Measurement</t>
  </si>
  <si>
    <t>PREGIND</t>
  </si>
  <si>
    <t>Pregnant Indicator</t>
  </si>
  <si>
    <t>An indication as to whether the subject or associated person is pregnant at the time the question is asked.</t>
  </si>
  <si>
    <t>Pregnancy Indicator</t>
  </si>
  <si>
    <t>PREGNN</t>
  </si>
  <si>
    <t>Number of Pregnancies</t>
  </si>
  <si>
    <t>A measurement of the total number of pregnancy events experienced by a female.</t>
  </si>
  <si>
    <t>PREGST</t>
  </si>
  <si>
    <t>Pregnant During the Study</t>
  </si>
  <si>
    <t>An indicator as to whether a female is pregnant during the study period. (NCI)</t>
  </si>
  <si>
    <t>PREMBRTH</t>
  </si>
  <si>
    <t>Premature Birth Indicator</t>
  </si>
  <si>
    <t>An indication as to whether the subject was born prior to 37 weeks and 0 days gestation.</t>
  </si>
  <si>
    <t>PREMBTHN</t>
  </si>
  <si>
    <t>Number of Premature Births</t>
  </si>
  <si>
    <t>A measurement of the total number of birth events (both live and dead) at which the gestational age of the neonate is less than 37 weeks and 0 days.</t>
  </si>
  <si>
    <t>PREPAMT</t>
  </si>
  <si>
    <t>Prepared Amount</t>
  </si>
  <si>
    <t>The quantity of a product that has been made ready for use.</t>
  </si>
  <si>
    <t>PRESHT</t>
  </si>
  <si>
    <t>Pressure Half Time</t>
  </si>
  <si>
    <t>The amount of time required for the peak transvalvular pressure gradient to decrease to one half of the value.</t>
  </si>
  <si>
    <t>PRGENDTC</t>
  </si>
  <si>
    <t>Date Pregnancy Ended</t>
  </si>
  <si>
    <t>The date on which the pregnancy ended.</t>
  </si>
  <si>
    <t>Pregnancy End Date</t>
  </si>
  <si>
    <t>PRGJWRVD</t>
  </si>
  <si>
    <t>Pulmonic Regur Jet Width RVOT Diam Rt</t>
  </si>
  <si>
    <t>Pulmonic Regur Jet Width RVOT Diam Rt; Pulmonic Regurgitant Jet Width to Right Ventricular Outflow Tract Diameter Ratio</t>
  </si>
  <si>
    <t>A relative measurement (ratio) of the pulmonic regurgitant jet width to right ventricular outflow tract (RVOT) diameter.</t>
  </si>
  <si>
    <t>Pulmonic Regurgitant Jet Width to Right Ventricular Outflow Tract Diameter Ratio</t>
  </si>
  <si>
    <t>PRGNENLN</t>
  </si>
  <si>
    <t>Pregnenolone</t>
  </si>
  <si>
    <t>A measurement of the pregnenolone in a biological specimen.</t>
  </si>
  <si>
    <t>Pregnenolone Measurement</t>
  </si>
  <si>
    <t>PRGNNDL</t>
  </si>
  <si>
    <t>Pregnanediol</t>
  </si>
  <si>
    <t>A measurement of the pregnanediol in a biological specimen.</t>
  </si>
  <si>
    <t>Pregnanediol Measurement</t>
  </si>
  <si>
    <t>PRGOUT</t>
  </si>
  <si>
    <t>Pregnancy Outcome</t>
  </si>
  <si>
    <t>The end result of a pregnancy.</t>
  </si>
  <si>
    <t>PRICON</t>
  </si>
  <si>
    <t>Priority of Disease Contact</t>
  </si>
  <si>
    <t>The categorization of individuals with or without the potential for having a particular disease.</t>
  </si>
  <si>
    <t>PRINSINS</t>
  </si>
  <si>
    <t>Proinsulin/Insulin Ratio</t>
  </si>
  <si>
    <t>A relative measurement (ratio or percentage) of the proinsulin to insulin in a biological specimen.</t>
  </si>
  <si>
    <t>Proinsulin to Insulin Ratio Measurement</t>
  </si>
  <si>
    <t>PRLYMLE</t>
  </si>
  <si>
    <t>Prolymphocytes/Leukocytes</t>
  </si>
  <si>
    <t>A relative measurement (ratio or percentage) of prolymphocytes to leukocytes in a biological specimen.</t>
  </si>
  <si>
    <t>Prolymphocyte to Leukocyte Ratio</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</si>
  <si>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</si>
  <si>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</si>
  <si>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t>
  </si>
  <si>
    <t>Maximum PR Duration</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</si>
  <si>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</si>
  <si>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</si>
  <si>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t>
  </si>
  <si>
    <t>Minimum PR Duration</t>
  </si>
  <si>
    <t>PRMPNL</t>
  </si>
  <si>
    <t>Perampanel</t>
  </si>
  <si>
    <t>A measurement of the perampanel in a biological specimen.</t>
  </si>
  <si>
    <t>Perampanel Measurement</t>
  </si>
  <si>
    <t>PRO</t>
  </si>
  <si>
    <t>Proline</t>
  </si>
  <si>
    <t>A measurement of the proline in a biological specimen.</t>
  </si>
  <si>
    <t>Proline Measurement</t>
  </si>
  <si>
    <t>PROAP</t>
  </si>
  <si>
    <t>Proline Aminopeptidase</t>
  </si>
  <si>
    <t>Cytosol Aminopeptidase V; Proline Aminopeptidase; Proline Iminopeptidase; Prolyl Aminopeptidase</t>
  </si>
  <si>
    <t>A measurement of the proline aminopeptidase in a biological specimen.</t>
  </si>
  <si>
    <t>Proline Aminopeptidase Measurement</t>
  </si>
  <si>
    <t>PROC6</t>
  </si>
  <si>
    <t>Pro-C6</t>
  </si>
  <si>
    <t>C-terminal Pro-Peptide of the Alpha 3 Type VI Collagen Chain; C-Terminal Propeptide of Type 6a3 Collagen; C-Terminal Propeptide of Type VIa3 Collagen; Endotrophin; Pro-C6</t>
  </si>
  <si>
    <t>A measurement of the C-terminal propeptide of type VIa3 collagen (pro-C6) in a biological specimen.</t>
  </si>
  <si>
    <t>Pro-C6 Measurement</t>
  </si>
  <si>
    <t>PROCPRFN</t>
  </si>
  <si>
    <t>Number of Procedures Performed</t>
  </si>
  <si>
    <t>The number of procedures performed on or in an individual.</t>
  </si>
  <si>
    <t>PRODINEA</t>
  </si>
  <si>
    <t>Alphaprodine</t>
  </si>
  <si>
    <t>A measurement of the alphaprodine in a biological specimen.</t>
  </si>
  <si>
    <t>Alphaprodine Measurement</t>
  </si>
  <si>
    <t>PROGEST</t>
  </si>
  <si>
    <t>Progesterone</t>
  </si>
  <si>
    <t>A measurement of the progesterone hormone in a biological specimen.</t>
  </si>
  <si>
    <t>Progesterone Measurement</t>
  </si>
  <si>
    <t>PROGESTR</t>
  </si>
  <si>
    <t>Progesterone Receptor</t>
  </si>
  <si>
    <t>NR3C3; PGR; PgR; PR; Progesterone Receptor</t>
  </si>
  <si>
    <t>A measurement of the progesterone receptor protein in a biological specimen.</t>
  </si>
  <si>
    <t>Progesterone Receptor Measurement</t>
  </si>
  <si>
    <t>PROGRP</t>
  </si>
  <si>
    <t>Pro-gastrin Releasing Peptide</t>
  </si>
  <si>
    <t>Pro-gastrin Releasing Peptide; proGRP</t>
  </si>
  <si>
    <t>A measurement of the pro-gastrin releasing peptide in a biological specimen.</t>
  </si>
  <si>
    <t>Pro-gastrin Releasing Peptide Measurement</t>
  </si>
  <si>
    <t>PROINSUL</t>
  </si>
  <si>
    <t>Proinsulin</t>
  </si>
  <si>
    <t>A measurement of the proinsulin in a biological specimen.</t>
  </si>
  <si>
    <t>Proinsulin Measurement</t>
  </si>
  <si>
    <t>PROLCTN</t>
  </si>
  <si>
    <t>Prolactin</t>
  </si>
  <si>
    <t>A measurement of the prolactin hormone in a biological specimen.</t>
  </si>
  <si>
    <t>Prolactin Measurement</t>
  </si>
  <si>
    <t>PROLYM</t>
  </si>
  <si>
    <t>Prolymphocytes</t>
  </si>
  <si>
    <t>A measurement of the prolymphocytes in a biological specimen.</t>
  </si>
  <si>
    <t>Prolymphocyte Count</t>
  </si>
  <si>
    <t>PROLYMLY</t>
  </si>
  <si>
    <t>Prolymphocytes/Lymphocytes</t>
  </si>
  <si>
    <t>A relative measurement (ratio or percentage) of the prolymphocytes to all lymphocytes in a biological specimen.</t>
  </si>
  <si>
    <t>Prolymphocyte to Lymphocyte Ratio Measurement</t>
  </si>
  <si>
    <t>PROMONCE</t>
  </si>
  <si>
    <t>Promonocytes/Total Cells</t>
  </si>
  <si>
    <t>A relative measurement (ratio or percentage) of the promonocytes to total cells in a biological specimen (for example a bone marrow specimen).</t>
  </si>
  <si>
    <t>Promonocyte to Total Cell Ratio Measurement</t>
  </si>
  <si>
    <t>PROMONLE</t>
  </si>
  <si>
    <t>Promonocytes/Leukocytes</t>
  </si>
  <si>
    <t>A relative measurement (ratio or percentage) of the promonocytes to all leukocytes in a biological specimen.</t>
  </si>
  <si>
    <t>Promonocyte to Lymphocyte Ratio Measurement</t>
  </si>
  <si>
    <t>PROMONO</t>
  </si>
  <si>
    <t>Promonocytes</t>
  </si>
  <si>
    <t>A measurement of the promonocytes in a biological specimen.</t>
  </si>
  <si>
    <t>Promonocyte Count</t>
  </si>
  <si>
    <t>PROMY</t>
  </si>
  <si>
    <t>Promyelocytes</t>
  </si>
  <si>
    <t>A measurement of the promyelocytes (immature myelocytes) in a biological specimen.</t>
  </si>
  <si>
    <t>Promyelocyte Count</t>
  </si>
  <si>
    <t>PROMYB</t>
  </si>
  <si>
    <t>Promyeloblasts</t>
  </si>
  <si>
    <t>A measurement of the promyeloblasts in a biological specimen.</t>
  </si>
  <si>
    <t>Promyeloblasts Measurement</t>
  </si>
  <si>
    <t>PROMYCE</t>
  </si>
  <si>
    <t>Promyelocytes/Total Cells</t>
  </si>
  <si>
    <t>A relative measurement (ratio or percentage) of the promyelocytes (immature myelocytes) to total cells in a biological specimen (for example a bone marrow specimen).</t>
  </si>
  <si>
    <t>Promyelocyte to Total Cell Ratio Measurement</t>
  </si>
  <si>
    <t>PROMYLE</t>
  </si>
  <si>
    <t>Promyelocytes/Leukocytes</t>
  </si>
  <si>
    <t>A relative measurement (ratio or percentage) of the promyelocytes (immature myelocytes) to all leukocytes in a biological specimen.</t>
  </si>
  <si>
    <t>Promyelocyte to Lymphocyte Ratio Measurement</t>
  </si>
  <si>
    <t>PROPN</t>
  </si>
  <si>
    <t>Propionate</t>
  </si>
  <si>
    <t>Propionate; Propionic Acid</t>
  </si>
  <si>
    <t>A measurement of the propionate in a specimen.</t>
  </si>
  <si>
    <t>Propionate Measurement</t>
  </si>
  <si>
    <t>PROPNALD</t>
  </si>
  <si>
    <t>Propionaldehyde</t>
  </si>
  <si>
    <t>A measurement of the propionaldehyde in a specimen.</t>
  </si>
  <si>
    <t>Propionaldehyde Measurement</t>
  </si>
  <si>
    <t>PROPOX</t>
  </si>
  <si>
    <t>Propoxyphene</t>
  </si>
  <si>
    <t>A measurement of the propoxyphene present in a biological specimen.</t>
  </si>
  <si>
    <t>Propoxyphene Measurement</t>
  </si>
  <si>
    <t>PRORUB</t>
  </si>
  <si>
    <t>Prorubricyte</t>
  </si>
  <si>
    <t>Basophilic Erythroblast; Basophilic Normoblast; Prorubricyte</t>
  </si>
  <si>
    <t>A measurement of the prorubricytes in a biological specimen.</t>
  </si>
  <si>
    <t>Prorubricyte Count</t>
  </si>
  <si>
    <t>PRORUBCE</t>
  </si>
  <si>
    <t>Prorubricyte/Total Cells</t>
  </si>
  <si>
    <t>A relative measurement (ratio or percentage) of the prorubricytes to total cells in a biological specimen.</t>
  </si>
  <si>
    <t>Prorubricyte to Total Cell Ratio Measurement</t>
  </si>
  <si>
    <t>PROT</t>
  </si>
  <si>
    <t>Protein</t>
  </si>
  <si>
    <t>A measurement of the total protein in a biological specimen.</t>
  </si>
  <si>
    <t>Total Protein Measurement</t>
  </si>
  <si>
    <t>PROTCRT</t>
  </si>
  <si>
    <t>Protein/Creatinine</t>
  </si>
  <si>
    <t>A relative measurement (ratio or percentage) of the total protein to creatinine in a biological specimen.</t>
  </si>
  <si>
    <t>Protein to Creatinine Ratio Measurement</t>
  </si>
  <si>
    <t>PROTDNA</t>
  </si>
  <si>
    <t>Proteus DNA</t>
  </si>
  <si>
    <t>Proteus DNA; Proteus Species DNA; Proteus spp DNA</t>
  </si>
  <si>
    <t>A measurement of the DNA from any member of the genus Proteus in a biological specimen.</t>
  </si>
  <si>
    <t>Proteus DNA Measurement</t>
  </si>
  <si>
    <t>PROTEXR</t>
  </si>
  <si>
    <t>Protein Excretion Rate</t>
  </si>
  <si>
    <t>A measurement of the amount of total protein being excreted in a biological specimen over a defined amount of time (e.g. one hour).</t>
  </si>
  <si>
    <t>PROTOSML</t>
  </si>
  <si>
    <t>Protein/Osmolality</t>
  </si>
  <si>
    <t>Protein/Osmolality; Protein/Osmolality Ratio</t>
  </si>
  <si>
    <t>A relative measurement (ratio or percentage) of total proteins to the osmolality of a biological specimen.</t>
  </si>
  <si>
    <t>Protein to Osmolality Ratio Measurement</t>
  </si>
  <si>
    <t>PROTOZOA</t>
  </si>
  <si>
    <t>Protozoa</t>
  </si>
  <si>
    <t>A measurement of protozoa in a biological specimen.</t>
  </si>
  <si>
    <t>Protozoa Measurement</t>
  </si>
  <si>
    <t>PROTPATN</t>
  </si>
  <si>
    <t>Protein Pattern</t>
  </si>
  <si>
    <t>A measurement of the protein band pattern in a biological specimen.</t>
  </si>
  <si>
    <t>Protein Pattern Measurement</t>
  </si>
  <si>
    <t>PROTRPTL</t>
  </si>
  <si>
    <t>Protriptyline</t>
  </si>
  <si>
    <t>A measurement of the protriptyline present in a biological specimen.</t>
  </si>
  <si>
    <t>Protriptyline Measurement</t>
  </si>
  <si>
    <t>PROTS</t>
  </si>
  <si>
    <t>Protein S</t>
  </si>
  <si>
    <t>A measurement of the total protein S in a biological specimen.</t>
  </si>
  <si>
    <t>Protein S Measurement</t>
  </si>
  <si>
    <t>PROTSFR</t>
  </si>
  <si>
    <t>Protein S, Free</t>
  </si>
  <si>
    <t>A measurement of the unbound protein S in a biological specimen.</t>
  </si>
  <si>
    <t>Free Protein S Measurement</t>
  </si>
  <si>
    <t>PRPYLGLY</t>
  </si>
  <si>
    <t>Propylene Glycol</t>
  </si>
  <si>
    <t>a-Propylene Glycol; Alpha Propylene Glycol; Propane-1,2-diol; Propylene Glycol</t>
  </si>
  <si>
    <t>A measurement of the propylene glycol in a specimen.</t>
  </si>
  <si>
    <t>Propylene Glycol Measurement</t>
  </si>
  <si>
    <t>PRPYLOX</t>
  </si>
  <si>
    <t>Propylene Oxide</t>
  </si>
  <si>
    <t>1,2-Epoxypropane; 2-Methyloxirane; Propylene Oxide</t>
  </si>
  <si>
    <t>A measurement of the propylene oxide in a specimen.</t>
  </si>
  <si>
    <t>Propylene Oxide Measurement</t>
  </si>
  <si>
    <t>PRSB</t>
  </si>
  <si>
    <t>PR Interval, Single Beat</t>
  </si>
  <si>
    <t>PQ Interval, Single Beat; PQSB; PR Interval, Single Beat</t>
  </si>
  <si>
    <t>An electrocardiographic interval measured from the onset of the P wave to the onset of the QRS complex of a single beat utilizing one or more leads.</t>
  </si>
  <si>
    <t>Single Beat PR Interval</t>
  </si>
  <si>
    <t>PRSEGAG</t>
  </si>
  <si>
    <t>PR Segment, Aggregate</t>
  </si>
  <si>
    <t>An aggregate PR segment value based on the measurement of PR segment intervals from multiple beats within a single ECG. The method of aggregation, which can vary, is typically a measure of central tendency such as the mean.</t>
  </si>
  <si>
    <t>Aggregate PR Segment</t>
  </si>
  <si>
    <t>PRSEGSB</t>
  </si>
  <si>
    <t>PR Segment, Single Beat</t>
  </si>
  <si>
    <t>An electrocardiographic interval measured from the end of the P wave to the onset of the QRS complex of a single beat utilizing one or more leads.</t>
  </si>
  <si>
    <t>Single Beat PR Segment</t>
  </si>
  <si>
    <t>PRSPSN</t>
  </si>
  <si>
    <t>Presepsin</t>
  </si>
  <si>
    <t>Presepsin; sCD14-ST; Soluble CD14 Subtype</t>
  </si>
  <si>
    <t>A measurement of the presepsin in a biological specimen.</t>
  </si>
  <si>
    <t>Presepsin Measurement</t>
  </si>
  <si>
    <t>PRSTNZL</t>
  </si>
  <si>
    <t>Prostanozol</t>
  </si>
  <si>
    <t>A measurement of the prostanozol in a biological specimen.</t>
  </si>
  <si>
    <t>Prostanozol Measurement</t>
  </si>
  <si>
    <t>PRSUCIND</t>
  </si>
  <si>
    <t>Procedure Success Indicator</t>
  </si>
  <si>
    <t>An indication as to whether the procedure is considered successful.</t>
  </si>
  <si>
    <t>PRTLENG</t>
  </si>
  <si>
    <t>Portion Length</t>
  </si>
  <si>
    <t>The length of an individual unit of use along the longest edge.</t>
  </si>
  <si>
    <t>PRTMASS</t>
  </si>
  <si>
    <t>Portion Mass</t>
  </si>
  <si>
    <t>The mass of an individual unit of use.</t>
  </si>
  <si>
    <t>PRTMPOR</t>
  </si>
  <si>
    <t>Pouch Material Porosity</t>
  </si>
  <si>
    <t>The amount of empty space in the paper material of a pouch.</t>
  </si>
  <si>
    <t>PRTMWGT</t>
  </si>
  <si>
    <t>Pouch Material Basis Weight</t>
  </si>
  <si>
    <t>The weight of a paper material based on standard size.</t>
  </si>
  <si>
    <t>PRTTHICK</t>
  </si>
  <si>
    <t>Portion Material Thickness</t>
  </si>
  <si>
    <t>The distance between two opposing sides of the same fully-connected surface within an individual unit of use.</t>
  </si>
  <si>
    <t>PRTWDTH</t>
  </si>
  <si>
    <t>Portion Width</t>
  </si>
  <si>
    <t>The width of an individual unit of use along the second longest edge.</t>
  </si>
  <si>
    <t>PRURIND</t>
  </si>
  <si>
    <t>Pruritus Indicator</t>
  </si>
  <si>
    <t>An indicator as to whether the subject has symptoms of itchiness.</t>
  </si>
  <si>
    <t>PRUSTAT</t>
  </si>
  <si>
    <t>Procedure Urgency Status Type</t>
  </si>
  <si>
    <t>The degree of urgency in which a medical procedure must be performed.</t>
  </si>
  <si>
    <t>Triage Status</t>
  </si>
  <si>
    <t>PRVPREGN</t>
  </si>
  <si>
    <t>Number of Previous Pregnancies</t>
  </si>
  <si>
    <t>A measurement of the total number of pregnancy events experienced by the female subject prior to the current pregnancy.</t>
  </si>
  <si>
    <t>PRXNTHN</t>
  </si>
  <si>
    <t>Paraxanthine</t>
  </si>
  <si>
    <t>1,7-dimethylxanthine; Paraxanthine</t>
  </si>
  <si>
    <t>A measurement of the paraxanthine in a specimen.</t>
  </si>
  <si>
    <t>Paraxanthine Measurement</t>
  </si>
  <si>
    <t>PRYSTUOG</t>
  </si>
  <si>
    <t>Primary Site of Tumor Origin</t>
  </si>
  <si>
    <t>The anatomical location of the primary tumor site of disease.</t>
  </si>
  <si>
    <t>Primary Tumor Site</t>
  </si>
  <si>
    <t>PRZPM</t>
  </si>
  <si>
    <t>Prazepam</t>
  </si>
  <si>
    <t>A measurement of the prazepam present in a biological specimen.</t>
  </si>
  <si>
    <t>Prazepam Measurement</t>
  </si>
  <si>
    <t>PSA</t>
  </si>
  <si>
    <t>Prostate Specific Antigen</t>
  </si>
  <si>
    <t>A measurement of the total prostate specific antigen in a biological specimen.</t>
  </si>
  <si>
    <t>Prostate Specific Antigen Measurement</t>
  </si>
  <si>
    <t>PSAF</t>
  </si>
  <si>
    <t>Prostate Specific Antigen, Free</t>
  </si>
  <si>
    <t>A measurement of the unbound prostate-specific antigen in a biological specimen.</t>
  </si>
  <si>
    <t>Free Prostate Specific Antigen Measurement</t>
  </si>
  <si>
    <t>PSAFPSAT</t>
  </si>
  <si>
    <t>PSA, Free/PSA</t>
  </si>
  <si>
    <t>A relative measurement (percentage) of the free prostate specific antigen to total prostate specific antigen in a biological specimen.</t>
  </si>
  <si>
    <t>Free PSA to Total PSA Ratio Measurement</t>
  </si>
  <si>
    <t>PSAMRNA</t>
  </si>
  <si>
    <t>Prostate Specific Antigen mRNA</t>
  </si>
  <si>
    <t>A measurement of the prostate-specific antigen mRNA in a biological specimen.</t>
  </si>
  <si>
    <t>Prostate Specific Antigen mRNA Measurement</t>
  </si>
  <si>
    <t>PSDEPHD</t>
  </si>
  <si>
    <t>Pseudoephedrine</t>
  </si>
  <si>
    <t>A measurement of the pseudoephedrine present in a biological specimen.</t>
  </si>
  <si>
    <t>Pseudoephedrine Measurement</t>
  </si>
  <si>
    <t>PSDGLSRF</t>
  </si>
  <si>
    <t>Phosphatidylglycerol/Lung Surfactant</t>
  </si>
  <si>
    <t>Phosphatidylglycerol/Lung Surfactant; Phosphatidylglycerol/Pulmonary Surfactant</t>
  </si>
  <si>
    <t>A relative measurement (ratio) of the phosphatidylglycerol to total lung surfactant in a biological specimen.</t>
  </si>
  <si>
    <t>Phosphatidylglycerol to Lung Surfactant Ratio Measurement</t>
  </si>
  <si>
    <t>PSELECT</t>
  </si>
  <si>
    <t>P-Selectin</t>
  </si>
  <si>
    <t>GMP-140; P-Selectin</t>
  </si>
  <si>
    <t>A measurement of total P-selectin in a biological specimen.</t>
  </si>
  <si>
    <t>P-Selectin Measurement</t>
  </si>
  <si>
    <t>PSELECTS</t>
  </si>
  <si>
    <t>Soluble P-Selectin</t>
  </si>
  <si>
    <t>A measurement of the soluble P-selectin in a biological specimen.</t>
  </si>
  <si>
    <t>Soluble P-Selectin Measurement</t>
  </si>
  <si>
    <t>PSEUDOMO</t>
  </si>
  <si>
    <t>Pseudomonas</t>
  </si>
  <si>
    <t>A measurement of the organisms that are not assigned to the species level but are assigned to the Pseudomonas genus level in a biological specimen.</t>
  </si>
  <si>
    <t>Pseudomonas Measurement</t>
  </si>
  <si>
    <t>PSHDNA</t>
  </si>
  <si>
    <t>Plesiomonas shigelloides DNA</t>
  </si>
  <si>
    <t>A measurement of the Plesiomonas shigelloides DNA in a biological specimen.</t>
  </si>
  <si>
    <t>Plesiomonas shigelloides DNA Measurement</t>
  </si>
  <si>
    <t>PSLCYBN</t>
  </si>
  <si>
    <t>Psilocybin</t>
  </si>
  <si>
    <t>Magic Mushrooms; Psilocybin; Psilocybine</t>
  </si>
  <si>
    <t>A measurement of the psilocybin in a biological specimen.</t>
  </si>
  <si>
    <t>Psilocybine Measurement</t>
  </si>
  <si>
    <t>PSST</t>
  </si>
  <si>
    <t>Pressure Support Setting</t>
  </si>
  <si>
    <t>A device setting that regulates and provides a consistent inspiratory pressure to enable partially or fully supported spontaneous breaths in a subject.</t>
  </si>
  <si>
    <t>Pressure Support Device Setting</t>
  </si>
  <si>
    <t>PST</t>
  </si>
  <si>
    <t>Providencia stuartii</t>
  </si>
  <si>
    <t>A measurement of the Providencia staurtii in a biological specimen.</t>
  </si>
  <si>
    <t>Providencia stuartee Measurement</t>
  </si>
  <si>
    <t>PSUSPIND</t>
  </si>
  <si>
    <t>Pregnancy Suspected Indicator</t>
  </si>
  <si>
    <t>An indication as to whether the subject or associated person suspects that they are pregnant at the time the question is asked.</t>
  </si>
  <si>
    <t>Prothrombin Time</t>
  </si>
  <si>
    <t>A blood clotting measurement that evaluates the extrinsic pathway of coagulation.</t>
  </si>
  <si>
    <t>PTA</t>
  </si>
  <si>
    <t>Prothrombin Activity</t>
  </si>
  <si>
    <t>Factor II Activity; Prothrombin Activity</t>
  </si>
  <si>
    <t>A measurement of the biological activity of coagulation factor prothrombin in a biological specimen.</t>
  </si>
  <si>
    <t>Prothrombin Activity Measurement</t>
  </si>
  <si>
    <t>PTAC</t>
  </si>
  <si>
    <t>Prothrombin Time Actual/Control</t>
  </si>
  <si>
    <t>A relative measurement (ratio or percentage) of the prothrombin time in a subject's specimen when compared to a control specimen.</t>
  </si>
  <si>
    <t>Prothrombin Time Actual to Control Ratio Measurement</t>
  </si>
  <si>
    <t>PTAUAB42</t>
  </si>
  <si>
    <t>Phosphorylated Tau Prot/Amyloid Beta1-42</t>
  </si>
  <si>
    <t>Phosphorylated Tau Prot/Amyloid Beta1-42; Phosphorylated Tau Protein/Amyloid Beta 1-42</t>
  </si>
  <si>
    <t>A relative measurement (ratio) of the phosphorylated Tau protein to amyloid beta 1-42 in a biological specimen.</t>
  </si>
  <si>
    <t>Phosphorylated Tau Protein to Amyloid Beta1-42 Ratio Measurement</t>
  </si>
  <si>
    <t>PTF1</t>
  </si>
  <si>
    <t>Prothrombin Fragment 1</t>
  </si>
  <si>
    <t>A measurement of the prothrombin fragment 1 in a biological specimen.</t>
  </si>
  <si>
    <t>Prothrombin Fragment 1 Measurement</t>
  </si>
  <si>
    <t>PTF1_2</t>
  </si>
  <si>
    <t>Prothrombin Fragments 1 + 2</t>
  </si>
  <si>
    <t>A measurement of the prothrombin fragments 1 and 2 in a biological specimen.</t>
  </si>
  <si>
    <t>Prothrombin Fragments 1 and 2 Measurement</t>
  </si>
  <si>
    <t>PTF2</t>
  </si>
  <si>
    <t>Prothrombin Fragment 2</t>
  </si>
  <si>
    <t>A measurement of the prothrombin fragment 2 in a biological specimen.</t>
  </si>
  <si>
    <t>Prothrombin Fragment 2 Measurement</t>
  </si>
  <si>
    <t>PTHCT</t>
  </si>
  <si>
    <t>Parathyroid Hormone, C-Terminal</t>
  </si>
  <si>
    <t>Parathyrin Hormone, C-Terminal; Parathyroid Hormone, C-Terminal</t>
  </si>
  <si>
    <t>A measurement of the C-terminal fragment of parathyroid hormone in a biological specimen.</t>
  </si>
  <si>
    <t>C-Terminal Parathyroid Hormone Measurement</t>
  </si>
  <si>
    <t>PTHFG</t>
  </si>
  <si>
    <t>Parathyroid Hormone, Fragmented</t>
  </si>
  <si>
    <t>Parathyrin Hormone, Fragmented; Parathyroid Hormone, Fragmented</t>
  </si>
  <si>
    <t>A measurement of the fragmented parathyroid hormone in a biological specimen.</t>
  </si>
  <si>
    <t>Fragmented Parathyroid Hormone Measurement</t>
  </si>
  <si>
    <t>PTHI</t>
  </si>
  <si>
    <t>Parathyroid Hormone, Intact</t>
  </si>
  <si>
    <t>Parathyrin, Intact; Parathyroid Hormone, Intact</t>
  </si>
  <si>
    <t>A measurement of the intact parathyroid hormone (consisting of amino acids 1-84 or 7-84) in a biological specimen.</t>
  </si>
  <si>
    <t>Intact Parathyroid Hormone Measurement</t>
  </si>
  <si>
    <t>PTHMM</t>
  </si>
  <si>
    <t>Parathyroid Hormone, Mid-Molecule</t>
  </si>
  <si>
    <t>Parathyrin Hormone, Mid-Molecule; Parathyroid Hormone, Mid-Molecule</t>
  </si>
  <si>
    <t>A measurement of the mid-molecule fragment of parathyroid hormone in a biological specimen.</t>
  </si>
  <si>
    <t>Mid-Molecule Parathyroid Hormone Measurement</t>
  </si>
  <si>
    <t>PTHNT</t>
  </si>
  <si>
    <t>Parathyroid Hormone, N-Terminal</t>
  </si>
  <si>
    <t>Parathyrin Hormone, N-Terminal; Parathyroid Hormone, N-Terminal</t>
  </si>
  <si>
    <t>A measurement of the N-terminal fragment of parathyroid hormone in a biological specimen.</t>
  </si>
  <si>
    <t>N-Terminal Parathyroid Hormone Measurement</t>
  </si>
  <si>
    <t>PTHRP</t>
  </si>
  <si>
    <t>Parathyroid Hormone-related Protein</t>
  </si>
  <si>
    <t>Parathyrin Hormone-related Protein; Parathyroid Hormone-related Peptide; Parathyroid Hormone-related Protein</t>
  </si>
  <si>
    <t>A measurement of parathyroid hormone-related protein in a biological specimen.</t>
  </si>
  <si>
    <t>Parathyroid Hormone-related Protein Measurement</t>
  </si>
  <si>
    <t>PTHW</t>
  </si>
  <si>
    <t>Parathyroid Hormone, Whole</t>
  </si>
  <si>
    <t>Parathyrin Hormone, Whole; Parathyroid Hormone, Whole</t>
  </si>
  <si>
    <t>A measurement of the whole parathyroid hormone (consisting of amino acids 1-84) in a biological specimen.</t>
  </si>
  <si>
    <t>Whole Parathyroid Hormone Measurement</t>
  </si>
  <si>
    <t>PTSAAC</t>
  </si>
  <si>
    <t>Protein S Activity Actual/Control</t>
  </si>
  <si>
    <t>Protein S Activity Actual/Control; Protein S Activity Actual/Normal; Protein S Activity Actual/Protein S Activity Control</t>
  </si>
  <si>
    <t>A relative measurement (ratio or percentage) of the biological activity of protein S in a subject's specimen when compared to the same activity in a control specimen.</t>
  </si>
  <si>
    <t>Protein S Activity Actual to Control Ratio Measurement</t>
  </si>
  <si>
    <t>PTSAC</t>
  </si>
  <si>
    <t>Protein S Actual/Control</t>
  </si>
  <si>
    <t>A relative measurement (ratio or percentage) of the protein S in a subject's specimen when compared to a control specimen.</t>
  </si>
  <si>
    <t>Protein S Actual to Control Ratio Measurement</t>
  </si>
  <si>
    <t>PTSFAAC</t>
  </si>
  <si>
    <t>Protein S Free Activity Actual/Control</t>
  </si>
  <si>
    <t>Protein S Free Activity Actual/Control; Protein S Free Activity Actual/Normal; Protein S Free Activity Actual/Protein S Free Activity Control</t>
  </si>
  <si>
    <t>A relative measurement (ratio or percentage) of the biological activity of free protein S in a subject's specimen when compared to the same activity in a control specimen.</t>
  </si>
  <si>
    <t>Free Protein S Activity Actual to Control Ratio Measurement</t>
  </si>
  <si>
    <t>PTSFAC</t>
  </si>
  <si>
    <t>Protein S, Free Actual/Control</t>
  </si>
  <si>
    <t>A relative measurement (ratio or percentage) of the free protein S in a subject's specimen when compared to a control specimen.</t>
  </si>
  <si>
    <t>Free Protein S Actual to Control Ratio Measurement</t>
  </si>
  <si>
    <t>PTSIND</t>
  </si>
  <si>
    <t>Primary Tumor Site Indicator</t>
  </si>
  <si>
    <t>An indication as to whether an anatomical location is the primary tumor site of disease.</t>
  </si>
  <si>
    <t>PTT</t>
  </si>
  <si>
    <t>Partial Thromboplastin Time</t>
  </si>
  <si>
    <t>A measurement of the length of time that it takes for clotting to occur when no activating reagents are added to a biological specimen. The test is partial due to the absence of tissue factor (Factor III) from the reaction mixture.</t>
  </si>
  <si>
    <t>PTTSTND</t>
  </si>
  <si>
    <t>PTT/Standard</t>
  </si>
  <si>
    <t>Partial Thromboplastin Time/Standard Thromboplastin Time; PTT/Standard; PTT/Standard PTT</t>
  </si>
  <si>
    <t>A relative measurement (ratio or percentage) of the subject's partial thromboplastin time to a standard or control partial thromboplastin time.</t>
  </si>
  <si>
    <t>Partial Thromboplastin Time to Standard Thromboplastin Time Ratio Measurement</t>
  </si>
  <si>
    <t>PUBAGE</t>
  </si>
  <si>
    <t>Puberty Age</t>
  </si>
  <si>
    <t>The age at which puberty began.</t>
  </si>
  <si>
    <t>PUBIND</t>
  </si>
  <si>
    <t>Puberty Indicator</t>
  </si>
  <si>
    <t>An indication as to whether the individual is undergoing or has undergone puberty.</t>
  </si>
  <si>
    <t>PUFCNT</t>
  </si>
  <si>
    <t>Puff Count</t>
  </si>
  <si>
    <t>The number of draws a tobacco product will deliver.</t>
  </si>
  <si>
    <t>PUFFBLCK</t>
  </si>
  <si>
    <t>Puff Block</t>
  </si>
  <si>
    <t>A device setting that determines and regulates the relative measurement (percentage) of the amount of filter vents that are blocked to total filter vents on an inhalational smoking device during a puff event.</t>
  </si>
  <si>
    <t>Puff Block Device Setting</t>
  </si>
  <si>
    <t>PUFFDUR</t>
  </si>
  <si>
    <t>Puff Duration</t>
  </si>
  <si>
    <t>A device setting that determines and regulates the length of time over which an inhalational puff occurs.</t>
  </si>
  <si>
    <t>Puff Duration Device Setting</t>
  </si>
  <si>
    <t>PUFFINT</t>
  </si>
  <si>
    <t>Puff Interval</t>
  </si>
  <si>
    <t>A device setting that determines and regulates the number of inhalational puffs that can occur per unit of time.</t>
  </si>
  <si>
    <t>Puff Interval Device Setting</t>
  </si>
  <si>
    <t>PUFFNUM</t>
  </si>
  <si>
    <t>Number of Puffs</t>
  </si>
  <si>
    <t>Number of Puffs; Total Number of Puffs</t>
  </si>
  <si>
    <t>A device setting that determines and regulates the total number of inhalational puffs taken.</t>
  </si>
  <si>
    <t>Number of Puffs Device Setting</t>
  </si>
  <si>
    <t>PUFFPAUS</t>
  </si>
  <si>
    <t>Puff Pause</t>
  </si>
  <si>
    <t>A device setting that determines and regulates the time of temporary cessation of inhalational puffs after the completion of a predetermined set of inhalational puffs.</t>
  </si>
  <si>
    <t>Puff Pause Device Setting</t>
  </si>
  <si>
    <t>PUFFPINT</t>
  </si>
  <si>
    <t>Puff Pause Interval</t>
  </si>
  <si>
    <t>A device setting that determines and regulates the number of inhalational puffs that can be taken before a puff pause occurs.</t>
  </si>
  <si>
    <t>Puff Pause Interval Device Setting</t>
  </si>
  <si>
    <t>PUFFPROF</t>
  </si>
  <si>
    <t>Puff Profile</t>
  </si>
  <si>
    <t>A device setting that determines and regulates the pattern describing a characteristic inhalational puffing behavior described by measures such as puff volume, duration, frequency, flow, and interpuff intervals.</t>
  </si>
  <si>
    <t>Puff Profile Device Setting</t>
  </si>
  <si>
    <t>PUFFRNG</t>
  </si>
  <si>
    <t>Puff Range</t>
  </si>
  <si>
    <t>Puff Range; Puff Range of Sample Collection</t>
  </si>
  <si>
    <t>A device setting that determines and regulates the upper and lower limit of a range of puffs over which specimen or sample collection occurs.</t>
  </si>
  <si>
    <t>Puff Range Device Setting</t>
  </si>
  <si>
    <t>PUFFVOL</t>
  </si>
  <si>
    <t>Puff Volume</t>
  </si>
  <si>
    <t>A device setting that determines and regulates the volume leaving the device and made available for each inhalation puff.</t>
  </si>
  <si>
    <t>Puff Volume Device Setting</t>
  </si>
  <si>
    <t>PULOXIND</t>
  </si>
  <si>
    <t>Pulse Oximeter Indicator</t>
  </si>
  <si>
    <t>An indication as to whether a pulse oximeter is used in the assessment.</t>
  </si>
  <si>
    <t>Pulse Oximeter Use Indicator</t>
  </si>
  <si>
    <t>PULSE</t>
  </si>
  <si>
    <t>Pulse Rate</t>
  </si>
  <si>
    <t>The rate of the pulse as observed in an artery, expressed as beats per minute. It can be measured at several anatomical sites, including the wrist, neck, temple, groin, behind the knees, or on top of the foot. (NCI)</t>
  </si>
  <si>
    <t>PULSEPR</t>
  </si>
  <si>
    <t>Pulse Pressure</t>
  </si>
  <si>
    <t>The change in systolic to diastolic pressure which produces a pulse.</t>
  </si>
  <si>
    <t>PULSSEQ</t>
  </si>
  <si>
    <t>Pulse Sequence</t>
  </si>
  <si>
    <t>A serially recurrent arrangement of radiofrequency pulses that are applied to the sample. (NCI)</t>
  </si>
  <si>
    <t>PUS</t>
  </si>
  <si>
    <t>Pus</t>
  </si>
  <si>
    <t>A measurement of the pus in a biological specimen.</t>
  </si>
  <si>
    <t>Pus Measurement</t>
  </si>
  <si>
    <t>PUSTIND</t>
  </si>
  <si>
    <t>Pustule Indicator</t>
  </si>
  <si>
    <t>An indication as to whether a pustule is present.</t>
  </si>
  <si>
    <t>PVEINDOM</t>
  </si>
  <si>
    <t>Pulmonary Vein Dominance</t>
  </si>
  <si>
    <t>The determination of whether blood flow in the pulmonary veins is greater during ventricular systole or diastole.</t>
  </si>
  <si>
    <t>PVR</t>
  </si>
  <si>
    <t>Pulmonary Vascular Resistance</t>
  </si>
  <si>
    <t>The resistance to blood flow through the pulmonary vasculature.</t>
  </si>
  <si>
    <t>PVRGF</t>
  </si>
  <si>
    <t>Pulmonary Valve Regurgitant Fraction</t>
  </si>
  <si>
    <t>A measurement of the volume of retrograde blood flow across the orifice of the pulmonic valve expressed as a percentage of the anterograde flow volume.</t>
  </si>
  <si>
    <t>PVRGJW</t>
  </si>
  <si>
    <t>Pulmonic Valve Regurgitant Jet Width</t>
  </si>
  <si>
    <t>The measured width of the regurgitant jet of blood into the right ventricular outflow tract.</t>
  </si>
  <si>
    <t>PVRGVOL</t>
  </si>
  <si>
    <t>Pulmonary Valve Regurgitant Volume</t>
  </si>
  <si>
    <t>A measurement of the volume of retrograde blood flow across the orifice of the pulmonic valve.</t>
  </si>
  <si>
    <t>PVU</t>
  </si>
  <si>
    <t>Proteus vulgaris</t>
  </si>
  <si>
    <t>A measurement of the Proteus vulgaris in a biological specimen.</t>
  </si>
  <si>
    <t>Proteus vulgaris Measurement</t>
  </si>
  <si>
    <t>PVVCA</t>
  </si>
  <si>
    <t>Pulmonary Valve Vena Contracta Area</t>
  </si>
  <si>
    <t>The area of the vena contracta of the pulmonic valve.</t>
  </si>
  <si>
    <t>PVVCW</t>
  </si>
  <si>
    <t>Pulmonary Valve Vena Contracta Width</t>
  </si>
  <si>
    <t>The width of the vena contracta of the pulmonic valve.</t>
  </si>
  <si>
    <t>PWDURAG</t>
  </si>
  <si>
    <t>P Wave Duration, Aggregate</t>
  </si>
  <si>
    <t>An aggregate P wave duration value based on the measurement of P wave duration intervals from multiple beats within a single ECG. The method of aggregation, which can vary, is typically a measure of central tendency such as the mean.</t>
  </si>
  <si>
    <t>Aggregate P Wave Duration</t>
  </si>
  <si>
    <t>PWDURSB</t>
  </si>
  <si>
    <t>P Wave Duration, Single Beat</t>
  </si>
  <si>
    <t>An electrocardiographic interval measured from the onset of the P wave to the offset of the P wave of a single beat utilizing one or more leads.</t>
  </si>
  <si>
    <t>Single Beat P Wave Duration</t>
  </si>
  <si>
    <t>PWHTAG</t>
  </si>
  <si>
    <t>P Wave Amplitude, Aggregate</t>
  </si>
  <si>
    <t>An aggregate P wave amplitude value based on the measurement of P wave amplitudes from multiple beats within a single ECG. The method of aggregation, which can vary, is typically a measure of central tendency such as the mean.</t>
  </si>
  <si>
    <t>Aggregate P Wave Amplitude</t>
  </si>
  <si>
    <t>PWHTSB</t>
  </si>
  <si>
    <t>P Wave Amplitude, Single Beat</t>
  </si>
  <si>
    <t>An electrocardiographic measurement of the mean amplitude (usually measured in mm) of the P wave measured from the isoelectric baseline to the peak of the P wave of a single beat utilizing one or more leads. Based on the recording gain, this measurement i</t>
  </si>
  <si>
    <t>Single Beat P Wave Amplitude</t>
  </si>
  <si>
    <t>PWV</t>
  </si>
  <si>
    <t>Pulse Wave Velocity</t>
  </si>
  <si>
    <t>The distance traveled by the peak of the ventricular ejection pressure wave per unit of time.</t>
  </si>
  <si>
    <t>PYDCREAT</t>
  </si>
  <si>
    <t>Pyridinoline/Creatinine</t>
  </si>
  <si>
    <t>A relative measurement (ratio or percentage) of the pyridinoline to creatinine in a biological specimen.</t>
  </si>
  <si>
    <t>Pyridinoline to Creatinine Ratio Measurement</t>
  </si>
  <si>
    <t>PYK</t>
  </si>
  <si>
    <t>Pyruvate Kinase</t>
  </si>
  <si>
    <t>PK; Pyruvate Kinase</t>
  </si>
  <si>
    <t>A measurement of the total pyruvate kinase in a biological specimen.</t>
  </si>
  <si>
    <t>Pyruvate Kinase Measurement</t>
  </si>
  <si>
    <t>PYKCE</t>
  </si>
  <si>
    <t>Pyknotic Cells</t>
  </si>
  <si>
    <t>Karyopyknotic Cells; Pyknotic Cells</t>
  </si>
  <si>
    <t>A measurement of the pyknotic cells in a biological specimen.</t>
  </si>
  <si>
    <t>Pyknotic Cell Count</t>
  </si>
  <si>
    <t>PYOCYTES</t>
  </si>
  <si>
    <t>Pyocytes</t>
  </si>
  <si>
    <t>A measurement of the pyocytes in a biological specimen.</t>
  </si>
  <si>
    <t>Pyocytes Measurement</t>
  </si>
  <si>
    <t>PYRIDNLN</t>
  </si>
  <si>
    <t>Pyridinoline</t>
  </si>
  <si>
    <t>A measurement of the pyridinoline in a biological specimen.</t>
  </si>
  <si>
    <t>Pyridinoline Measurement</t>
  </si>
  <si>
    <t>PYROVLRN</t>
  </si>
  <si>
    <t>Pyrovalerone</t>
  </si>
  <si>
    <t>A measurement of the pyrovalerone in a biological specimen.</t>
  </si>
  <si>
    <t>Pyrovalerone Measurement</t>
  </si>
  <si>
    <t>PYRUVATE</t>
  </si>
  <si>
    <t>Pyruvate</t>
  </si>
  <si>
    <t>Pyruvate; Pyruvic Acid</t>
  </si>
  <si>
    <t>A measurement of the pyruvate in a biological specimen.</t>
  </si>
  <si>
    <t>Pyruvate Measurement</t>
  </si>
  <si>
    <t>PYY</t>
  </si>
  <si>
    <t>Peptide YY</t>
  </si>
  <si>
    <t>Peptide Tyrosine Tyrosine; Peptide YY</t>
  </si>
  <si>
    <t>A measurement of the peptide YY in a biological specimen.</t>
  </si>
  <si>
    <t>Peptide YY Measurement</t>
  </si>
  <si>
    <t>QOLIMP</t>
  </si>
  <si>
    <t>QOL Impact</t>
  </si>
  <si>
    <t>QOL Impact; Quality of Life Impact</t>
  </si>
  <si>
    <t>The effect or consequence of an event or condition on an individual's sense of well-being and ability to enjoy life.</t>
  </si>
  <si>
    <t>Quality of Life Impact</t>
  </si>
  <si>
    <t>QRS_AXIS</t>
  </si>
  <si>
    <t>QRS Axis</t>
  </si>
  <si>
    <t>A numerical representation of the electrocardiographic vector assessed at maximum deviation of the QRS complex from the isoelectric baseline, usually reported for the frontal plane.</t>
  </si>
  <si>
    <t>QRSAG</t>
  </si>
  <si>
    <t>QRS Duration, Aggregate</t>
  </si>
  <si>
    <t>An aggregate QRS value based on the measurement of QRS intervals from multiple beats within a single ECG. The method of aggregation, which can vary, is typically a measure of central tendency such as the mean.</t>
  </si>
  <si>
    <t>Aggregate QRS Duration</t>
  </si>
  <si>
    <t>QRSSB</t>
  </si>
  <si>
    <t>QRS Duration, Single Beat</t>
  </si>
  <si>
    <t>An electrocardiographic interval measured from the onset of the QRS complex to the offset of the QRS complex of a single beat utilizing one or more leads.</t>
  </si>
  <si>
    <t>Single Beat QRS Duration</t>
  </si>
  <si>
    <t>QRVDVPAG</t>
  </si>
  <si>
    <t>QRS Duration, Ventr. Paced, Aggregate</t>
  </si>
  <si>
    <t>An aggregate paced QRS duration value based on the measurement of paced QRS duration intervals from multiple beats within a single ECG. The method of aggregation, which can vary, is typically a measure of central tendency such as the mean.</t>
  </si>
  <si>
    <t>Paced Ventricular Aggregate QRS Duration</t>
  </si>
  <si>
    <t>QRVDVPSB</t>
  </si>
  <si>
    <t>QRS Duration, Ventr. Paced, Single Beat</t>
  </si>
  <si>
    <t>An electrocardiographic interval measured from the onset of the paced QRS complex to the offset of the QRS complex of a single beat utilizing one or more leads.</t>
  </si>
  <si>
    <t>Paced Ventricular Single Beat QRS Duration</t>
  </si>
  <si>
    <t>QTAG</t>
  </si>
  <si>
    <t>QT Interval, Aggregate</t>
  </si>
  <si>
    <t>An aggregate QT value based on the measurement of QT intervals from multiple beats within a single ECG. The method of aggregation, which can vary, is typically a measure of central tendency such as the mean.</t>
  </si>
  <si>
    <t>Aggregate QT Interval</t>
  </si>
  <si>
    <t>QTCAAG</t>
  </si>
  <si>
    <t>QTca Interval, Aggregate</t>
  </si>
  <si>
    <t>A QT Aggregate interval that is corrected for heart rate using individual probabilistic QT/RR slopes for each subject, based on the measurement of QT intervals from multiple beats within a single ECG or period of a continuous ECG. The method of aggregatio</t>
  </si>
  <si>
    <t>Aggregate QTca Interval</t>
  </si>
  <si>
    <t>QTCASB</t>
  </si>
  <si>
    <t>QTca Interval, Single Beat</t>
  </si>
  <si>
    <t>A QT interval that is corrected for heart rate using individual probabilistic QT/RR slopes for each subject, based on a QT interval measured on a single beat utilizing one or more ECG leads.</t>
  </si>
  <si>
    <t>Single Beat QTca Interval</t>
  </si>
  <si>
    <t>QTCBAG</t>
  </si>
  <si>
    <t>QTcB Interval, Aggregate</t>
  </si>
  <si>
    <t>A QT aggregate interval that is corrected for heart rate using Bazett's formula, based on the measurement of QT intervals from multiple beats within a single ECG. The method of aggregation, which can vary, is typically a measure of central tendency such a</t>
  </si>
  <si>
    <t>Aggregate QTCB Interval</t>
  </si>
  <si>
    <t>QTCBSB</t>
  </si>
  <si>
    <t>QTcB Interval, Single Beat</t>
  </si>
  <si>
    <t>A QT single beat interval that is corrected for heart rate using Bazett's formula, based on a QT interval measured on a single beat utilizing one or more ECG leads.</t>
  </si>
  <si>
    <t>Single Beat QTCB Interval</t>
  </si>
  <si>
    <t>QTCFAG</t>
  </si>
  <si>
    <t>QTcF Interval, Aggregate</t>
  </si>
  <si>
    <t>A QT aggregate interval that is corrected for heart rate using Fridericia's formula, based on the measurement of QT intervals from multiple beats within a single ECG. The method of aggregation, which can vary, is typically a measure of central tendency su</t>
  </si>
  <si>
    <t>Aggregate QTCF Interval</t>
  </si>
  <si>
    <t>QTCFSB</t>
  </si>
  <si>
    <t>QTcF Interval, Single Beat</t>
  </si>
  <si>
    <t>A QT single beat interval that is corrected for heart rate using Fridericia's formula, based on a QT interval measured on a single beat utilizing one or more ECG leads.</t>
  </si>
  <si>
    <t>Single Beat QTCF Interval</t>
  </si>
  <si>
    <t>QTCLAG</t>
  </si>
  <si>
    <t>QTcL Interval, Aggregate</t>
  </si>
  <si>
    <t>A QT aggregate interval corrected for heart rate using a linear correction formula.</t>
  </si>
  <si>
    <t>Aggregate QTcL Interval</t>
  </si>
  <si>
    <t>QTCLSB</t>
  </si>
  <si>
    <t>QTcL Interval, Single Beat</t>
  </si>
  <si>
    <t>A QT single beat interval corrected for heart rate using a linear correction formula.</t>
  </si>
  <si>
    <t>Single Beat QTcL Interval</t>
  </si>
  <si>
    <t>QTCUNS</t>
  </si>
  <si>
    <t>QTc Correction Method Unspecified</t>
  </si>
  <si>
    <t>A QT interval that is corrected for heart rate by unspecified correction method, or by non-standard correction methods.</t>
  </si>
  <si>
    <t>Corrected QT Interval</t>
  </si>
  <si>
    <t>QTCUNSAG</t>
  </si>
  <si>
    <t>QTc Corr Method Unspecified, Aggregate</t>
  </si>
  <si>
    <t>QTc Corr Method Unspecified, Aggregate; QTc Correction Method Unspecified, Aggregate</t>
  </si>
  <si>
    <t>A QT aggregate interval that is corrected for heart rate by unspecified correction method, or by non-standard correction methods.</t>
  </si>
  <si>
    <t>QTc Correction Method Unspecified, Aggregate</t>
  </si>
  <si>
    <t>QTCUNSSB</t>
  </si>
  <si>
    <t>QTc Corr Method Unspecified, Single Beat</t>
  </si>
  <si>
    <t>QTc Corr Method Unspecified, Single Beat; QTc Correction Method Unspecified, Single Beat</t>
  </si>
  <si>
    <t>A QT interval that is corrected for heart rate by unspecified correction method, or by non-standard correction methods, based on a QT interval measured on a single beat utilizing one or more ECG leads.</t>
  </si>
  <si>
    <t>QTc Correction Method Unspecified, Single Beat</t>
  </si>
  <si>
    <t>QTCVAG</t>
  </si>
  <si>
    <t>QTcV Interval, Aggregate</t>
  </si>
  <si>
    <t>A QT aggregate interval corrected for heart rate using the Van der Water's correction formula.</t>
  </si>
  <si>
    <t>Aggregate QTcV Interval</t>
  </si>
  <si>
    <t>QTCVSB</t>
  </si>
  <si>
    <t>QTcV Interval, Single Beat</t>
  </si>
  <si>
    <t>A QT single beat interval corrected for heart rate using the Van der Water's correction formula.</t>
  </si>
  <si>
    <t>Single Beat QTcV Interval</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</si>
  <si>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</si>
  <si>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</si>
  <si>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t>
  </si>
  <si>
    <t>Maximum QT Duration</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</si>
  <si>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</si>
  <si>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</si>
  <si>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t>
  </si>
  <si>
    <t>Minimum QT Duration</t>
  </si>
  <si>
    <t>QTSB</t>
  </si>
  <si>
    <t>QT Interval, Single Beat</t>
  </si>
  <si>
    <t>An electrocardiographic interval measured from the onset of the QRS complex to the offset of the T wave of a single beat utilizing one or more leads.</t>
  </si>
  <si>
    <t>Single Beat QT Interval</t>
  </si>
  <si>
    <t>QUALITY</t>
  </si>
  <si>
    <t>Quality</t>
  </si>
  <si>
    <t>An assessment of excellence, worth, or fitness for use.</t>
  </si>
  <si>
    <t>QUASCOMP</t>
  </si>
  <si>
    <t>Quasi-Static Compliance</t>
  </si>
  <si>
    <t>The static elastic recoil pressure of the lungs at a given lung volume.</t>
  </si>
  <si>
    <t>QUETIAPN</t>
  </si>
  <si>
    <t>Quetiapine</t>
  </si>
  <si>
    <t>A measurement of the quetiapine in a biological specimen.</t>
  </si>
  <si>
    <t>Quetiapine Measurement</t>
  </si>
  <si>
    <t>QUINOLIN</t>
  </si>
  <si>
    <t>Quinoline</t>
  </si>
  <si>
    <t>A measurement of the quinoline in a specimen.</t>
  </si>
  <si>
    <t>Quinoline Measurement</t>
  </si>
  <si>
    <t>QUZPM</t>
  </si>
  <si>
    <t>Quazepam</t>
  </si>
  <si>
    <t>A measurement of the quazepam in a biological specimen.</t>
  </si>
  <si>
    <t>Quazepam Measurement</t>
  </si>
  <si>
    <t>QWAAG</t>
  </si>
  <si>
    <t>Q Wave Amplitude, Aggregate</t>
  </si>
  <si>
    <t>An aggregate Q wave amplitude value based on the measurement of Q wave amplitudes from multiple beats within a single ECG. The method of aggregation, which can vary, is typically a measure of central tendency such as the mean.</t>
  </si>
  <si>
    <t>Aggregate Q Wave Amplitude</t>
  </si>
  <si>
    <t>QWASB</t>
  </si>
  <si>
    <t>Q Wave Amplitude, Single Beat</t>
  </si>
  <si>
    <t>An electrocardiographic measurement of the mean amplitude (usually measured in mm) of the Q wave measured from the isoelectric baseline to the peak of the Q wave of a single beat utilizing one or more leads. Based on the recording gain, this measurement m</t>
  </si>
  <si>
    <t>Single Beat Q Wave Amplitude</t>
  </si>
  <si>
    <t>RADIODEN</t>
  </si>
  <si>
    <t>Radiodensity</t>
  </si>
  <si>
    <t>The transparency of a material to the passage of X-rays and other forms of radiation.</t>
  </si>
  <si>
    <t>RAGE</t>
  </si>
  <si>
    <t>Receptor Advanced Glycation Endproducts</t>
  </si>
  <si>
    <t>Advanced Glycosylation End-Product Specific Receptor; AGER; Receptor Advanced Glycation Endproducts</t>
  </si>
  <si>
    <t>A measurement of the receptor advanced glycation endproducts in a biological specimen.</t>
  </si>
  <si>
    <t>Receptor Advanced Glycation Endproducts Measurement</t>
  </si>
  <si>
    <t>RANDCORR</t>
  </si>
  <si>
    <t>Randoms Correction Indicator</t>
  </si>
  <si>
    <t>An indication as to whether the device was set to correct for random noise generated by deflected positrons.</t>
  </si>
  <si>
    <t>RANKL</t>
  </si>
  <si>
    <t>Receptor Activator Nuclear KappaB Ligand</t>
  </si>
  <si>
    <t>Receptor Activator Nuclear KappaB Ligand; Receptor Activator of Nuclear Kappa-B Ligand</t>
  </si>
  <si>
    <t>A measurement of the receptor activator of nuclear kappa-B ligand in a biological specimen.</t>
  </si>
  <si>
    <t>Receptor Activator Nuclear KappaB Ligand Measurement</t>
  </si>
  <si>
    <t>RANTES</t>
  </si>
  <si>
    <t>Reg upon Act Normal T-cell Exprd Secrtd</t>
  </si>
  <si>
    <t>Chemokine Ligand 5; Reg upon Act Normal T-cell Exprd Secrtd</t>
  </si>
  <si>
    <t>A measurement of the RANTES (regulated on activation, normally, T-cell expressed, and secreted) chemokine in a biological specimen.</t>
  </si>
  <si>
    <t>Reg upon Act Normal T-cell Exprd Secrtd Measurement</t>
  </si>
  <si>
    <t>RASHIND</t>
  </si>
  <si>
    <t>Rash Indicator</t>
  </si>
  <si>
    <t>An indication as to whether rash is present.</t>
  </si>
  <si>
    <t>RAW</t>
  </si>
  <si>
    <t>Airway Resistance</t>
  </si>
  <si>
    <t>A measurement of respiratory tract resistance to airflow during inspiration and expiration.</t>
  </si>
  <si>
    <t>RAWPP</t>
  </si>
  <si>
    <t>Percent Predicted Airway Resistance</t>
  </si>
  <si>
    <t>A measurement of respiratory tract resistance to airflow during inspiration and expiration, as a proportion of the predicted normal value.</t>
  </si>
  <si>
    <t>RBC</t>
  </si>
  <si>
    <t>Erythrocytes</t>
  </si>
  <si>
    <t>Erythrocytes; Red Blood Cells</t>
  </si>
  <si>
    <t>A measurement of the total erythrocytes in a biological specimen.</t>
  </si>
  <si>
    <t>Erythrocyte Count</t>
  </si>
  <si>
    <t>RBCAGGLU</t>
  </si>
  <si>
    <t>Erythrocyte Agglutination</t>
  </si>
  <si>
    <t>Autoagglutination; Erythrocyte Agglutination; RBC Agglutination</t>
  </si>
  <si>
    <t>A measurement of the erythrocyte agglutination in a biological specimen.</t>
  </si>
  <si>
    <t>Erythrocyte Agglutination Measurement</t>
  </si>
  <si>
    <t>RBCCLMP</t>
  </si>
  <si>
    <t>Erythrocyte Cell Clumps</t>
  </si>
  <si>
    <t>Erythrocyte Cell Clumps; RBC Aggregates; RBC Clumps; Red Blood Cell Clumps</t>
  </si>
  <si>
    <t>A measurement of red blood cell clumps in a biological specimen.</t>
  </si>
  <si>
    <t>Erythrocyte Cell Clumps Measurement</t>
  </si>
  <si>
    <t>RBCDFORM</t>
  </si>
  <si>
    <t>Erythrocyte Deformability</t>
  </si>
  <si>
    <t>An assessment of a red blood cell's ability to adapt its shape to dynamically changing flow conditions, thus minimizing resistance to flow.</t>
  </si>
  <si>
    <t>Erythrocyte Deformability Measurement</t>
  </si>
  <si>
    <t>RBCDIPOP</t>
  </si>
  <si>
    <t>Dimorphic Erythrocyte Population</t>
  </si>
  <si>
    <t>Dimorphic Erythrocyte Population; Dimorphic RBC Population</t>
  </si>
  <si>
    <t>Examination of a biological specimen to detect the presence of dimorphic erythrocyte population.</t>
  </si>
  <si>
    <t>RBCDYRBC</t>
  </si>
  <si>
    <t>Dysmorphic Erythrocytes/Erythrocytes</t>
  </si>
  <si>
    <t>A measurement (ratio or percentage) of dysmorphic erythrocytes to total erythrocytes in a biological specimen.</t>
  </si>
  <si>
    <t>Dysmorphic Erythrocytes to Erythrocytes Ratio Measurement</t>
  </si>
  <si>
    <t>RBCDYSM</t>
  </si>
  <si>
    <t>Dysmorphic Erythrocytes</t>
  </si>
  <si>
    <t>A measurement of the dysmorphic erythrocytes in a biological specimen.</t>
  </si>
  <si>
    <t>Dysmorphic Erythrocyte Count</t>
  </si>
  <si>
    <t>RBCFRAG</t>
  </si>
  <si>
    <t>Erythrocyte Fragment</t>
  </si>
  <si>
    <t>Erythrocyte Fragment; RBC Fragment</t>
  </si>
  <si>
    <t>A measurement of the red blood cell fragments (red cell fragments that have a reticular-like shape with rounded ends and no spicules, differentiating them from schistocytes and acanthocytes) in a biological specimen.</t>
  </si>
  <si>
    <t>Erythrocyte Fragment Measurement</t>
  </si>
  <si>
    <t>RBCGHOST</t>
  </si>
  <si>
    <t>Erythrocyte Ghosts</t>
  </si>
  <si>
    <t>Erythrocyte Ghosts; RBC Ghosts</t>
  </si>
  <si>
    <t>A measurement of the erythrocyte ghosts (erythrocytes in which hemoglobin has been removed through hemolysis) in a biological specimen.</t>
  </si>
  <si>
    <t>Erythrocyte Ghost Count</t>
  </si>
  <si>
    <t>RBCMORPH</t>
  </si>
  <si>
    <t>Erythrocyte Cell Morphology</t>
  </si>
  <si>
    <t>Erythrocyte Cell Morphology; RBC Morphology; Red Blood Cell Morphology</t>
  </si>
  <si>
    <t>An examination or assessment of the form and structure of red blood cells.</t>
  </si>
  <si>
    <t>RBCMRGD</t>
  </si>
  <si>
    <t>Erythrocyte Membrane Rigidity</t>
  </si>
  <si>
    <t>An assessment of the rigidity of the membrane of erythrocytes in a biological specimen.</t>
  </si>
  <si>
    <t>Erythrocyte Membrane Rigidity Measurement</t>
  </si>
  <si>
    <t>RBCNUC</t>
  </si>
  <si>
    <t>Nucleated Erythrocytes</t>
  </si>
  <si>
    <t>Nucleated Erythrocytes; Nucleated Red Blood Cells</t>
  </si>
  <si>
    <t>A measurement of the nucleated erythrocytes (large, immature nucleated erythrocytes) in a biological specimen.</t>
  </si>
  <si>
    <t>Nucleated Red Blood Cell Count</t>
  </si>
  <si>
    <t>RBCNUCLE</t>
  </si>
  <si>
    <t>Nucleated Erythrocytes/Leukocytes</t>
  </si>
  <si>
    <t>A relative measurement (ratio or percentage) of nucleated erythrocytes to leukocytes in a biological specimen.</t>
  </si>
  <si>
    <t>Nucleated Erythrocyte to Leukocyte Ratio Measurement</t>
  </si>
  <si>
    <t>RBCNURBC</t>
  </si>
  <si>
    <t>Nucleated Erythrocytes/Erythrocytes</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</si>
  <si>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</si>
  <si>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</si>
  <si>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</si>
  <si>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RBOAG</t>
  </si>
  <si>
    <t>Rubeola Antigen</t>
  </si>
  <si>
    <t>Measles Virus Antigen</t>
  </si>
  <si>
    <t>A measurement of the Rubeola virus antigen in a biological specimen.</t>
  </si>
  <si>
    <t>Rubeola Antigen Measurement</t>
  </si>
  <si>
    <t>RBP</t>
  </si>
  <si>
    <t>Retinol Binding Protein</t>
  </si>
  <si>
    <t>A measurement of the total retinol binding protein in a biological specimen.</t>
  </si>
  <si>
    <t>Retinol Binding Protein Measurement</t>
  </si>
  <si>
    <t>RBP1</t>
  </si>
  <si>
    <t>Retinol Binding Protein 1</t>
  </si>
  <si>
    <t>A measurement of the retinol binding protein 1 in a biological specimen.</t>
  </si>
  <si>
    <t>Retinol Binding Protein 1 Measurement</t>
  </si>
  <si>
    <t>RBP2</t>
  </si>
  <si>
    <t>Retinol Binding Protein 2</t>
  </si>
  <si>
    <t>A measurement of the retinol binding protein 2 in a biological specimen.</t>
  </si>
  <si>
    <t>Retinol Binding Protein 2 Measurement</t>
  </si>
  <si>
    <t>RBP3</t>
  </si>
  <si>
    <t>Retinol Binding Protein 3</t>
  </si>
  <si>
    <t>A measurement of the retinol binding protein 3 in a biological specimen.</t>
  </si>
  <si>
    <t>Retinol Binding Protein 3 Measurement</t>
  </si>
  <si>
    <t>RBP4</t>
  </si>
  <si>
    <t>Retinol Binding Protein 4</t>
  </si>
  <si>
    <t>A measurement of the retinol binding protein 4 in a biological specimen.</t>
  </si>
  <si>
    <t>Retinol Binding Protein 4 Measurement</t>
  </si>
  <si>
    <t>RBPCREAT</t>
  </si>
  <si>
    <t>Retinol Binding Protein/Creatinine</t>
  </si>
  <si>
    <t>A relative measurement (ratio or percentage) of the retinol binding protein to creatinine in a biological specimen.</t>
  </si>
  <si>
    <t>Retinol Binding Protein to Creatinine Ratio Measurement</t>
  </si>
  <si>
    <t>RCBDWDTH</t>
  </si>
  <si>
    <t>Receiver Bandwidth</t>
  </si>
  <si>
    <t>The range between the minimum and maximum cut-off frequencies for a particular receiver, commonly measured in Hertz. (NCI)</t>
  </si>
  <si>
    <t>RCFLTRTP</t>
  </si>
  <si>
    <t>Reconstruction Filter Type</t>
  </si>
  <si>
    <t>A classification of the reconstruction filter used to suppress noise, enhance edges, resolution recovery and smooth an image.</t>
  </si>
  <si>
    <t>RCLRNA</t>
  </si>
  <si>
    <t>Replication Competent Lentivirus RNA</t>
  </si>
  <si>
    <t>A measurement of the RNA from a replication competent viral vector lentivirus in a biological specimen.</t>
  </si>
  <si>
    <t>Replication Competent Lentivirus RNA Measurement</t>
  </si>
  <si>
    <t>RDCSUB</t>
  </si>
  <si>
    <t>Reducing Substances</t>
  </si>
  <si>
    <t>A measurement of the reducing substances (e.g., sugars, glutathione, creatinine, uric acid, and ascorbic acid) in a biological specimen.</t>
  </si>
  <si>
    <t>Reducing Substance Measurement</t>
  </si>
  <si>
    <t>RDCSUG</t>
  </si>
  <si>
    <t>Reducing Sugars</t>
  </si>
  <si>
    <t>A measurement of the reducing sugars in a biological specimen.</t>
  </si>
  <si>
    <t>Reducing Sugar Measurement</t>
  </si>
  <si>
    <t>RDW</t>
  </si>
  <si>
    <t>Erythrocytes Distribution Width</t>
  </si>
  <si>
    <t>Erythrocytes Distribution Width; RDW-CV; Red Blood Cell Distribution Width; Red Cell Volume Distribution Width</t>
  </si>
  <si>
    <t>A relative measurement (ratio or percentage) of the standard deviation of the red blood cell volume to the mean distribution of the red blood cell volume in a biological specimen.</t>
  </si>
  <si>
    <t>Erythrocyte Distribution Width Measurement</t>
  </si>
  <si>
    <t>RDWR</t>
  </si>
  <si>
    <t>Ret Volume Distribution Width</t>
  </si>
  <si>
    <t>RDWr; Ret Volume Distribution Width; Reticulocyte Volume Distribution Width</t>
  </si>
  <si>
    <t>A relative measurement (ratio or percentage) of the standard deviation of the reticulocyte volume to the mean distribution of the reticulocyte volume in a biological specimen.</t>
  </si>
  <si>
    <t>Reticulocyte Volume Distribution Width</t>
  </si>
  <si>
    <t>RDWRCV</t>
  </si>
  <si>
    <t>Ret RDW Coefficient of Variation</t>
  </si>
  <si>
    <t>RDWr-CV; Red Cell Volume Distribution Width Coefficient of Variation in Reticulocytes; Ret RDW Coefficient of Variation; Reticulocyte Volume Distribution Width Coefficient of Variation</t>
  </si>
  <si>
    <t>A measurement of the volume dispersion within a reticulocyte population, calculated as the standard deviation of the mean reticulocyte volume divided by the mean reticulocyte volume, multiplied by 100 to convert to a percentage.</t>
  </si>
  <si>
    <t>Reticulocyte Volume Distribution Width Coefficient of Variation</t>
  </si>
  <si>
    <t>RDWRSD</t>
  </si>
  <si>
    <t>Ret RDW Standard Deviation</t>
  </si>
  <si>
    <t>RDWr-SD; Red Cell Volume Distribution Width Standard Deviation in Reticulocytes; Ret RDW Standard Deviation; Reticulocyte Volume Distribution Width Standard Deviation</t>
  </si>
  <si>
    <t>A measurement of the volume dispersion within a reticulocyte population, calculated as the width of the distribution curve at the 20 percent frequency level.</t>
  </si>
  <si>
    <t>Reticulocyte Volume Distribution Width Standard Deviation</t>
  </si>
  <si>
    <t>RDWSD</t>
  </si>
  <si>
    <t>RDW Standard Deviation</t>
  </si>
  <si>
    <t>RDW Standard Deviation; RDW-SD; Red Cell Volume Distribution Width Standard Deviation</t>
  </si>
  <si>
    <t>A measurement of the volume dispersion within an erythrocyte population, calculated as the width of the distribution curve at the 20 percent frequency level.</t>
  </si>
  <si>
    <t>Red Cell Volume Distribution Width Standard Deviation</t>
  </si>
  <si>
    <t>REAAB</t>
  </si>
  <si>
    <t>Reagin Antibody</t>
  </si>
  <si>
    <t>Rapid Plasma Reagin; Reagin Antibody; RPR; VDRL; Venereal Disease Research Laboratory Test</t>
  </si>
  <si>
    <t>A measurement of the non-specific Treponemal antibodies produced in response to cellular damage caused by Treponema pallidum (syphilis) in a biological specimen.</t>
  </si>
  <si>
    <t>Rapid Plasma Reagin Measurement</t>
  </si>
  <si>
    <t>REACTGR</t>
  </si>
  <si>
    <t>Reaction Grade</t>
  </si>
  <si>
    <t>The position on a scale to assess the degree of the response to a stimulus or intervention.</t>
  </si>
  <si>
    <t>REACTIV</t>
  </si>
  <si>
    <t>Reactivity</t>
  </si>
  <si>
    <t>A description of the action in response to some kind of stimulus.</t>
  </si>
  <si>
    <t>Reaction</t>
  </si>
  <si>
    <t>REAGLOT</t>
  </si>
  <si>
    <t>Reagent Lot</t>
  </si>
  <si>
    <t>The lot number of the reagent.</t>
  </si>
  <si>
    <t>Reagent Lot Number</t>
  </si>
  <si>
    <t>RECONDAT</t>
  </si>
  <si>
    <t>Reconstruction of Raw Data Type</t>
  </si>
  <si>
    <t>The type of mathematical process used to produce the displayed image from the raw k-space data obtained from the receiver circuitry. (NCI)</t>
  </si>
  <si>
    <t>RECYLDR</t>
  </si>
  <si>
    <t>Cylindrical Refraction Error</t>
  </si>
  <si>
    <t>Cylindrical Refraction Error; Cylindrical Refractive Error</t>
  </si>
  <si>
    <t>A measurement of the extent of defect in vision caused by a mismatch of optical power between the cylindrical and horizontal meridians, resulting in sub-optimal reflection of light onto the retina. (NCI)</t>
  </si>
  <si>
    <t>Cylindrical Refractive Error</t>
  </si>
  <si>
    <t>REEXAM</t>
  </si>
  <si>
    <t>Respiratory System Examination</t>
  </si>
  <si>
    <t>An observation, assessment or examination of the respiratory system.</t>
  </si>
  <si>
    <t>REFEQU</t>
  </si>
  <si>
    <t>Reference Equation</t>
  </si>
  <si>
    <t>A mathematical formula to predict measured outcomes based on values of associated parameters determined to be related to a test. Reference equations are typically derived via regression analysis of parameters postulated to be relevant to the outcome over</t>
  </si>
  <si>
    <t>RELSZCHG</t>
  </si>
  <si>
    <t>Relative Size Change</t>
  </si>
  <si>
    <t>An assessment of the size difference in comparison to a baseline or previous value.</t>
  </si>
  <si>
    <t>REMAMT</t>
  </si>
  <si>
    <t>Remaining Amount</t>
  </si>
  <si>
    <t>The quantity of a product that remains after dosing, consumption, or use.</t>
  </si>
  <si>
    <t>REMDUR</t>
  </si>
  <si>
    <t>REM Duration</t>
  </si>
  <si>
    <t>The total amount of time an individual spends in rapid eye movement (REM) sleep.</t>
  </si>
  <si>
    <t>Rapid Eye Movement Sleep Phase Duration</t>
  </si>
  <si>
    <t>REMLAT</t>
  </si>
  <si>
    <t>REM Latency</t>
  </si>
  <si>
    <t>The time between the onset of sleep and the onset of the first rapid eye movement (REM) cycle.</t>
  </si>
  <si>
    <t>Rapid Eye Movement Sleep Phase Latency</t>
  </si>
  <si>
    <t>REMTST</t>
  </si>
  <si>
    <t>REM/Total Sleep Time</t>
  </si>
  <si>
    <t>A relative measurement (percentage) of the rapid eye movement (REM) sleep time to total sleep time.</t>
  </si>
  <si>
    <t>REM to Total Sleep Time Ratio Measurement</t>
  </si>
  <si>
    <t>RENIN</t>
  </si>
  <si>
    <t>Renin</t>
  </si>
  <si>
    <t>Active Renin; Angiotensinogenase; Direct Renin; Renin</t>
  </si>
  <si>
    <t>A measurement of the renin in a biological specimen.</t>
  </si>
  <si>
    <t>Renin Measurement</t>
  </si>
  <si>
    <t>RENINA</t>
  </si>
  <si>
    <t>Renin Activity</t>
  </si>
  <si>
    <t>A measurement of the renin activity in a biological specimen.</t>
  </si>
  <si>
    <t>Renin Activity Measurement</t>
  </si>
  <si>
    <t>REPTIME</t>
  </si>
  <si>
    <t>Repetition Time</t>
  </si>
  <si>
    <t>The amount of time in milliseconds between successive pulse sequences applied to the same slice.</t>
  </si>
  <si>
    <t>RER</t>
  </si>
  <si>
    <t>Respiratory Exchange Ratio</t>
  </si>
  <si>
    <t>The ratio between the amount of carbon dioxide produced and oxygen consumed in one breath.</t>
  </si>
  <si>
    <t>RESCTIND</t>
  </si>
  <si>
    <t>Resected Tumor Ind</t>
  </si>
  <si>
    <t>Resected Tumor Ind; Resected Tumor Indicator</t>
  </si>
  <si>
    <t>An indication as to whether the tumor has been resected.</t>
  </si>
  <si>
    <t>Tumor Resected Indicator</t>
  </si>
  <si>
    <t>RESISTIN</t>
  </si>
  <si>
    <t>Resistin</t>
  </si>
  <si>
    <t>A measurement of the resistin in a biological specimen.</t>
  </si>
  <si>
    <t>Resistin Measurement</t>
  </si>
  <si>
    <t>RESP</t>
  </si>
  <si>
    <t>Respiratory Rate</t>
  </si>
  <si>
    <t>The rate of breathing (inhalation and exhalation) measured within in a unit time, usually expressed as breaths per minute. (NCI)</t>
  </si>
  <si>
    <t>RESPHERE</t>
  </si>
  <si>
    <t>Spherical Refractive Error</t>
  </si>
  <si>
    <t>Spherical Refraction Error; Spherical Refractive Error</t>
  </si>
  <si>
    <t>A measurement of the extent of defect in vision caused by a mismatch of optimal power between the cornea and/or lens and the length of the eyeball, resulting in sub-optimal reflection of light onto the retina. (NCI)</t>
  </si>
  <si>
    <t>RESPST</t>
  </si>
  <si>
    <t>Respiratory Rate Setting</t>
  </si>
  <si>
    <t>Respiratory Rate Setting; RR Setting</t>
  </si>
  <si>
    <t>A device setting that determines and regulates the rate of breathing (inhalation and exhalation) within a unit of time.</t>
  </si>
  <si>
    <t>Respiratory Rate Device Setting</t>
  </si>
  <si>
    <t>RETAMT</t>
  </si>
  <si>
    <t>Returned Amount</t>
  </si>
  <si>
    <t>The quantity of a product that has been returned. (NCI)</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</si>
  <si>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</si>
  <si>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</si>
  <si>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</si>
  <si>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</si>
  <si>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RETI</t>
  </si>
  <si>
    <t>Reticulocytes</t>
  </si>
  <si>
    <t>A measurement of the reticulocytes in a biological specimen.</t>
  </si>
  <si>
    <t>Reticulocyte Count</t>
  </si>
  <si>
    <t>RETICE</t>
  </si>
  <si>
    <t>Reticulocytes/Total Cells</t>
  </si>
  <si>
    <t>A relative measurement (ratio or percentage) of reticulocytes to total cells in a biological specimen.</t>
  </si>
  <si>
    <t>Reticulocyte to Total Cell Ratio Measurement</t>
  </si>
  <si>
    <t>RETICH</t>
  </si>
  <si>
    <t>Ret. Corpuscular Hemoglobin Content</t>
  </si>
  <si>
    <t>CHr; Ret. Corpuscular Hemoglobin Content; Reticulocyte Cellular Hemoglobin Content</t>
  </si>
  <si>
    <t>A measurement of the average total amount of hemoglobin per reticulocyte.</t>
  </si>
  <si>
    <t>Reticulocyte Corpuscular Hemoglobin Content</t>
  </si>
  <si>
    <t>RETIH</t>
  </si>
  <si>
    <t>High Absorption Reticulocytes</t>
  </si>
  <si>
    <t>A measurement of the high absorption reticulocytes in a biological specimen.</t>
  </si>
  <si>
    <t>High Absorption Reticulocyte Measurement</t>
  </si>
  <si>
    <t>RETIHCR</t>
  </si>
  <si>
    <t>Hematocrit Corrected Reticulocytes</t>
  </si>
  <si>
    <t>A measurement of the hematocrit corrected reticulocytes in a biological specimen.</t>
  </si>
  <si>
    <t>Hematocrit Corrected Reticulocyte Count</t>
  </si>
  <si>
    <t>RETIHRTC</t>
  </si>
  <si>
    <t>High Absorption Retic/Reticulocytes</t>
  </si>
  <si>
    <t>A relative measurement (ratio or percentage) of the high absorption reticulocytes to total reticulocytes in a biological specimen.</t>
  </si>
  <si>
    <t>High Absorption Reticulocytes to Total Reticulocytes Ratio Measurement</t>
  </si>
  <si>
    <t>RETIL</t>
  </si>
  <si>
    <t>Low Absorption Reticulocytes</t>
  </si>
  <si>
    <t>A measurement of the low absorption reticulocytes in a biological specimen.</t>
  </si>
  <si>
    <t>Low Absorption Reticulocyte Measurement</t>
  </si>
  <si>
    <t>RETILRTC</t>
  </si>
  <si>
    <t>Low Absorption Retic/Reticulocytes</t>
  </si>
  <si>
    <t>A relative measurement (ratio or percentage) of the low absorption reticulocytes to total reticulocytes in a biological specimen.</t>
  </si>
  <si>
    <t>Low Absorption Reticulocytes to Total Reticulocytes Ratio Measurement</t>
  </si>
  <si>
    <t>RETIM</t>
  </si>
  <si>
    <t>Medium Absorption Reticulocytes</t>
  </si>
  <si>
    <t>A measurement of the medium absorption reticulocytes in a biological specimen.</t>
  </si>
  <si>
    <t>Medium Absorption Reticulocyte Measurement</t>
  </si>
  <si>
    <t>RETIMRTC</t>
  </si>
  <si>
    <t>Medium Absorption Retic/Reticulocytes</t>
  </si>
  <si>
    <t>A relative measurement (ratio or percentage) of the medium absorption reticulocytes to total reticulocytes in a biological specimen.</t>
  </si>
  <si>
    <t>Medium Absorption Reticulocytes to Total Reticulocytes Ratio Measurement</t>
  </si>
  <si>
    <t>RETINOAC</t>
  </si>
  <si>
    <t>Retinoic Acid</t>
  </si>
  <si>
    <t>Retinoate; Retinoic Acid</t>
  </si>
  <si>
    <t>A measurement of the retinoic acid in a biological specimen.</t>
  </si>
  <si>
    <t>Retinoic Acid Measurement</t>
  </si>
  <si>
    <t>RETIRBC</t>
  </si>
  <si>
    <t>Reticulocytes/Erythrocytes</t>
  </si>
  <si>
    <t>A relative measurement (ratio or percentage) of reticulocytes to erythrocytes in a biological specimen.</t>
  </si>
  <si>
    <t>Reticulocyte to Erythrocyte Ratio</t>
  </si>
  <si>
    <t>RETPALM</t>
  </si>
  <si>
    <t>Retinyl Palmitate</t>
  </si>
  <si>
    <t>Retinol Palmitate; Retinyl Palmitate; Vitamin A Palmitate</t>
  </si>
  <si>
    <t>A measurement of the endogenous retinyl palmitate vitamin A in a biological specimen.</t>
  </si>
  <si>
    <t>Retinyl Palmitate Measurement</t>
  </si>
  <si>
    <t>RFATAB</t>
  </si>
  <si>
    <t>Autoantibody, Rheumatoid Factor</t>
  </si>
  <si>
    <t>A measurement of any of the rheumatoid factor autoantibodies in a biological specimen.</t>
  </si>
  <si>
    <t>Rheumatoid Factor Autoantibody Measurement</t>
  </si>
  <si>
    <t>RFIGAAB</t>
  </si>
  <si>
    <t>IgA Autoantibody, Rheumatoid Factor</t>
  </si>
  <si>
    <t>A measurement of the rheumatoid factor IgA autoantibody in a biological specimen.</t>
  </si>
  <si>
    <t>Rheumatoid Factor IgA Autoantibody Measurement</t>
  </si>
  <si>
    <t>RFIGGAB</t>
  </si>
  <si>
    <t>IgG Autoantibody, Rheumatoid Factor</t>
  </si>
  <si>
    <t>A measurement of the rheumatoid factor IgG autoantibody in a biological specimen.</t>
  </si>
  <si>
    <t>Rheumatoid Factor IgG Autoantibody Measurement</t>
  </si>
  <si>
    <t>RFIGMAB</t>
  </si>
  <si>
    <t>IgM Autoantibody, Rheumatoid Factor</t>
  </si>
  <si>
    <t>A measurement of the rheumatoid factor IgM autoantibody in a biological specimen.</t>
  </si>
  <si>
    <t>Rheumatoid Factor IgM Autoantibody Measurement</t>
  </si>
  <si>
    <t>RFLMAG</t>
  </si>
  <si>
    <t>Reflection Magnitude</t>
  </si>
  <si>
    <t>The reflected-to-forward pressure wave amplitude ratio. (Hashimoto J et al, J Hypertens. 2008 May;26(5):1017-24)</t>
  </si>
  <si>
    <t>RFLWAMP</t>
  </si>
  <si>
    <t>Reflection Wave Amplitude</t>
  </si>
  <si>
    <t>The summation of the numerous waves being reflected by sites of impedance mismatch where central elastic arteries join more muscular arteries.</t>
  </si>
  <si>
    <t>RH</t>
  </si>
  <si>
    <t>Rh Factor</t>
  </si>
  <si>
    <t>A measurement of non-specified Rhesus factor antigen(s) in a biological specimen.</t>
  </si>
  <si>
    <t>Rh Factor Measurement</t>
  </si>
  <si>
    <t>RHD</t>
  </si>
  <si>
    <t>RhD Factor</t>
  </si>
  <si>
    <t>A measurement of the Rhesus factor D antigen in a biological specimen.</t>
  </si>
  <si>
    <t>RhD Factor Measurement</t>
  </si>
  <si>
    <t>RHYNOS</t>
  </si>
  <si>
    <t>Rhythm Not Otherwise Specified</t>
  </si>
  <si>
    <t>An electrocardiographic assessment of cardiac rhythm not otherwise specified.</t>
  </si>
  <si>
    <t>Rhythm Not Otherwise Specified ECG Assessment</t>
  </si>
  <si>
    <t>RICKDNA</t>
  </si>
  <si>
    <t>Rickettsia DNA</t>
  </si>
  <si>
    <t>A measurement of the DNA from any member of the genus Rickettsia in a biological specimen.</t>
  </si>
  <si>
    <t>Rickettsia DNA Measurement</t>
  </si>
  <si>
    <t>RIN</t>
  </si>
  <si>
    <t>RNA Integrity Number</t>
  </si>
  <si>
    <t>A numerical assessment of the integrity of RNA based on the entire electrophoretic trace of the RNA sample, including the presence or absence of degradation products. (NCI)</t>
  </si>
  <si>
    <t>RISKPOP</t>
  </si>
  <si>
    <t>Member of High Risk Population</t>
  </si>
  <si>
    <t>An indication that a subject is part of a population group that has a greater chance of contracting a disease or disorder.</t>
  </si>
  <si>
    <t>RISKSOC</t>
  </si>
  <si>
    <t>Social Risk Factor</t>
  </si>
  <si>
    <t>Social factors such as personal behavior, lifestyle, or environment belonging to the subject which are known to increase the likelihood of infection and disease.</t>
  </si>
  <si>
    <t>RITALAC</t>
  </si>
  <si>
    <t>Ritalinic Acid</t>
  </si>
  <si>
    <t>A measurement of the ritalinic acid in a biological specimen.</t>
  </si>
  <si>
    <t>Ritalinic Acid Measurement</t>
  </si>
  <si>
    <t>RLDEPIND</t>
  </si>
  <si>
    <t>Relapse after Discon Dependent Indicator</t>
  </si>
  <si>
    <t>Relapse after Discon Dependent Indicator; Relapse after Discontinue Dependent Indicator</t>
  </si>
  <si>
    <t>An indication as to whether an individual has had a relapse after discontinuation of a substance due to dependence.</t>
  </si>
  <si>
    <t>Relapse after Discontinuation Because of Dependence Indicator</t>
  </si>
  <si>
    <t>RLDEV</t>
  </si>
  <si>
    <t>Relationship to Device</t>
  </si>
  <si>
    <t>The relationship of an event to a device, which may or may not be a device under study.</t>
  </si>
  <si>
    <t>RLP</t>
  </si>
  <si>
    <t>RLP Cholesterol</t>
  </si>
  <si>
    <t>A measurement of the cholesterol remnant-like particles in a biological specimen.</t>
  </si>
  <si>
    <t>Remnant-like Particle Cholesterol Measurement</t>
  </si>
  <si>
    <t>RMNTLP</t>
  </si>
  <si>
    <t>Remnant Lipoprotein</t>
  </si>
  <si>
    <t>A measurement of the remnant lipoproteins in a biological specimen.</t>
  </si>
  <si>
    <t>Remnant Lipoprotein Measurement</t>
  </si>
  <si>
    <t>RNA</t>
  </si>
  <si>
    <t>Ribonucleic Acid</t>
  </si>
  <si>
    <t>A measurement of a targeted ribonucleic acid (RNA) in a biological specimen.</t>
  </si>
  <si>
    <t>Ribonucleic Acid Measurement</t>
  </si>
  <si>
    <t>ROM</t>
  </si>
  <si>
    <t>Reactive Oxygen Metabolite</t>
  </si>
  <si>
    <t>A measurement of the reactive oxygen metabolite in a biological specimen.</t>
  </si>
  <si>
    <t>Reactive Oxygen Metabolite Measurement</t>
  </si>
  <si>
    <t>ROOTRFX</t>
  </si>
  <si>
    <t>Rooting Reflex</t>
  </si>
  <si>
    <t>An involuntary, primal response in the neonate to search for the nipple when the cheek is touched.</t>
  </si>
  <si>
    <t>ROTAG</t>
  </si>
  <si>
    <t>Rotavirus Antigen</t>
  </si>
  <si>
    <t>A measurement of the antigen from any member of the genus Rotavirus in a biological specimen.</t>
  </si>
  <si>
    <t>Rotavirus Antigen Measurement</t>
  </si>
  <si>
    <t>ROTAVIRU</t>
  </si>
  <si>
    <t>Rotavirus</t>
  </si>
  <si>
    <t>A measurement of the organisms that are not assigned to the species level but are assigned to the Rotavirus genus level in a biological specimen.</t>
  </si>
  <si>
    <t>Rotavirus Measurement</t>
  </si>
  <si>
    <t>ROTRNA</t>
  </si>
  <si>
    <t>Rotavirus RNA</t>
  </si>
  <si>
    <t>A measurement of the RNA from any member of the genus Rotavirus in a biological specimen.</t>
  </si>
  <si>
    <t>Rotavirus RNA Measurement</t>
  </si>
  <si>
    <t>ROULEAUX</t>
  </si>
  <si>
    <t>Rouleaux Formation</t>
  </si>
  <si>
    <t>A measurement of the stacking red blood cells in a biological specimen.</t>
  </si>
  <si>
    <t>Rouleaux Formation Count</t>
  </si>
  <si>
    <t>ROUNDCE</t>
  </si>
  <si>
    <t>Round Cells</t>
  </si>
  <si>
    <t>A measurement of the round cells (round shaped cells mainly comprised of white blood cells and immature spermatogenic cells) in a biological specimen.</t>
  </si>
  <si>
    <t>Round Cell Count</t>
  </si>
  <si>
    <t>RPA1</t>
  </si>
  <si>
    <t>Renal Papillary Antigen 1</t>
  </si>
  <si>
    <t>A measurement of the renal papillary antigen 1 in a biological specimen.</t>
  </si>
  <si>
    <t>Renal Papillary Antigen 1 Measurement</t>
  </si>
  <si>
    <t>RPEXAM</t>
  </si>
  <si>
    <t>Reproductive System Examination</t>
  </si>
  <si>
    <t>An observation, assessment or examination of the reproductive system.</t>
  </si>
  <si>
    <t>RPTLAAC</t>
  </si>
  <si>
    <t>Reptilase Activity Actual/Control</t>
  </si>
  <si>
    <t>Reptilase Activity Actual/Control; Reptilase Activity Actual/Normal; Reptilase Activity Actual/Reptilase Activity Control</t>
  </si>
  <si>
    <t>A relative measurement (ratio or percentage) of the biological activity of reptilase dependent coagulation in a subject's specimen when compared to the same activity in a control specimen.</t>
  </si>
  <si>
    <t>Reptilase Activity Actual to Control Ratio Measurement</t>
  </si>
  <si>
    <t>RPTLTIME</t>
  </si>
  <si>
    <t>Reptilase Time</t>
  </si>
  <si>
    <t>A measurement of the time it takes a plasma sample to clot after adding the active enzyme reptilase.</t>
  </si>
  <si>
    <t>Reptilase Time Measurement</t>
  </si>
  <si>
    <t>RRAG</t>
  </si>
  <si>
    <t>RR Interval, Aggregate</t>
  </si>
  <si>
    <t>An aggregate RR value based on the measurement of RR intervals from multiple beats within a single ECG. The method of aggregation, which can vary, is typically a measure of central tendency such as the mean.</t>
  </si>
  <si>
    <t>Aggregate RR Interval</t>
  </si>
  <si>
    <t>RRMAX</t>
  </si>
  <si>
    <t>Summary (Max) RR Duration</t>
  </si>
  <si>
    <t>The maximum duration (time) between successive peaks of R waves in a particular set of RR intervals. (NCI)</t>
  </si>
  <si>
    <t>Maximum RR Duration</t>
  </si>
  <si>
    <t>RRMIN</t>
  </si>
  <si>
    <t>Summary (Min) RR Duration</t>
  </si>
  <si>
    <t>The minimum duration (time) between successive peaks of R waves in a particular set of RR intervals. (NCI)</t>
  </si>
  <si>
    <t>Minimum RR Duration</t>
  </si>
  <si>
    <t>RROARNA</t>
  </si>
  <si>
    <t>Rotavirus A RNA</t>
  </si>
  <si>
    <t>Rotavirus A RNA; Rotavirus Group A RNA</t>
  </si>
  <si>
    <t>A measurement of the Rotavirus A RNA in a biological specimen.</t>
  </si>
  <si>
    <t>Rotavirus A RNA Measurement</t>
  </si>
  <si>
    <t>RRS</t>
  </si>
  <si>
    <t>Total Respiratory System Resistance</t>
  </si>
  <si>
    <t>A calculated value based on all factors that influence the flow of gas from the airway opening to the alveoli, including airway resistance, and tissue resistance of the lung and chest wall. (NCI)</t>
  </si>
  <si>
    <t>RRSM</t>
  </si>
  <si>
    <t>RR Interval, Single Measurement</t>
  </si>
  <si>
    <t>An electrocardiographic measurement of the interval between two consecutive R waves. If R waves are not present, this measurement may utilize the interval between the most easily identified components of the QRS complex within two consecutive beats.</t>
  </si>
  <si>
    <t>RR Interval Single Measurement</t>
  </si>
  <si>
    <t>RSAAG</t>
  </si>
  <si>
    <t>RS Wave Amplitude, Aggregate</t>
  </si>
  <si>
    <t>An aggregate RS wave amplitude value based on measurements from multiple beats from a single ECG. The method of aggregation, which can vary, is typically a measure of central tendency such as the mean.</t>
  </si>
  <si>
    <t>RS Wave Amplitude Aggregate</t>
  </si>
  <si>
    <t>RSAD2</t>
  </si>
  <si>
    <t>Cytomegalovirus-Induced Gene 5 Protein</t>
  </si>
  <si>
    <t>Cytomegalovirus-Induced Gene 5 Protein; Radical S-adenosyl Methionine Domain-Containing Protein 2</t>
  </si>
  <si>
    <t>A measurement of the cytomegalovirus-induced gene 5 protein in a biological specimen.</t>
  </si>
  <si>
    <t>Cytomegalovirus-Induced Gene 5 Protein Measurement</t>
  </si>
  <si>
    <t>RSASB</t>
  </si>
  <si>
    <t>RS Wave Amplitude, Single Beat</t>
  </si>
  <si>
    <t>An electrocardiographic measurement of the sum of the amplitudes of the R and S waves, obtained from a single beat in one particular lead or set of leads.</t>
  </si>
  <si>
    <t>RS Wave Amplitude Single Beat</t>
  </si>
  <si>
    <t>RSOH9RS</t>
  </si>
  <si>
    <t>Risperidone+9-Hydroxyrisperidone</t>
  </si>
  <si>
    <t>Risperidone+9-Hydroxyrisperidone; Risperidone+Paliperidone</t>
  </si>
  <si>
    <t>A measurement of the risperidone and 9-hydroxyrisperidone in a biological specimen.</t>
  </si>
  <si>
    <t>Risperidone and 9-Hydroxyrisperidone Measurement</t>
  </si>
  <si>
    <t>RSPDN</t>
  </si>
  <si>
    <t>Risperidone</t>
  </si>
  <si>
    <t>A measurement of the risperidone in a biological specimen.</t>
  </si>
  <si>
    <t>Risperidone Measurement</t>
  </si>
  <si>
    <t>RSV</t>
  </si>
  <si>
    <t>Respiratory Syncytial Virus</t>
  </si>
  <si>
    <t>A measurement of the respiratory syncytial virus in a biological specimen.</t>
  </si>
  <si>
    <t>Respiratory Syncytial Virus Measurement</t>
  </si>
  <si>
    <t>RSVA</t>
  </si>
  <si>
    <t>Respiratory Syncytial Virus Type A</t>
  </si>
  <si>
    <t>A measurement of the respiratory syncytial virus type A in a biological specimen.</t>
  </si>
  <si>
    <t>Respiratory Syncytial Virus Type A Measurement</t>
  </si>
  <si>
    <t>RSVAG</t>
  </si>
  <si>
    <t>Respiratory Syncytial Virus Antigen</t>
  </si>
  <si>
    <t>Respiratory Syncytial Virus Antigen; RSV Antigen</t>
  </si>
  <si>
    <t>A measurement of the respiratory syncytial virus antigen in a biological specimen.</t>
  </si>
  <si>
    <t>Respiratory Syncytial Virus Antigen Measurement</t>
  </si>
  <si>
    <t>RSVANUAC</t>
  </si>
  <si>
    <t>RSV Type A Nucleic Acid</t>
  </si>
  <si>
    <t>Respiratory Syncytial Virus Type A Nucleic Acid; RSV Type A Nucleic Acid</t>
  </si>
  <si>
    <t>A measurement of the respiratory syncytial virus type A nucleic acid in a biological specimen.</t>
  </si>
  <si>
    <t>Human Respiratory Syncytial Virus Type A Nucleic Acid Measurement</t>
  </si>
  <si>
    <t>RSVARNA</t>
  </si>
  <si>
    <t>Respiratory Syncytial Virus Type A RNA</t>
  </si>
  <si>
    <t>Respiratory Syncytial Virus Type A RNA; RSV Type A RNA</t>
  </si>
  <si>
    <t>A measurement of the respiratory syncytial virus type A RNA in a biological specimen.</t>
  </si>
  <si>
    <t>Respiratory Syncytial Virus Type A RNA Measurement</t>
  </si>
  <si>
    <t>RSVB</t>
  </si>
  <si>
    <t>Respiratory Syncytial Virus Type B</t>
  </si>
  <si>
    <t>A measurement of the respiratory syncytial virus type B in a biological specimen.</t>
  </si>
  <si>
    <t>Respiratory Syncytial Virus Type B Measurement</t>
  </si>
  <si>
    <t>RSVBNUAC</t>
  </si>
  <si>
    <t>RSV Type B Nucleic Acid</t>
  </si>
  <si>
    <t>Respiratory Syncytial Virus Type B Nucleic Acid; RSV Type B Nucleic Acid</t>
  </si>
  <si>
    <t>A measurement of the respiratory syncytial virus type B nucleic acid in a biological specimen.</t>
  </si>
  <si>
    <t>Human Respiratory Syncytial Virus Type B Nucleic Acid Measurement</t>
  </si>
  <si>
    <t>RSVBRNA</t>
  </si>
  <si>
    <t>Respiratory Syncytial Virus Type B RNA</t>
  </si>
  <si>
    <t>Respiratory Syncytial Virus Type B RNA; RSV Type B RNA</t>
  </si>
  <si>
    <t>A measurement of the respiratory syncytial virus type B RNA in a biological specimen.</t>
  </si>
  <si>
    <t>Respiratory Syncytial Virus Type B RNA Measurement</t>
  </si>
  <si>
    <t>RSVRNA</t>
  </si>
  <si>
    <t>Respiratory Syncytial Virus RNA</t>
  </si>
  <si>
    <t>A measurement of the respiratory syncytial virus RNA in a biological specimen.</t>
  </si>
  <si>
    <t>Respiratory Syncytial Virus RNA Measurement</t>
  </si>
  <si>
    <t>RT3</t>
  </si>
  <si>
    <t>Triiodothyronine, Reverse</t>
  </si>
  <si>
    <t>A measurement of the reverse triiodothyronine in a biological specimen.</t>
  </si>
  <si>
    <t>Reverse Triiodothyronine Measurement</t>
  </si>
  <si>
    <t>RUB</t>
  </si>
  <si>
    <t>Rubricyte</t>
  </si>
  <si>
    <t>Polychromatophilic Erythroblast; Polychromatophilic Normoblast; Rubricyte</t>
  </si>
  <si>
    <t>A measurement of the rubricytes in a biological specimen.</t>
  </si>
  <si>
    <t>Rubricyte Count</t>
  </si>
  <si>
    <t>RUBCE</t>
  </si>
  <si>
    <t>Rubricyte/Total Cells</t>
  </si>
  <si>
    <t>A relative measurement (ratio or percentage) of the rubricytes to total cells in a biological specimen.</t>
  </si>
  <si>
    <t>Rubricyte to Total Cell Ratio Measurement</t>
  </si>
  <si>
    <t>RV</t>
  </si>
  <si>
    <t>Residual Volume</t>
  </si>
  <si>
    <t>The volume of air remaining in the lungs after maximum exhalation.</t>
  </si>
  <si>
    <t>RVEF</t>
  </si>
  <si>
    <t>Right Ventricular Ejection Fraction</t>
  </si>
  <si>
    <t>The percent or fraction of the right ventricular end diastolic volume ejected during systole that can be measured by visual estimation or calculation.</t>
  </si>
  <si>
    <t>RVEF_C</t>
  </si>
  <si>
    <t>Right Ventricular Ejection Fraction, Cal</t>
  </si>
  <si>
    <t>Right Ventricular Ejection Fraction, Cal; Right Ventricular Ejection Fraction, Calculated</t>
  </si>
  <si>
    <t>A calculated percent or fraction of the volume of blood ejected from the right ventricle during right ventricular systole, calculated as the right ventricular stroke volume divided by the right ventricular end diastolic volume.</t>
  </si>
  <si>
    <t>Calculated Right Ventricular Ejection Fraction</t>
  </si>
  <si>
    <t>RVEF_E</t>
  </si>
  <si>
    <t>Right Ventricular Ejection Fraction, Est</t>
  </si>
  <si>
    <t>Right Ventricular Ejection Fraction, Est; Right Ventricular Ejection Fraction, Estimated</t>
  </si>
  <si>
    <t>A visual estimation of the percent or fraction of the volume of blood ejected from the right ventricle during right ventricular systole.</t>
  </si>
  <si>
    <t>Estimated Right Ventricular Ejection Fraction</t>
  </si>
  <si>
    <t>RVENT</t>
  </si>
  <si>
    <t>Human rhinovirus/enterovirus</t>
  </si>
  <si>
    <t>A measurement of the Human rhinovirus and/or Human enterovirus in a biological specimen.</t>
  </si>
  <si>
    <t>Human Rhinovirus and/or Enterovirus Measurement</t>
  </si>
  <si>
    <t>RVENTNA</t>
  </si>
  <si>
    <t>Human rhinovirus/enterovirus Nuc Acid</t>
  </si>
  <si>
    <t>Human rhinovirus/enterovirus Nuc Acid; Human rhinovirus/enterovirus Nucleic Acid</t>
  </si>
  <si>
    <t>A measurement of nucleic acid from any member of the Human Rhinovirus species and/or Human Enterovirus species in a biological specimen.</t>
  </si>
  <si>
    <t>Human Rhinovirus and/or Enterovirus Nucleic Acid Measurement</t>
  </si>
  <si>
    <t>RVENTRNA</t>
  </si>
  <si>
    <t>Human rhinovirus/enterovirus RNA</t>
  </si>
  <si>
    <t>A measurement of RNA from any member of the Human Rhinovirus species and/or Human Enterovirus species in a biological specimen.</t>
  </si>
  <si>
    <t>Human rhinovirus and/or enterovirus RNA Measurement</t>
  </si>
  <si>
    <t>RVPP</t>
  </si>
  <si>
    <t>Percent Predicted Residual Volume</t>
  </si>
  <si>
    <t>The volume of air remaining in the lungs after maximum exhalation as a proportion of the predicted normal value.</t>
  </si>
  <si>
    <t>RWAAG</t>
  </si>
  <si>
    <t>R Wave Amplitude, Aggregate</t>
  </si>
  <si>
    <t>An aggregate R wave amplitude value based on the measurement of R wave amplitudes from multiple beats within a single ECG. The method of aggregation, which can vary, is typically a measure of central tendency such as the mean.</t>
  </si>
  <si>
    <t>R Wave Amplitude Aggregate</t>
  </si>
  <si>
    <t>RWASB</t>
  </si>
  <si>
    <t>R Wave Amplitude, Single Beat</t>
  </si>
  <si>
    <t>An electrocardiographic measurement of the mean amplitude (usually measured in mm) of the R wave measured from the isoelectric baseline to the peak of the R wave of a single beat utilizing one or more leads. Based on the recording gain, this measurement i</t>
  </si>
  <si>
    <t>R Wave Amplitude Single Beat</t>
  </si>
  <si>
    <t>S100A8</t>
  </si>
  <si>
    <t>S100 Calcium Binding Protein A8</t>
  </si>
  <si>
    <t>A measurement of the S100 calcium binding protein A8 in a biological specimen.</t>
  </si>
  <si>
    <t>S100 Calcium Binding Protein A8 Measurement</t>
  </si>
  <si>
    <t>S100B</t>
  </si>
  <si>
    <t>S100 Calcium-Binding Protein B</t>
  </si>
  <si>
    <t>A measure of the S100 calcium-binding protein B in a biological specimen.</t>
  </si>
  <si>
    <t>S100 Calcium-Binding Protein B Measurement</t>
  </si>
  <si>
    <t>S6PHS</t>
  </si>
  <si>
    <t>Phos-S6 Ribosomal Protein</t>
  </si>
  <si>
    <t>Phos-S6 Ribosomal Protein; Phosphorylated S6 protein of the 40S ribosomal subunit</t>
  </si>
  <si>
    <t>A measurement of the phosphorylated S6 protein of the 40S ribosomal subunit in a biological specimen.</t>
  </si>
  <si>
    <t>Phosphorylated 40S Ribosomal Protein S6 Measurement</t>
  </si>
  <si>
    <t>SAA1</t>
  </si>
  <si>
    <t>Serum Amyloid A1</t>
  </si>
  <si>
    <t>PIG4; SAA1; Serum Amyloid A-1 Protein; Serum Amyloid A1</t>
  </si>
  <si>
    <t>A measurement of the serum amyloid A1 in a biological specimen.</t>
  </si>
  <si>
    <t>Serum Amyloid A1 Measurement</t>
  </si>
  <si>
    <t>SAAG</t>
  </si>
  <si>
    <t>Serum-Ascites Albumin Gradient</t>
  </si>
  <si>
    <t>SAAG; Serum-Ascites Albumin Gradient</t>
  </si>
  <si>
    <t>A measurement of the serum-ascites albumin gradient, calculated by subtracting the amount of albumin in ascites fluid from the albumin in serum.</t>
  </si>
  <si>
    <t>Serum-Ascites Albumin Gradient Measurement</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</si>
  <si>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</si>
  <si>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</si>
  <si>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t>
  </si>
  <si>
    <t>SAG</t>
  </si>
  <si>
    <t>Streptococcus agalactiae</t>
  </si>
  <si>
    <t>A measurement of the Streptococcus agalactiae in a biological specimen.</t>
  </si>
  <si>
    <t>Streptococcus agalactiae Measurement</t>
  </si>
  <si>
    <t>SAGAG</t>
  </si>
  <si>
    <t>Streptococcus agalactiae Antigen</t>
  </si>
  <si>
    <t>Streptococcus agalactiae Antigen; Streptococcus Group B Antigen</t>
  </si>
  <si>
    <t>A measurement of the Streptococcus agalactiae antigen in a biological specimen.</t>
  </si>
  <si>
    <t>Streptococcus agalactiae Antigen Measurement</t>
  </si>
  <si>
    <t>SAGDNA</t>
  </si>
  <si>
    <t>Streptococcus agalactiae DNA</t>
  </si>
  <si>
    <t>A measurement of the Streptococcus agalactiae DNA in a biological specimen.</t>
  </si>
  <si>
    <t>Streptococcus agalactiae DNA Measurement</t>
  </si>
  <si>
    <t>SAHOMC</t>
  </si>
  <si>
    <t>S-Adenosylhomocysteine</t>
  </si>
  <si>
    <t>S-adenosyl-L-homocysteine; S-Adenosylhomocysteine; SAH</t>
  </si>
  <si>
    <t>A measurement of the S-adenosylhomocysteine in a biological specimen.</t>
  </si>
  <si>
    <t>S-Adenosylhomocysteine Measurement</t>
  </si>
  <si>
    <t>SALCYLT</t>
  </si>
  <si>
    <t>Salicylates</t>
  </si>
  <si>
    <t>A measurement of the salicylates in a biological specimen.</t>
  </si>
  <si>
    <t>Salicylates Measurement</t>
  </si>
  <si>
    <t>SALKA</t>
  </si>
  <si>
    <t>Salazar-Knowles Equation Parameter A</t>
  </si>
  <si>
    <t>A representation of the exponential function described by the Salazar-Knowles equation, and an estimation of a subject's inspiratory capacity.</t>
  </si>
  <si>
    <t>SALKB</t>
  </si>
  <si>
    <t>Salazar-Knowles Equation Parameter B</t>
  </si>
  <si>
    <t>The difference between the volume at total lung capacity and the hypothesized volume at a transpulmonary pressure of zero.</t>
  </si>
  <si>
    <t>SALKK</t>
  </si>
  <si>
    <t>Salazar-Knowles Equation, K</t>
  </si>
  <si>
    <t>The reflection of the curvature of the upper portion of the deflationary limb of the pressure-volume curve.</t>
  </si>
  <si>
    <t>Salazar-Knowles Equation, K Parameter</t>
  </si>
  <si>
    <t>SALMOAG</t>
  </si>
  <si>
    <t>Salmonella Antigen</t>
  </si>
  <si>
    <t>A measurement of the antigen from any member of the genus Salmonella in a biological specimen.</t>
  </si>
  <si>
    <t>Salmonella Antigen Measurement</t>
  </si>
  <si>
    <t>SALMODNA</t>
  </si>
  <si>
    <t>Salmonella DNA</t>
  </si>
  <si>
    <t>A measurement of the DNA from any member of the genus Salmonella in a biological specimen.</t>
  </si>
  <si>
    <t>Salmonella DNA Measurement</t>
  </si>
  <si>
    <t>SALMONEL</t>
  </si>
  <si>
    <t>Salmonella</t>
  </si>
  <si>
    <t>A measurement of the organisms that are not assigned to the species level but are assigned to the Salmonella genus level in a biological specimen.</t>
  </si>
  <si>
    <t>Salmonella Measurement</t>
  </si>
  <si>
    <t>SALTYP</t>
  </si>
  <si>
    <t>Employee Salary Type</t>
  </si>
  <si>
    <t>A code specifying the method used by the employer to compute the employee's salary or wages. For example, hourly, annual, or commission.</t>
  </si>
  <si>
    <t>SAMETH</t>
  </si>
  <si>
    <t>S-Adenosylmethionine</t>
  </si>
  <si>
    <t>S-adenosyl-L-methionine; S-Adenosylmethionine; SAM-e; SAMe; SAMMY</t>
  </si>
  <si>
    <t>A measurement of the S-adenosylmethionine in a biological specimen.</t>
  </si>
  <si>
    <t>S-Adenosylmethionine Measurement</t>
  </si>
  <si>
    <t>SAMIND</t>
  </si>
  <si>
    <t>Systolic Anterior Motion Indicator</t>
  </si>
  <si>
    <t>SAM Indicator; Systolic Anterior Motion Indicator</t>
  </si>
  <si>
    <t>An indication as to whether there is systolic anterior motion of a cardiac valve and its associated structures.</t>
  </si>
  <si>
    <t>SAMSEV</t>
  </si>
  <si>
    <t>Systolic Anterior Motion Severity</t>
  </si>
  <si>
    <t>SAM Severity; Systolic Anterior Motion Severity</t>
  </si>
  <si>
    <t>The assessment of the severity of the systolic anterior motion of a cardiac valve and its associated structures.</t>
  </si>
  <si>
    <t>SAN</t>
  </si>
  <si>
    <t>Streptococcus anginosus</t>
  </si>
  <si>
    <t>A measurement of the Streptococcus anginosus in a biological specimen.</t>
  </si>
  <si>
    <t>Streptococcus anginosus Measurement</t>
  </si>
  <si>
    <t>SAO2FIO2</t>
  </si>
  <si>
    <t>Oxygen Saturation/Fraction Inspired O2</t>
  </si>
  <si>
    <t>A relative measurement (ratio or percentage) of the oxygen-hemoglobin saturation of a volume of blood to the volumetric fraction of oxygen in the inhaled gas.</t>
  </si>
  <si>
    <t>SAR12AG</t>
  </si>
  <si>
    <t>SARS-CoV-1/SARS-CoV-2 Antigen</t>
  </si>
  <si>
    <t>A measurement of the antigens from SARS-CoV-1 and/or SARS-CoV-2 in a biological specimen.</t>
  </si>
  <si>
    <t>SARS-CoV-1/SARS-CoV-2 Antigen Measurement</t>
  </si>
  <si>
    <t>SAR2AG</t>
  </si>
  <si>
    <t>SARS-CoV-2 Antigen</t>
  </si>
  <si>
    <t>A measurement of the SARS-CoV-2 antigen in a biological specimen.</t>
  </si>
  <si>
    <t>SARS-CoV-2 Antigen Measurement</t>
  </si>
  <si>
    <t>SAR2NPAG</t>
  </si>
  <si>
    <t>SARS-CoV-2 Nucleocapsid Protein Antigen</t>
  </si>
  <si>
    <t>SARS-CoV-2 N Protein Antigen</t>
  </si>
  <si>
    <t>A measurement of the SARS-CoV-2 nucleocapsid protein antigen in a biological specimen.</t>
  </si>
  <si>
    <t>SARS-CoV-2 Nucleocapsid Protein Antigen Measurement</t>
  </si>
  <si>
    <t>SAR2RNA</t>
  </si>
  <si>
    <t>SARS-CoV-2 RNA</t>
  </si>
  <si>
    <t>A measurement of the SARS-CoV-2 RNA in a biological specimen.</t>
  </si>
  <si>
    <t>SARS-CoV-2 RNA Measurement</t>
  </si>
  <si>
    <t>SAR2SRNA</t>
  </si>
  <si>
    <t>SARS-CoV-2 S RNA</t>
  </si>
  <si>
    <t>SARS-CoV-2 S Gene; SARS-CoV-2 S RNA; SARS-CoV-2 Spike RNA</t>
  </si>
  <si>
    <t>A measurement of the SARS-CoV-2 S RNA in a biological specimen.</t>
  </si>
  <si>
    <t>SARS-CoV-2 S RNA Measurement</t>
  </si>
  <si>
    <t>SARCOSIN</t>
  </si>
  <si>
    <t>Sarcosine</t>
  </si>
  <si>
    <t>N-Methylglycine; Sarcosine</t>
  </si>
  <si>
    <t>A measurement of the sarcosine in a biological specimen.</t>
  </si>
  <si>
    <t>Sarcosine Measurement</t>
  </si>
  <si>
    <t>SARRMRNA</t>
  </si>
  <si>
    <t>SARS-related Coronavirus RNA/MERS RNA</t>
  </si>
  <si>
    <t>A measurement of the SARS-related and/or MERS Coronavirus RNA which includes but not limited to SARS-CoV, SARS-CoV-2, other SARS-like Coronavirus, and/or MERS-CoV in a biological specimen.</t>
  </si>
  <si>
    <t>SARS-related Coronavirus RNA/MERS RNA Measurement</t>
  </si>
  <si>
    <t>SARSCOV1</t>
  </si>
  <si>
    <t>Severe Acute Resp Syndro-Rel Coronavirus</t>
  </si>
  <si>
    <t>SARS-CoV; SARS-CoV-1; Severe Acute Respiratory Syndrome-Related Coronavirus</t>
  </si>
  <si>
    <t>A measurement of the severe acute respiratory syndrome-related Coronavirus in a biological specimen.</t>
  </si>
  <si>
    <t>Severe Acute Respiratory Syndrome-related Coronavirus Measurement</t>
  </si>
  <si>
    <t>SARSCOV2</t>
  </si>
  <si>
    <t>Severe Acute Resp Syndrome Coronavirus 2</t>
  </si>
  <si>
    <t>SARS-CoV-2; Severe Acute Resp Syndrome Coronavirus 2; Severe Acute Respiratory Syndrome Coronavirus 2</t>
  </si>
  <si>
    <t>A measurement of the severe acute respiratory syndrome Coronavirus 2 in a biological specimen.</t>
  </si>
  <si>
    <t>Severe Acute Respiratory Syndrome Coronavirus 2 Measurement</t>
  </si>
  <si>
    <t>SARSRRNA</t>
  </si>
  <si>
    <t>SARS-related Coronavirus RNA</t>
  </si>
  <si>
    <t>A measurement of the SARS-related Coronavirus RNA including but not limited to SARS-CoV, SARS-CoV-2, and/or other SARS-like Coronavirus in a biological specimen.</t>
  </si>
  <si>
    <t>SARS-related Coronavirus RNA Measurement</t>
  </si>
  <si>
    <t>SAUDNA</t>
  </si>
  <si>
    <t>Staphylococcus aureus DNA</t>
  </si>
  <si>
    <t>A measurement of the Staphylococcus aureus DNA in a biological specimen.</t>
  </si>
  <si>
    <t>Staphylococcus aureus DNA Measurement</t>
  </si>
  <si>
    <t>SAUREUS</t>
  </si>
  <si>
    <t>Staphylococcus aureus</t>
  </si>
  <si>
    <t>S. aureus; Staphylococcus aureus</t>
  </si>
  <si>
    <t>A measurement of the Staphylococcus aureus in a biological specimen.</t>
  </si>
  <si>
    <t>Staphylococcus aureus Measurement</t>
  </si>
  <si>
    <t>SAWVOL</t>
  </si>
  <si>
    <t>Specific Airway Volume</t>
  </si>
  <si>
    <t>A parameter used in functional respiratory imaging, derived by dividing the airway volume of a specified intrapulmonary region by the total volume of the same specified intrapulmonary region.</t>
  </si>
  <si>
    <t>SAWVOLPP</t>
  </si>
  <si>
    <t>Percent Predicted Specific Airway Volume</t>
  </si>
  <si>
    <t>A parameter used in functional respiratory imaging, derived by dividing the airway volume of a specified intrapulmonary region by the total volume of the same specified intrapulmonary region, expressed as a proportion of the predicted normal value.</t>
  </si>
  <si>
    <t>SBDEPIND</t>
  </si>
  <si>
    <t>Substance Dependence Indicator</t>
  </si>
  <si>
    <t>An indication as to whether an individual has become dependent on a substance.</t>
  </si>
  <si>
    <t>SBPAPCTL</t>
  </si>
  <si>
    <t>Systolic BP-for-Age Percentile</t>
  </si>
  <si>
    <t>Systolic Blood Pressure-for-Age Percentile; Systolic BP-for-Age Percentile</t>
  </si>
  <si>
    <t>An assessed relationship of an individual's systolic blood pressure and age to that of a reference population, expressed as a percentile.</t>
  </si>
  <si>
    <t>Systolic Blood Pressure-for-Age Percentile</t>
  </si>
  <si>
    <t>SBPHPCTL</t>
  </si>
  <si>
    <t>Systolic BP-for-Height Percentile</t>
  </si>
  <si>
    <t>Systolic Blood Pressure-for-Height Percentile; Systolic BP-for-Height Percentile</t>
  </si>
  <si>
    <t>An assessed relationship of an individual's systolic blood pressure and height to that of a reference population, expressed as a percentile.</t>
  </si>
  <si>
    <t>Systolic Blood Pressure-for-Height Percentile</t>
  </si>
  <si>
    <t>SBUTRMN</t>
  </si>
  <si>
    <t>Sibutramine</t>
  </si>
  <si>
    <t>A measurement of the sibutramine in a biological specimen.</t>
  </si>
  <si>
    <t>Sibutramine Measurement</t>
  </si>
  <si>
    <t>SBZMA</t>
  </si>
  <si>
    <t>S-Benzyl Mercapturic Acid</t>
  </si>
  <si>
    <t>N-Acetyl-S-benzyl-L-cysteine; S-Benzyl Mercapturic Acid; S-Benzylmercapturate; S-Benzylmercapturic Acid; SBNAC</t>
  </si>
  <si>
    <t>A measurement of the S-benzyl mercapturic acid in a specimen.</t>
  </si>
  <si>
    <t>S-Benzyl Mercapturic Acid Measurement</t>
  </si>
  <si>
    <t>SCBFCIND</t>
  </si>
  <si>
    <t>Subj Currently Breastfeeding a Child Ind</t>
  </si>
  <si>
    <t>Subj Currently Breastfeeding a Child Ind; Subject Currently Breastfeeding a Child Indicator</t>
  </si>
  <si>
    <t>An indication as to whether the individual is currently breastfeeding a child.</t>
  </si>
  <si>
    <t>Subject Currently Breastfeeding a Child Indicator</t>
  </si>
  <si>
    <t>SCBRBTL</t>
  </si>
  <si>
    <t>Secobarbital</t>
  </si>
  <si>
    <t>A measurement of the secobarbital present in a biological specimen.</t>
  </si>
  <si>
    <t>Secobarbital Measurement</t>
  </si>
  <si>
    <t>SCCAG</t>
  </si>
  <si>
    <t>Squamous Cell Carcinoma Antigen</t>
  </si>
  <si>
    <t>A measurement of the squamous cell carcinoma antigen in a biological specimen.</t>
  </si>
  <si>
    <t>Squamous Cell Carcinoma Antigen Measurement</t>
  </si>
  <si>
    <t>SCD223X</t>
  </si>
  <si>
    <t>sCD223 Expression</t>
  </si>
  <si>
    <t>Cell Surface CD223 Expression; Membrane CD223 Expression; Plasma Membrane CD223 Expression; sCD223 Expression</t>
  </si>
  <si>
    <t>A measurement of cellular plasma membrane (surface) CD223 expression in a biological specimen.</t>
  </si>
  <si>
    <t>Plasma Membrane CD223 Expression Measurement</t>
  </si>
  <si>
    <t>SCF</t>
  </si>
  <si>
    <t>Stem Cell Factor</t>
  </si>
  <si>
    <t>KIT Ligand; Stem Cell Factor</t>
  </si>
  <si>
    <t>A measurement of the stem cell factor in a biological specimen.</t>
  </si>
  <si>
    <t>Stem Cell Factor Measurement</t>
  </si>
  <si>
    <t>SCFR</t>
  </si>
  <si>
    <t>Mast/Stem Cell Growth Factor Rec Kit</t>
  </si>
  <si>
    <t>C-Kit; CD117; KIT Proto-Oncogene, Receptor Tyrosine Kinase; Mast/Stem Cell Growth Factor Rec Kit; Mast/Stem Cell Growth Factor Receptor Kit</t>
  </si>
  <si>
    <t>A measurement of the mast/stem cell growth factor receptor kit in a biological specimen.</t>
  </si>
  <si>
    <t>Mast/Stem Cell Growth Factor Receptor Kit Measurement</t>
  </si>
  <si>
    <t>SCHISRBC</t>
  </si>
  <si>
    <t>Schistocytes/Erythrocytes</t>
  </si>
  <si>
    <t>A relative measure (ratio or percentage) of schistocytes to erythrocytes in a biological specimen.</t>
  </si>
  <si>
    <t>Schistocyte to Erythrocyte Ratio Measurement</t>
  </si>
  <si>
    <t>SCHISTO</t>
  </si>
  <si>
    <t>Schistocytes</t>
  </si>
  <si>
    <t>A measurement of the schistocytes (fragmented red blood cells) in a biological specimen.</t>
  </si>
  <si>
    <t>Schistocyte Count</t>
  </si>
  <si>
    <t>SCKCERBC</t>
  </si>
  <si>
    <t>Sickle Cells/Erythrocytes</t>
  </si>
  <si>
    <t>A relative measurement (ratio or percentage) of the sickle cells (sickle shaped red blood cells) to all erythrocytes in a biological specimen.</t>
  </si>
  <si>
    <t>Sickle Cell to Erythrocyte Ratio Measurement</t>
  </si>
  <si>
    <t>SCKLCE</t>
  </si>
  <si>
    <t>Sickle Cells</t>
  </si>
  <si>
    <t>Drepanocytes; Sickle Cells</t>
  </si>
  <si>
    <t>A measurement of the sickle cells (sickle shaped red blood cells) in a biological specimen.</t>
  </si>
  <si>
    <t>Sickle Cell Count</t>
  </si>
  <si>
    <t>SCN</t>
  </si>
  <si>
    <t>Thiocyanate</t>
  </si>
  <si>
    <t>A measurement of the thiocyanate in a biological specimen.</t>
  </si>
  <si>
    <t>Thiocyanate Measurement</t>
  </si>
  <si>
    <t>SCNYLACT</t>
  </si>
  <si>
    <t>Succinylacetone</t>
  </si>
  <si>
    <t>A measurement of the succinylacetone in a biological specimen.</t>
  </si>
  <si>
    <t>Succinylacetone Measurement</t>
  </si>
  <si>
    <t>SCORE</t>
  </si>
  <si>
    <t>Score</t>
  </si>
  <si>
    <t>A value (e.g., number, numeric range, ratio) that assesses and orders a result or response for purposes of comparison.</t>
  </si>
  <si>
    <t>SCRYSTYP</t>
  </si>
  <si>
    <t>Scintillation Crystal Type</t>
  </si>
  <si>
    <t>The classification of the crystalline material, which emits light in response to radiation exposure, used in the imaging procedure.</t>
  </si>
  <si>
    <t>SCTTHICK</t>
  </si>
  <si>
    <t>Section Thickness</t>
  </si>
  <si>
    <t>A measurement of the thickness of a sectioned slice (of tissue or mineral or other substance).</t>
  </si>
  <si>
    <t>SDH</t>
  </si>
  <si>
    <t>Sorbitol Dehydrogenase</t>
  </si>
  <si>
    <t>A measurement of the sorbitol dehydrogenase in a biological specimen.</t>
  </si>
  <si>
    <t>Sorbitol Dehydrogenase Measurement</t>
  </si>
  <si>
    <t>SDMA</t>
  </si>
  <si>
    <t>Symmetric Dimethylarginine</t>
  </si>
  <si>
    <t>N,N'-dimethylarginine; Symmetric Dimethylarginine</t>
  </si>
  <si>
    <t>A measurement of the symmetric dimethylarginine in a biological specimen.</t>
  </si>
  <si>
    <t>Symmetric Dimethylarginine Measurement</t>
  </si>
  <si>
    <t>SE</t>
  </si>
  <si>
    <t>Sleep Efficiency</t>
  </si>
  <si>
    <t>A relative measurement (percentage) of the total sleep time (N1 sleep + N2 sleep + N3 sleep + REM sleep) to the total time spent in bed.</t>
  </si>
  <si>
    <t>Selenium</t>
  </si>
  <si>
    <t>A measurement of the selenium in a specimen.</t>
  </si>
  <si>
    <t>Selenium Measurement</t>
  </si>
  <si>
    <t>SECRETIN</t>
  </si>
  <si>
    <t>Secretin</t>
  </si>
  <si>
    <t>A measurement of the secretin hormone in a biological specimen.</t>
  </si>
  <si>
    <t>Secretin Measurement</t>
  </si>
  <si>
    <t>SEDEXAM</t>
  </si>
  <si>
    <t>Sediment Examination</t>
  </si>
  <si>
    <t>Microscopic Sediment Analysis; Sediment Analysis; Sediment Examination</t>
  </si>
  <si>
    <t>An observation, assessment or examination of the sediment in a biological specimen.</t>
  </si>
  <si>
    <t>Sediment Analysis</t>
  </si>
  <si>
    <t>SEN</t>
  </si>
  <si>
    <t>Salmonella enterica</t>
  </si>
  <si>
    <t>A measurement of the Salmonella enterica in a biological specimen.</t>
  </si>
  <si>
    <t>Salmonella enterica Measurement</t>
  </si>
  <si>
    <t>SENBODNA</t>
  </si>
  <si>
    <t>Salmonella enterica/bongori DNA</t>
  </si>
  <si>
    <t>A measurement of the Salmonella enterica and/or Salmonella bongori DNA in a biological specimen.</t>
  </si>
  <si>
    <t>Salmonella enterica and/or Salmonella bongori DNA Measurement</t>
  </si>
  <si>
    <t>SEP</t>
  </si>
  <si>
    <t>Staphylococcus epidermidis</t>
  </si>
  <si>
    <t>A measurement of the Staphylococcus epidermidis in a biological specimen.</t>
  </si>
  <si>
    <t>Staphylococcus epidermidis Measurement</t>
  </si>
  <si>
    <t>SEQREAR</t>
  </si>
  <si>
    <t>Sequence Rearrangement</t>
  </si>
  <si>
    <t>Any product of a process affecting a nucleic acid sequence that results in the gain, loss, inversion, or translocation of nucleic acid.</t>
  </si>
  <si>
    <t>SER</t>
  </si>
  <si>
    <t>Serine</t>
  </si>
  <si>
    <t>A measurement of the serine in a biological specimen.</t>
  </si>
  <si>
    <t>Serine Measurement</t>
  </si>
  <si>
    <t>SERRATIA</t>
  </si>
  <si>
    <t>Serratia</t>
  </si>
  <si>
    <t>A measurement of the organisms that are not assigned to the species level but are assigned to the Serratia genus level in a biological specimen.</t>
  </si>
  <si>
    <t>Serratia Measurement</t>
  </si>
  <si>
    <t>SERTRAL</t>
  </si>
  <si>
    <t>Sertraline</t>
  </si>
  <si>
    <t>A measurement of the sertraline present in a biological specimen.</t>
  </si>
  <si>
    <t>Sertraline Measurement</t>
  </si>
  <si>
    <t>SERTRALN</t>
  </si>
  <si>
    <t>Norsertraline</t>
  </si>
  <si>
    <t>A measurement of the norsertraline in a biological specimen.</t>
  </si>
  <si>
    <t>Norsertraline Measurement</t>
  </si>
  <si>
    <t>SETCON</t>
  </si>
  <si>
    <t>Setting of Contact</t>
  </si>
  <si>
    <t>The environment within which the person may have come into contact with a disease carrier, or played the role of a disease carrier.</t>
  </si>
  <si>
    <t>Setting of Disease Contact</t>
  </si>
  <si>
    <t>SEV</t>
  </si>
  <si>
    <t>Severity/Intensity</t>
  </si>
  <si>
    <t>The degree of something undesirable.</t>
  </si>
  <si>
    <t>Severity</t>
  </si>
  <si>
    <t>SEXABDUR</t>
  </si>
  <si>
    <t>Duration of Sexual Abstinence</t>
  </si>
  <si>
    <t>The length of time during which the individual abstained from sexual activity.</t>
  </si>
  <si>
    <t>SEXABRTH</t>
  </si>
  <si>
    <t>Sex Assigned at Birth</t>
  </si>
  <si>
    <t>The sex assigned to an infant, most often based on the infant's anatomical and other biological characteristics. Sometimes referred to as birth sex, natal sex, biological sex, or sex; however, sex assigned at birth is the recommended term. (Fenway Health)</t>
  </si>
  <si>
    <t>SEXORIE</t>
  </si>
  <si>
    <t>Sexual Orientation</t>
  </si>
  <si>
    <t>The pattern of a person's emotional, romantic, and/or sexual attractions.</t>
  </si>
  <si>
    <t>SEZCE</t>
  </si>
  <si>
    <t>Sezary Cells</t>
  </si>
  <si>
    <t>A measurement of the Sezary cells (atypical lymphocytes with cerebriform nuclei) in a biological specimen.</t>
  </si>
  <si>
    <t>Sezary Cell Count</t>
  </si>
  <si>
    <t>SEZCELE</t>
  </si>
  <si>
    <t>Sezary Cells/Leukocytes</t>
  </si>
  <si>
    <t>A relative measurement (ratio or percentage) of the Sezary cells to all leukocytes in a biological specimen.</t>
  </si>
  <si>
    <t>Sezary Cells to Leukocytes Ratio Measurement</t>
  </si>
  <si>
    <t>SEZCELY</t>
  </si>
  <si>
    <t>Sezary Cells/Lymphocytes</t>
  </si>
  <si>
    <t>A relative measurement (ratio or percentage of the Sezary cells (atypical lymphocytes with cerebriform nuclei) to all lymphocytes in a biological specimen.</t>
  </si>
  <si>
    <t>Sezary Cell to Lymphocyte Ratio Measurement</t>
  </si>
  <si>
    <t>SFTPD</t>
  </si>
  <si>
    <t>Surfactant Protein D</t>
  </si>
  <si>
    <t>SP-D; Surfactant Protein D</t>
  </si>
  <si>
    <t>A measurement of the surfactant protein D in a biological specimen.</t>
  </si>
  <si>
    <t>Surfactant Protein D Measurement</t>
  </si>
  <si>
    <t>SFTWRNAM</t>
  </si>
  <si>
    <t>Software Name</t>
  </si>
  <si>
    <t>The literal identifier of the software program.</t>
  </si>
  <si>
    <t>SFTWRVER</t>
  </si>
  <si>
    <t>Software Version</t>
  </si>
  <si>
    <t>A form or variant of software; one of a sequence of copies of a software program, each incorporating new modifications. (NCI)</t>
  </si>
  <si>
    <t>SGAW</t>
  </si>
  <si>
    <t>Specific Airway Conductance</t>
  </si>
  <si>
    <t>A measurement of the airway conductance relative to lung volume. (NCI)</t>
  </si>
  <si>
    <t>SGELGE</t>
  </si>
  <si>
    <t>Segmental Late Gadolinium Enhancement</t>
  </si>
  <si>
    <t>The identification of the segment which exabits characteristics of late gadolinium enhancement.</t>
  </si>
  <si>
    <t>SH2D1A</t>
  </si>
  <si>
    <t>SH2 Domain Containing 1A Protein</t>
  </si>
  <si>
    <t>DSHP; Duncan Disease SH2-Protein; EBVS; IMD5; LYP; MTCP1; SAP; SAP/SH2D1A; SH2 Domain Containing 1A Protein; XLP; XLPD; XLPD1</t>
  </si>
  <si>
    <t>A measurement of the SH2 domain containing 1A protein in a biological specimen.</t>
  </si>
  <si>
    <t>SH2 Domain Containing 1A Protein Measurement</t>
  </si>
  <si>
    <t>SHA</t>
  </si>
  <si>
    <t>Staphylococcus haemolyticus</t>
  </si>
  <si>
    <t>A measurement of the Staphylococcus haemolyticus in a biological specimen.</t>
  </si>
  <si>
    <t>Staphylococcus haemolyticus Measurement</t>
  </si>
  <si>
    <t>SHAPE</t>
  </si>
  <si>
    <t>Shape</t>
  </si>
  <si>
    <t>The spatial arrangement of something as distinct from its substance. (NCI)</t>
  </si>
  <si>
    <t>SHBG</t>
  </si>
  <si>
    <t>Sex Hormone Binding Globulin</t>
  </si>
  <si>
    <t>Sex Hormone Binding Globulin; Sex Hormone Binding Protein</t>
  </si>
  <si>
    <t>A measurement of the sex hormone binding (globulin) protein in a biological specimen.</t>
  </si>
  <si>
    <t>Sex Hormone Binding Protein Measurement</t>
  </si>
  <si>
    <t>SHH</t>
  </si>
  <si>
    <t>Sonic Hedgehog</t>
  </si>
  <si>
    <t>A measurement of the sonic hedgehog protein in a biological specimen.</t>
  </si>
  <si>
    <t>Sonic Hedgehog Measurement</t>
  </si>
  <si>
    <t>SHIGAG</t>
  </si>
  <si>
    <t>Shigella Antigen</t>
  </si>
  <si>
    <t>A measurement of the antigen from any member of the genus Shigella in a biological specimen.</t>
  </si>
  <si>
    <t>Shigella Antigen Measurement</t>
  </si>
  <si>
    <t>SHIGATOX</t>
  </si>
  <si>
    <t>Shiga Toxin</t>
  </si>
  <si>
    <t>A measurement of the shiga toxin in a biological specimen.</t>
  </si>
  <si>
    <t>Shiga Toxin Measurement</t>
  </si>
  <si>
    <t>SHIGDNA</t>
  </si>
  <si>
    <t>Shigella DNA</t>
  </si>
  <si>
    <t>A measurement of the DNA from any member of the genus Shigella in a biological specimen.</t>
  </si>
  <si>
    <t>Shigella DNA Measurement</t>
  </si>
  <si>
    <t>SHIGEIEC</t>
  </si>
  <si>
    <t>Shigella/EIEC</t>
  </si>
  <si>
    <t>Shigella/EIEC; Shigella/Enteroinvasive E. coli; Shigella/Enteroinvasive Escherichia coli</t>
  </si>
  <si>
    <t>A measurement of the organisms that are not assigned to the species level but are assigned to the Shigella genus level and/or enteroinvasive Escherichia coli in a biological specimen.</t>
  </si>
  <si>
    <t>Shigella and/or Enteroinvasive Escherichia coli DNA Measurement</t>
  </si>
  <si>
    <t>SHIGELLA</t>
  </si>
  <si>
    <t>Shigella</t>
  </si>
  <si>
    <t>A measurement of the organisms that are not assigned to the species level but are assigned to the Shigella genus level in a biological specimen.</t>
  </si>
  <si>
    <t>Shigella Measurement</t>
  </si>
  <si>
    <t>SHLFLIFE</t>
  </si>
  <si>
    <t>Shelf Life</t>
  </si>
  <si>
    <t>The period during which a medical product retains its properties and stated performance within specified limits if stored under defined conditions. The stability period is determined from the date the product was manufactured.</t>
  </si>
  <si>
    <t>Medical Product Shelf Life</t>
  </si>
  <si>
    <t>SHRTVAR</t>
  </si>
  <si>
    <t>Short Variation</t>
  </si>
  <si>
    <t>An assessment of the variability in a short sequence of nucleotides (generally defined as 50 base pairs or less), when compared to a reference sequence.</t>
  </si>
  <si>
    <t>Short Variation Assessment</t>
  </si>
  <si>
    <t>SHSMEXST</t>
  </si>
  <si>
    <t>Second Hand Smoke Exposure Status</t>
  </si>
  <si>
    <t>The status of an individual with regard to secondhand smoke exposure.</t>
  </si>
  <si>
    <t>SICAM1</t>
  </si>
  <si>
    <t>Soluble Intercell Adhesion Molecule 1</t>
  </si>
  <si>
    <t>A measurement of the soluble intercellular adhesion molecule 1 in a biological specimen.</t>
  </si>
  <si>
    <t>Soluble Intercellular Adhesion Molecule 1 Measurement</t>
  </si>
  <si>
    <t>SICAM4</t>
  </si>
  <si>
    <t>Soluble Intercell Adhesion Molecule 4</t>
  </si>
  <si>
    <t>Soluble Intercell Adhesion Molecule 4; Soluble Intercellular Adhesion Molecule 4</t>
  </si>
  <si>
    <t>A measurement of the soluble intercellular adhesion molecule 4 in a biological specimen.</t>
  </si>
  <si>
    <t>Soluble Intercellular Adhesion Molecule 4 Measurement</t>
  </si>
  <si>
    <t>SIGAMP</t>
  </si>
  <si>
    <t>Signal Amplitude</t>
  </si>
  <si>
    <t>A measurement of the height of the signal.</t>
  </si>
  <si>
    <t>SIGFREQ</t>
  </si>
  <si>
    <t>Signal Frequency</t>
  </si>
  <si>
    <t>A measurement of the number of cycles of a periodic wave or pulse per unit of time.</t>
  </si>
  <si>
    <t>SIGW</t>
  </si>
  <si>
    <t>Signal Width</t>
  </si>
  <si>
    <t>A measurement of the range of values seen in the time interval between the beginning and end of the pulse wave.</t>
  </si>
  <si>
    <t>SIXMAM</t>
  </si>
  <si>
    <t>6-Monoacetylmorphine</t>
  </si>
  <si>
    <t>A measurement of the 6-monoacetylmorphine present in a biological specimen.</t>
  </si>
  <si>
    <t>6-Monoacetylmorphine Measurement</t>
  </si>
  <si>
    <t>SIZE</t>
  </si>
  <si>
    <t>Size</t>
  </si>
  <si>
    <t>The physical magnitude of something. (NCI)</t>
  </si>
  <si>
    <t>SKGLAIND</t>
  </si>
  <si>
    <t>Skene's Gland Abnormality Indicator</t>
  </si>
  <si>
    <t>An indication as to whether the Skene's gland is abnormal.</t>
  </si>
  <si>
    <t>SKINCLAS</t>
  </si>
  <si>
    <t>Skin Classification</t>
  </si>
  <si>
    <t>Fitzpatrick Skin Classification; Skin Classification</t>
  </si>
  <si>
    <t>Test to categorize the sensitivity of a subject's skin to sunlight. (Fitzpatrick TB. The validity and practicality of sun-reactive skin types I through VI. Arch. Dermatol. 1998 124: 869-871.)</t>
  </si>
  <si>
    <t>Fitzpatrick Classification Scale</t>
  </si>
  <si>
    <t>SKNCUDNC</t>
  </si>
  <si>
    <t>Skin Conductance</t>
  </si>
  <si>
    <t>The degree to which the skin can conduct electricity.</t>
  </si>
  <si>
    <t>SLICNUM</t>
  </si>
  <si>
    <t>Slice Number</t>
  </si>
  <si>
    <t>The numeric identifier used to identify an image slice. (NCI)</t>
  </si>
  <si>
    <t>SLTFRNRC</t>
  </si>
  <si>
    <t>Soluble Transferrin Receptor</t>
  </si>
  <si>
    <t>A measurement of the soluble transferrin receptor in a biological specimen.</t>
  </si>
  <si>
    <t>Soluble Transferrin Receptor Measurement</t>
  </si>
  <si>
    <t>SLXAG</t>
  </si>
  <si>
    <t>Sialyl SSEA-1 Antigen</t>
  </si>
  <si>
    <t>Sialyl Lewis X Antigen; Sialyl Lex; Sialyl SSEA-1 Antigen; Sialyl-CD15; SLeX</t>
  </si>
  <si>
    <t>A measurement of the sialyl stage-specific embryonic antigen-1 in a biological specimen.</t>
  </si>
  <si>
    <t>Sialyl SSEA-1 Antigen Measurement</t>
  </si>
  <si>
    <t>SMA</t>
  </si>
  <si>
    <t>Serratia marcescens</t>
  </si>
  <si>
    <t>A measurement of the Serratia marcescens in a biological specimen.</t>
  </si>
  <si>
    <t>Serratia marcescens Measurement</t>
  </si>
  <si>
    <t>SMADNA</t>
  </si>
  <si>
    <t>Serratia marcescens DNA</t>
  </si>
  <si>
    <t>A measurement of the Serratia marcescens DNA in a biological specimen.</t>
  </si>
  <si>
    <t>Serratia marcescens DNA Measurement</t>
  </si>
  <si>
    <t>SMDGCE</t>
  </si>
  <si>
    <t>Smudge Cells</t>
  </si>
  <si>
    <t>Basket Cells; Gumprecht Shadow Cells; Shadow Cells; Smudge Cells</t>
  </si>
  <si>
    <t>A measurement of the smudge cells (the nuclear remnant of a ruptured white blood cell) in a biological specimen.</t>
  </si>
  <si>
    <t>Smudge Cell Count</t>
  </si>
  <si>
    <t>SMDGCELE</t>
  </si>
  <si>
    <t>Smudge Cells/Leukocytes</t>
  </si>
  <si>
    <t>Basket Cells/Leukocytes; Gumprecht Shadow Cells/Leukocytes; Shadow Cells/Leukocytes; Smudge Cells/Leukocytes</t>
  </si>
  <si>
    <t>A relative measurement (ratio or percentage) of smudge cells to leukocytes in a biological specimen.</t>
  </si>
  <si>
    <t>Smudge Cells to Leukocytes Ratio Measurement</t>
  </si>
  <si>
    <t>SMGAIND</t>
  </si>
  <si>
    <t>Small for Gestational Age Indicator</t>
  </si>
  <si>
    <t>An indication as to whether the fetus or infant is small for the gestational age.</t>
  </si>
  <si>
    <t>SMREXAM</t>
  </si>
  <si>
    <t>Smear Examination</t>
  </si>
  <si>
    <t>Smear Evaluation; Smear Examination; Specimen Smear Examination</t>
  </si>
  <si>
    <t>An observation, assessment or examination of a smear of a biological specimen.</t>
  </si>
  <si>
    <t>SMRP</t>
  </si>
  <si>
    <t>Soluble Mesothelin Related Peptides</t>
  </si>
  <si>
    <t>Soluble Mesothelin Related Peptides; Soluble Mesothelin Related Proteins</t>
  </si>
  <si>
    <t>A measurement of the soluble mesothelin related peptides in a biological specimen.</t>
  </si>
  <si>
    <t>Soluble Mesothelin Related Peptides Measurement</t>
  </si>
  <si>
    <t>SNRARRY</t>
  </si>
  <si>
    <t>Sinus Node Rhythms and Arrhythmias</t>
  </si>
  <si>
    <t>An electrocardiographic assessment of sinus node rhythms and arrhythmias.</t>
  </si>
  <si>
    <t>Sinus Node Rhythm and Arrhythmia ECG Assessment</t>
  </si>
  <si>
    <t>SNV</t>
  </si>
  <si>
    <t>Single Nucleotide Variation</t>
  </si>
  <si>
    <t>An assessment of the variability in a nucleotide found within a specified position of the genome, when compared to a reference nucleotide.</t>
  </si>
  <si>
    <t>Single Nucleotide Variation Assessment</t>
  </si>
  <si>
    <t>SO2</t>
  </si>
  <si>
    <t>Sulfur Dioxide</t>
  </si>
  <si>
    <t>A measurement of the sulfur dioxide in a biological specimen.</t>
  </si>
  <si>
    <t>Sulfur Dioxide Measurement</t>
  </si>
  <si>
    <t>SOCECCLS</t>
  </si>
  <si>
    <t>Socioeconomic Classification</t>
  </si>
  <si>
    <t>Socioeconomic Class; Socioeconomic Classification</t>
  </si>
  <si>
    <t>A characterization or classification of an individual that takes into account economics, demographics, and social interactions, used to stratify individual behaviors within a society or culture.</t>
  </si>
  <si>
    <t>SODIUM</t>
  </si>
  <si>
    <t>Sodium</t>
  </si>
  <si>
    <t>A measurement of the sodium in a biological specimen.</t>
  </si>
  <si>
    <t>Sodium Measurement</t>
  </si>
  <si>
    <t>SODMEXR</t>
  </si>
  <si>
    <t>Sodium Excretion Rate</t>
  </si>
  <si>
    <t>A measurement of the amount of sodium being excreted in a biological specimen over a defined amount of time (e.g. one hour).</t>
  </si>
  <si>
    <t>SOL</t>
  </si>
  <si>
    <t>Sleep Onset Latency</t>
  </si>
  <si>
    <t>The duration of time between when the lights are turned off and when the individual falls asleep.</t>
  </si>
  <si>
    <t>SOMATRO</t>
  </si>
  <si>
    <t>Somatotrophin</t>
  </si>
  <si>
    <t>Growth Hormone; Somatotrophin; Somatotropin</t>
  </si>
  <si>
    <t>A measurement of the somatotrophin (growth) hormone in a biological specimen.</t>
  </si>
  <si>
    <t>Somatotrophin Measurement</t>
  </si>
  <si>
    <t>SOST</t>
  </si>
  <si>
    <t>Sclerostin</t>
  </si>
  <si>
    <t>A measurement of the sclerostin in a biological specimen.</t>
  </si>
  <si>
    <t>Sclerostin Measurement</t>
  </si>
  <si>
    <t>SPABORTN</t>
  </si>
  <si>
    <t>Number of Spontaneous Abortions</t>
  </si>
  <si>
    <t>Number of Miscarriages; Number of Spontaneous Abortions</t>
  </si>
  <si>
    <t>A measurement of the total number of spontaneous abortions (in which the fetus is less than 20 weeks gestational age) experienced by a female subject.</t>
  </si>
  <si>
    <t>SPAN1</t>
  </si>
  <si>
    <t>S-Pancreas-1 Antigen</t>
  </si>
  <si>
    <t>S-Pancreas-1 Antigen; Sialylated Carbonated Antigen SPAN-1; SPan-1</t>
  </si>
  <si>
    <t>A measurement of the S-pancreas-1 antigen in a biological specimen.</t>
  </si>
  <si>
    <t>S-Pancreas-1 Antigen Measurement</t>
  </si>
  <si>
    <t>SPDMSION</t>
  </si>
  <si>
    <t>Spatial Dimension</t>
  </si>
  <si>
    <t>Dimension; Spatial Dimension</t>
  </si>
  <si>
    <t>The three dimensional magnitude of an entity expressed as the three axes of length, width, and height (or thickness).</t>
  </si>
  <si>
    <t>Dimension</t>
  </si>
  <si>
    <t>SPECTWD</t>
  </si>
  <si>
    <t>Spectral Width</t>
  </si>
  <si>
    <t>The width of the wavelength interval at half maximum amplitude.</t>
  </si>
  <si>
    <t>SPEED</t>
  </si>
  <si>
    <t>Speed</t>
  </si>
  <si>
    <t>A scalar measure of the rate of movement of the object expressed as the distance traveled divided by the elapsed time.</t>
  </si>
  <si>
    <t>SPERM</t>
  </si>
  <si>
    <t>Spermatozoa</t>
  </si>
  <si>
    <t>A measurement of the spermatozoa cells present in a biological specimen.</t>
  </si>
  <si>
    <t>Spermatozoa Cell Count</t>
  </si>
  <si>
    <t>SPERMMTL</t>
  </si>
  <si>
    <t>Sperm Motility</t>
  </si>
  <si>
    <t>A measurement of the sperm capable of forward, progressive movement in a semen specimen.</t>
  </si>
  <si>
    <t>Sperm Motility Measurement</t>
  </si>
  <si>
    <t>SPERMP</t>
  </si>
  <si>
    <t>Spermatozoa, Progressive</t>
  </si>
  <si>
    <t>A measurement of the progressive spermatozoa (motile in a forward direction) in a biological specimen.</t>
  </si>
  <si>
    <t>Progressive Spermatozoa Measurement</t>
  </si>
  <si>
    <t>SPGRAV</t>
  </si>
  <si>
    <t>Specific Gravity</t>
  </si>
  <si>
    <t>A ratio of the density of a fluid to the density of water.</t>
  </si>
  <si>
    <t>SPHERO</t>
  </si>
  <si>
    <t>Spherocytes</t>
  </si>
  <si>
    <t>A measurement of the spherocytes (small, sphere-shaped red blood cells) in a biological specimen.</t>
  </si>
  <si>
    <t>Spherocyte Count</t>
  </si>
  <si>
    <t>SPINK1</t>
  </si>
  <si>
    <t>Serine Peptidase Inhibitor Kazal Type 1</t>
  </si>
  <si>
    <t>Pancreatic Secretory Trypsin Inhibitor; PSTI; Serine Peptidase Inhibitor Kazal Type 1; Spink3; TATI; Tumor-Associated Trypsin Inhibitor</t>
  </si>
  <si>
    <t>A measurement of the serine peptidase inhibitor Kazal type 1 in a biological specimen.</t>
  </si>
  <si>
    <t>Serine Peptidase Inhibitor Kazal Type 1 Measurement</t>
  </si>
  <si>
    <t>SPIROCHE</t>
  </si>
  <si>
    <t>Spirochaetales</t>
  </si>
  <si>
    <t>Spirochaetales; Spirochete Bacteria</t>
  </si>
  <si>
    <t>A measurement of the organisms that are not assigned to the species level but are assigned to the Spirochaetales order level in a biological specimen.</t>
  </si>
  <si>
    <t>Spirochaetales Measurement</t>
  </si>
  <si>
    <t>SPLA2II</t>
  </si>
  <si>
    <t>Type II Secretory Phospholipase A2</t>
  </si>
  <si>
    <t>A measurement of the type II secretory phospholipase A2 in a biological specimen.</t>
  </si>
  <si>
    <t>Type II Secretory Phospholipase A2 Measurement</t>
  </si>
  <si>
    <t>SPLMIND</t>
  </si>
  <si>
    <t>Splenomegaly Indicator</t>
  </si>
  <si>
    <t>An indication as to whether splenomegaly (enlarged spleen) is present.</t>
  </si>
  <si>
    <t>SPMA</t>
  </si>
  <si>
    <t>S-Phenylmercapturic Acid</t>
  </si>
  <si>
    <t>S-Phenyl Mercapturic Acid; S-Phenylmercapturate; S-Phenylmercapturic Acid; S-PMA</t>
  </si>
  <si>
    <t>A measurement of the S-phenylmercapturic acid in a specimen.</t>
  </si>
  <si>
    <t>S-Phenylmercapturic Acid Measurement</t>
  </si>
  <si>
    <t>SPMAGGLU</t>
  </si>
  <si>
    <t>Sperm Agglutination</t>
  </si>
  <si>
    <t>A measurement of the motile spermatozoa agglutination in a biological specimen.</t>
  </si>
  <si>
    <t>Sperm Agglutination Measurement</t>
  </si>
  <si>
    <t>SPMAGGR</t>
  </si>
  <si>
    <t>Sperm Aggregation</t>
  </si>
  <si>
    <t>A measurement of the immotile spermatozoa aggregation in a biological specimen.</t>
  </si>
  <si>
    <t>Sperm Aggregation Measurement</t>
  </si>
  <si>
    <t>SPMMSPM</t>
  </si>
  <si>
    <t>Motile Sperm/Total Sperm</t>
  </si>
  <si>
    <t>A relative measurement (ratio or percentage) of the motile sperm to total sperm in a biological specimen.</t>
  </si>
  <si>
    <t>Motile Sperm to Total Sperm Ratio Measurement</t>
  </si>
  <si>
    <t>SPMPSPM</t>
  </si>
  <si>
    <t>Spermatozoa, Progressive/Spermatozoa</t>
  </si>
  <si>
    <t>A relative measurement (ratio or percentage) of the progressive spermatozoa to total spermatozoa in a biological specimen.</t>
  </si>
  <si>
    <t>Progressive Spermatozoa to Total Spermatozoa Ratio Measurement</t>
  </si>
  <si>
    <t>SPN</t>
  </si>
  <si>
    <t>Streptococcus pneumoniae</t>
  </si>
  <si>
    <t>A measurement of the Streptococcus pneumoniae in a biological specimen.</t>
  </si>
  <si>
    <t>Streptococcus pneumoniae Measurement</t>
  </si>
  <si>
    <t>SPNAG</t>
  </si>
  <si>
    <t>Streptococcus pneumoniae Antigen</t>
  </si>
  <si>
    <t>A measurement of the Streptococcus pneumoniae antigen in a biological specimen.</t>
  </si>
  <si>
    <t>Streptococcus pneumoniae Antigen Measurement</t>
  </si>
  <si>
    <t>SPNDNA</t>
  </si>
  <si>
    <t>Streptococcus pneumoniae DNA</t>
  </si>
  <si>
    <t>A measurement of Streptococcus pneumoniae DNA in a biological specimen.</t>
  </si>
  <si>
    <t>Streptococcus pneumoniae DNA Measurement</t>
  </si>
  <si>
    <t>SPRARRY</t>
  </si>
  <si>
    <t>Supraventricular Arrhythmias</t>
  </si>
  <si>
    <t>An electrocardiographic assessment of supraventricular arrhythmias excluding tachycardias.</t>
  </si>
  <si>
    <t>Supraventricular Arrhythmia ECG Assessment</t>
  </si>
  <si>
    <t>SPRTARRY</t>
  </si>
  <si>
    <t>Supraventricular Tachyarrhythmias</t>
  </si>
  <si>
    <t>An electrocardiographic assessment of supraventricular tachyarrhythmias.</t>
  </si>
  <si>
    <t>Supraventricular Tachyarrhythmia ECG Assessment</t>
  </si>
  <si>
    <t>SPSMTIME</t>
  </si>
  <si>
    <t>STEAM Pulse Sequence Mixing Time</t>
  </si>
  <si>
    <t>STEAM Pulse Sequence Mixing Time; Stimulated Echo Acquisition Mode Pulse Sequence Mixing Time</t>
  </si>
  <si>
    <t>The time elapsed between the second and third pulses of the stimulated echo acquisition mode (STEAM) pulse sequence.</t>
  </si>
  <si>
    <t>SPWEIGHT</t>
  </si>
  <si>
    <t>Specimen Weight</t>
  </si>
  <si>
    <t>A measurement of the weight of a biological specimen.</t>
  </si>
  <si>
    <t>Specimen Weight Measurement</t>
  </si>
  <si>
    <t>SPY</t>
  </si>
  <si>
    <t>Streptococcus pyogenes</t>
  </si>
  <si>
    <t>A measurement of the Streptococcus pyogenes in a biological specimen.</t>
  </si>
  <si>
    <t>Streptococcus pyogenes Measurement</t>
  </si>
  <si>
    <t>SPYAG</t>
  </si>
  <si>
    <t>Streptococcus pyogenes Antigen</t>
  </si>
  <si>
    <t>A measurement of the Streptococcus pyogenes antigen in a biological specimen.</t>
  </si>
  <si>
    <t>Streptococcus pyogenes Antigen Measurement</t>
  </si>
  <si>
    <t>SPYDNA</t>
  </si>
  <si>
    <t>Streptococcus pyogenes DNA</t>
  </si>
  <si>
    <t>A measurement of the Streptococcus pyogenes DNA in a biological specimen.</t>
  </si>
  <si>
    <t>Streptococcus pyogenes DNA Measurement</t>
  </si>
  <si>
    <t>SR2RDRPR</t>
  </si>
  <si>
    <t>SARS-CoV-2 RdRp RNA</t>
  </si>
  <si>
    <t>SARS-CoV-2 RdRp Gene; SARS-CoV-2 RdRp RNA; SARS-CoV-2 RNA-dependent RNA Polymerase RNA</t>
  </si>
  <si>
    <t>A measurement of the SARS-CoV-2 RdRp RNA in a biological specimen.</t>
  </si>
  <si>
    <t>SARS-CoV-2 RdRp RNA Measurement</t>
  </si>
  <si>
    <t>SRAW</t>
  </si>
  <si>
    <t>Specific Airway Resistance</t>
  </si>
  <si>
    <t>A measurement used to describe airway behavior irrespective of lung volume; it is calculated as airway resistance (Raw) multiplied by functional residual capacity (FRC).</t>
  </si>
  <si>
    <t>SRAWPP</t>
  </si>
  <si>
    <t>Percent Predicted Sp Airway Resistance</t>
  </si>
  <si>
    <t>Percent Predicted Sp Airway Resistance; Percent Predicted Specific Airway Resistance</t>
  </si>
  <si>
    <t>A measurement used to describe airway behavior irrespective of lung volume; it is calculated as airway resistance (Raw) multiplied by functional residual capacity (FRC), as a proportion of the predicted normal value.</t>
  </si>
  <si>
    <t>Percent Predicted Specific Airway Resistance</t>
  </si>
  <si>
    <t>SRGMSHOA</t>
  </si>
  <si>
    <t>Surgical Mesh Open Area</t>
  </si>
  <si>
    <t>A quantitative or qualitative measurement of the physical dimensions of the open spaces in a loosely woven sheet of inorganic or biological materials, which is used to physically support organs or tissue during a surgical procedure.</t>
  </si>
  <si>
    <t>SRGSTIND</t>
  </si>
  <si>
    <t>Surgically Sterile Indicator</t>
  </si>
  <si>
    <t>An indication as to whether the individual has been surgically sterilized.</t>
  </si>
  <si>
    <t>Individual Surgically Sterile Indicator</t>
  </si>
  <si>
    <t>SRPNA12</t>
  </si>
  <si>
    <t>Serpin A12</t>
  </si>
  <si>
    <t>OL-64; Serpin A12; Serpin Family A Member 12; Vaspin; Visceral Adipose Tissue-Derived Serpin</t>
  </si>
  <si>
    <t>A measurement of the serpin A12 in a biological specimen.</t>
  </si>
  <si>
    <t>Serpin A12 Measurement</t>
  </si>
  <si>
    <t>SRPNA6</t>
  </si>
  <si>
    <t>Serpin A6</t>
  </si>
  <si>
    <t>CBG; Corticosteroid Binding Globulin; Corticosteroid-binding Globulin; Serpin A6; Transcortin</t>
  </si>
  <si>
    <t>A measurement of the serpin A6 in a biological specimen.</t>
  </si>
  <si>
    <t>Serpin A6 Measurement</t>
  </si>
  <si>
    <t>SRPNB5</t>
  </si>
  <si>
    <t>Serpin Family B Member 5</t>
  </si>
  <si>
    <t>Maspin; Peptidase Inhibitor 5; PI-5; PI5; Serpin B5; Serpin Family B Member 5</t>
  </si>
  <si>
    <t>A measurement of the serpin family B member 5 in a biological specimen.</t>
  </si>
  <si>
    <t>Serpin Family B Member 5 Measurement</t>
  </si>
  <si>
    <t>SRPNF1</t>
  </si>
  <si>
    <t>Serpin Family F Member 1</t>
  </si>
  <si>
    <t>PEDF; Pigment Epithelium Derived Factor; Serpin F1; Serpin Family F Member 1</t>
  </si>
  <si>
    <t>A measurement of the serpin family F member 1 in a biological specimen.</t>
  </si>
  <si>
    <t>Serpin Family F Member 1 Measurement</t>
  </si>
  <si>
    <t>SRTONIN</t>
  </si>
  <si>
    <t>Serotonin</t>
  </si>
  <si>
    <t>A measurement of the serotonin hormone in a biological specimen.</t>
  </si>
  <si>
    <t>Serotonin Measurement</t>
  </si>
  <si>
    <t>SSA</t>
  </si>
  <si>
    <t>Staphylococcus saprophyticus</t>
  </si>
  <si>
    <t>A measurement of the Staphylococcus saprophyticus in a biological specimen.</t>
  </si>
  <si>
    <t>Staphylococcus saprophyticus Measurement</t>
  </si>
  <si>
    <t>SSDISC</t>
  </si>
  <si>
    <t>Sign/Symptom Leading to Discontinuation</t>
  </si>
  <si>
    <t>The signs and/or symptoms that result in the discontinuation of treatment or intervention.</t>
  </si>
  <si>
    <t>Sign or Symptom Leading to Discontinuation</t>
  </si>
  <si>
    <t>SSHIPNAM</t>
  </si>
  <si>
    <t>State-Specific Health Ins Program Name</t>
  </si>
  <si>
    <t>State-Specific Health Ins Program Name; State-Specific Health Insurance Program Name</t>
  </si>
  <si>
    <t>The name of the U.S. state-specific health insurance program.</t>
  </si>
  <si>
    <t>State-Specific Health Insurance Program Name</t>
  </si>
  <si>
    <t>SSMCDNAM</t>
  </si>
  <si>
    <t>State-Specific Medicaid Program Name</t>
  </si>
  <si>
    <t>The name of the U.S. state-specific Medicaid program.</t>
  </si>
  <si>
    <t>SSMCRNAM</t>
  </si>
  <si>
    <t>State-Specific Medicare Program Name</t>
  </si>
  <si>
    <t>The name of the U.S. state-specific Medicare program.</t>
  </si>
  <si>
    <t>SSSKNF</t>
  </si>
  <si>
    <t>Subscapular Skinfold Thickness</t>
  </si>
  <si>
    <t>A measurement of the thickness of a pinch of skin situated below or on the underside of the scapula. (NCI)</t>
  </si>
  <si>
    <t>SSTR2</t>
  </si>
  <si>
    <t>Somatostatin Receptor Type 2</t>
  </si>
  <si>
    <t>Somatostatin Receptor Type 2; SRIF-1</t>
  </si>
  <si>
    <t>A measurement of the somatostatin receptor type 2 in a biological specimen.</t>
  </si>
  <si>
    <t>Somatostatin Receptor Type 2 Measurement</t>
  </si>
  <si>
    <t>STANFADC</t>
  </si>
  <si>
    <t>Stanford AoD Classification</t>
  </si>
  <si>
    <t>Stanford AoD Classification; Stanford Aortic Dissection Classification</t>
  </si>
  <si>
    <t>The type of aortic dissection present as defined by the Stanford Classification System (Daily PO, Trueblood HW, Stinson EB, Wuerflein RD, Shumway NE. Management of acute aortic dissections. Ann Thorac Surg. 1970 Sep;10(3):237-47).</t>
  </si>
  <si>
    <t>Stanford Aortic Dissection Classification</t>
  </si>
  <si>
    <t>STAPHCGN</t>
  </si>
  <si>
    <t>Staphylococcus, Coagulase Negative</t>
  </si>
  <si>
    <t>A measurement of the coagulase negative Staphylococcus species in a biological specimen.</t>
  </si>
  <si>
    <t>Coagulase Negative Staphylococcus Measurement</t>
  </si>
  <si>
    <t>STAPHCGP</t>
  </si>
  <si>
    <t>Staphylococcus, Coagulase Positive</t>
  </si>
  <si>
    <t>A measurement of the coagulase positive Staphylococcus species in a biological specimen.</t>
  </si>
  <si>
    <t>Coagulase Positive Staphylococcus Measurement</t>
  </si>
  <si>
    <t>STAT3</t>
  </si>
  <si>
    <t>Signal Transducer and Activator of Transcription 3; STAT3</t>
  </si>
  <si>
    <t>A measurement of the STAT3 (signal transducer and activator of transcription 3) in a biological specimen.</t>
  </si>
  <si>
    <t>STAT3 Measurement</t>
  </si>
  <si>
    <t>STAT3P</t>
  </si>
  <si>
    <t>Phosphorylated STAT3</t>
  </si>
  <si>
    <t>Phosphorylated STAT3; pSTAT3</t>
  </si>
  <si>
    <t>A measurement of the phosphorylated STAT3 (signal transducer and activator of transcription 3) in a biological specimen.</t>
  </si>
  <si>
    <t>Phosphorylated STAT3 Measurement</t>
  </si>
  <si>
    <t>STAT3PS3</t>
  </si>
  <si>
    <t>Phosphorylated STAT3/STAT3</t>
  </si>
  <si>
    <t>Phosphorylated STAT3/STAT3; pSTAT3/STAT3</t>
  </si>
  <si>
    <t>A relative measurement (ratio or percentage) of the phosphorylated STAT3 to total STAT3 in a biological specimen.</t>
  </si>
  <si>
    <t>Phosphorylated STAT3 to STAT3 Ratio Measurement</t>
  </si>
  <si>
    <t>STBSEXCS</t>
  </si>
  <si>
    <t>Standard Base Excess</t>
  </si>
  <si>
    <t>A calculated measurement of the amount of acid required to return blood with hemoglobin at 5g/dL, which is used as a surrogate for extracellular fluid, to a normal pH under standard conditions.</t>
  </si>
  <si>
    <t>Standard Base Excess Measurement</t>
  </si>
  <si>
    <t>STCTIMNG</t>
  </si>
  <si>
    <t>Stent Thrombosis, Coronary, ARC Timing</t>
  </si>
  <si>
    <t>Categorization of the timing of coronary stent thrombosis occurrence per the classification schema described by the Academic Research Consortium (ARC).</t>
  </si>
  <si>
    <t>Academic Research Council Coronary Stent Thrombosis Timing</t>
  </si>
  <si>
    <t>STDAG</t>
  </si>
  <si>
    <t>ST Segment Depression, Aggregate</t>
  </si>
  <si>
    <t>An aggregate ST segment depression value based on the measurement of ST segment depression from multiple beats within a single ECG. The method of aggregation, which can vary, is typically a measure of central tendency such as the mean.</t>
  </si>
  <si>
    <t>ST Segment Depression Aggregate</t>
  </si>
  <si>
    <t>STDNTIND</t>
  </si>
  <si>
    <t>Student Indicator</t>
  </si>
  <si>
    <t>An indication as to whether the subject or associated person is enrolled in school.</t>
  </si>
  <si>
    <t>STDPMAX</t>
  </si>
  <si>
    <t>Summary (Max) ST Depression</t>
  </si>
  <si>
    <t>The maximum depression (negative deflection from baseline, usually measured in mm) of the ST segment, obtained from a set of measurements of the depression of the ST segment. This is usually expressed in millivolt.</t>
  </si>
  <si>
    <t>Maximum ST Segment Depression by ECG Finding</t>
  </si>
  <si>
    <t>STDPMIN</t>
  </si>
  <si>
    <t>Summary (Min) ST Depression</t>
  </si>
  <si>
    <t>The minimum depression (negative deflection from baseline, usually measured in mm) of the ST segment, obtained from a set of measurements of the depression of the ST segment. This is usually expressed in millivolt.</t>
  </si>
  <si>
    <t>Minimum ST Segment Depression by ECG Finding</t>
  </si>
  <si>
    <t>STDSB</t>
  </si>
  <si>
    <t>ST Segment Depression, Single Beat</t>
  </si>
  <si>
    <t>An electrocardiographic measurement of the mean amplitude (usually measured in mm) of the ST segment depression below the isoelectric baseline measured from the baseline to the ST segment of a single beat utilizing one or more leads. Based on the recordin</t>
  </si>
  <si>
    <t>ST Segment Depression Single Beat</t>
  </si>
  <si>
    <t>STDVAG</t>
  </si>
  <si>
    <t>ST Segment Deviation, Aggregate</t>
  </si>
  <si>
    <t>An aggregate ST segment deviation value based on the measurement of ST segment deviation from multiple beats within a single ECG. The method of aggregation, which can vary, is typically a measure of central tendency such as the mean.</t>
  </si>
  <si>
    <t>ST Segment Deviation Aggregate</t>
  </si>
  <si>
    <t>STDVMAX</t>
  </si>
  <si>
    <t>Summary (Max) ST Deviation</t>
  </si>
  <si>
    <t>The maximum deviation (distance from baseline, positive or negative, usually measured in mm) of the ST segment, obtained from a set of measurements of the deviation of the ST segment. This is usually expressed in millivolt.</t>
  </si>
  <si>
    <t>Maximum ST Deviation</t>
  </si>
  <si>
    <t>STDVMIN</t>
  </si>
  <si>
    <t>Summary (Min) ST Deviation</t>
  </si>
  <si>
    <t>The minimum deviation (distance from baseline, positive or negative, usually measured in mm) of the ST segment, obtained from a set of measurements of the deviation of the ST segment. This is usually expressed in millivolt.</t>
  </si>
  <si>
    <t>Minimum ST Deviation</t>
  </si>
  <si>
    <t>STDVSB</t>
  </si>
  <si>
    <t>ST Segment Deviation, Single Beat</t>
  </si>
  <si>
    <t>An electrocardiographic measurement of the mean amplitude (usually measured in mm) of the ST segment deviation above or below the isoelectric baseline measured from the baseline to the ST segment of a single beat utilizing one or more leads. Based on the</t>
  </si>
  <si>
    <t>ST Segment Deviation Single Beat</t>
  </si>
  <si>
    <t>STEAG</t>
  </si>
  <si>
    <t>ST Segment Elevation, Aggregate</t>
  </si>
  <si>
    <t>An aggregate ST segment elevation value based on the measurement of ST segment elevation from multiple beats within a single ECG. The method of aggregation, which can vary, is typically a measure of central tendency such as the mean.</t>
  </si>
  <si>
    <t>ST Segment Elevation Aggregate</t>
  </si>
  <si>
    <t>STELMAX</t>
  </si>
  <si>
    <t>Summary (Max) ST Elevation</t>
  </si>
  <si>
    <t>The maximum elevation (positive deflection from baseline, usually measured in mm) of the ST segment, obtained from a set of measurements of the elevation of the ST segment. This is usually reported in millivolt.</t>
  </si>
  <si>
    <t>Maximum ST Segment Elevation</t>
  </si>
  <si>
    <t>STELMIN</t>
  </si>
  <si>
    <t>Summary (Min) ST Elevation</t>
  </si>
  <si>
    <t>The minimum elevation (positive deflection from baseline, usually measured in mm) of the ST segment, obtained from a set of measurements of the elevation of the ST segment. This is usually reported in millivolt.</t>
  </si>
  <si>
    <t>Minimum ST Segment Elevation</t>
  </si>
  <si>
    <t>STENMALT</t>
  </si>
  <si>
    <t>Stenotrophomonas maltophilia</t>
  </si>
  <si>
    <t>A measurement of the organisms that are assigned to the Stenotrophomonas maltophilia species in a biological specimen.</t>
  </si>
  <si>
    <t>Stenotrophomonas maltophilia Measurement</t>
  </si>
  <si>
    <t>STEPRFX</t>
  </si>
  <si>
    <t>Stepping Reflex</t>
  </si>
  <si>
    <t>An involuntary, primal response in the neonate to take brisk steps when the feet are placed on a surface whilst in a supported standing position.</t>
  </si>
  <si>
    <t>Step Reflex</t>
  </si>
  <si>
    <t>STEPSTN</t>
  </si>
  <si>
    <t>Number of Steps Taken</t>
  </si>
  <si>
    <t>The number of footsteps taken by an individual.</t>
  </si>
  <si>
    <t>STESB</t>
  </si>
  <si>
    <t>ST Segment Elevation, Single Beat</t>
  </si>
  <si>
    <t>An electrocardiographic measurement of the mean amplitude (usually measured in mV) of the ST segment elevation above the isoelectric baseline measured from the baseline to the ST segment of a single beat utilizing one or more leads. Based on the recording</t>
  </si>
  <si>
    <t>ST Segment Elevation Single Beat</t>
  </si>
  <si>
    <t>STHICK</t>
  </si>
  <si>
    <t>Slice Thickness</t>
  </si>
  <si>
    <t>The dimension between two surfaces of an imaging plane. (NCI)</t>
  </si>
  <si>
    <t>Image Slice Thickness</t>
  </si>
  <si>
    <t>STILBIND</t>
  </si>
  <si>
    <t>Stillbirth Indicator</t>
  </si>
  <si>
    <t>An indication as to whether any pregnancies resulted in stillbirths.</t>
  </si>
  <si>
    <t>STIMPARM</t>
  </si>
  <si>
    <t>Stimulation Parameter</t>
  </si>
  <si>
    <t>The type of electrode (monopolar or bipolar) used on the subject during electrical stimulation of the body or organ.</t>
  </si>
  <si>
    <t>Electrical Stimulation Electrode Type</t>
  </si>
  <si>
    <t>STIPBASO</t>
  </si>
  <si>
    <t>Basophilic Stippling</t>
  </si>
  <si>
    <t>A measurement of the basophilic stippling in a biological specimen.</t>
  </si>
  <si>
    <t>Basophilic Stippling Measurement</t>
  </si>
  <si>
    <t>STMIDX</t>
  </si>
  <si>
    <t>Stimulation Index</t>
  </si>
  <si>
    <t>A relative measurement (ratio or percentage) of a cell characteristic or response in the presence of a stimulating agent relative to a non-stimulated control.</t>
  </si>
  <si>
    <t>Stimulation Index Count</t>
  </si>
  <si>
    <t>STNBLN</t>
  </si>
  <si>
    <t>Stenbolone</t>
  </si>
  <si>
    <t>Deacetylanatrofin; Stenbolone</t>
  </si>
  <si>
    <t>A measurement of the stenbolone in a biological specimen.</t>
  </si>
  <si>
    <t>Stenbolone Measurement</t>
  </si>
  <si>
    <t>STNZLL</t>
  </si>
  <si>
    <t>Stanozolol</t>
  </si>
  <si>
    <t>A measurement of the stanozolol in a biological specimen.</t>
  </si>
  <si>
    <t>Stanozolol Measurement</t>
  </si>
  <si>
    <t>STOMCY</t>
  </si>
  <si>
    <t>Stomatocytes</t>
  </si>
  <si>
    <t>A measurement of the stomatocytes (red blood cells with an oval or rectangular area of central pallor, producing the appearance of a cell mouth) in a biological specimen.</t>
  </si>
  <si>
    <t>Stomatocyte Count</t>
  </si>
  <si>
    <t>STRCTNUM</t>
  </si>
  <si>
    <t>Number of Strictures</t>
  </si>
  <si>
    <t>The number of anatomical strictures observed.</t>
  </si>
  <si>
    <t>STREPTOC</t>
  </si>
  <si>
    <t>Streptococcus</t>
  </si>
  <si>
    <t>A measurement of the organisms that are not assigned to the species level but are assigned to the Streptococcus genus level in a biological specimen.</t>
  </si>
  <si>
    <t>Streptococcus Measurement</t>
  </si>
  <si>
    <t>STROKTYP</t>
  </si>
  <si>
    <t>Stroke Type</t>
  </si>
  <si>
    <t>Categorization of the type of stroke.</t>
  </si>
  <si>
    <t>STROKVOL</t>
  </si>
  <si>
    <t>Stroke Volume</t>
  </si>
  <si>
    <t>The difference in the volumes of blood between the points of maximum dilation and maximum contraction. This is the end diastolic volume minus the end systolic volume.</t>
  </si>
  <si>
    <t>STROPONI</t>
  </si>
  <si>
    <t>Skeletal Troponin I</t>
  </si>
  <si>
    <t>Skeletal Troponin I; sTnl</t>
  </si>
  <si>
    <t>A measurement of the total skeletal troponin I in a biological specimen.</t>
  </si>
  <si>
    <t>Skeletal Troponin I Measurement</t>
  </si>
  <si>
    <t>STS</t>
  </si>
  <si>
    <t>Steroid Sulfatase</t>
  </si>
  <si>
    <t>Steroid Sulfatase; Steryl-sulfatase</t>
  </si>
  <si>
    <t>A measurement of the steroid sulfatase in a biological specimen.</t>
  </si>
  <si>
    <t>Steroid Sulfatase Measurement</t>
  </si>
  <si>
    <t>STSDURAG</t>
  </si>
  <si>
    <t>ST Segment Duration, Aggregate</t>
  </si>
  <si>
    <t>An aggregate ST segment duration value based on the measurement of ST segment duration intervals from multiple beats within a single ECG. The method of aggregation, which can vary, is typically a measure of central tendency such as the mean.</t>
  </si>
  <si>
    <t>ST Segment Duration Aggregate</t>
  </si>
  <si>
    <t>STSDURSB</t>
  </si>
  <si>
    <t>ST Segment Duration, Single Beat</t>
  </si>
  <si>
    <t>An electrocardiographic interval measured from the J point to the onset of the T wave of a single beat utilizing one or more leads.</t>
  </si>
  <si>
    <t>ST Segment Duration Single Beat</t>
  </si>
  <si>
    <t>STSTWUW</t>
  </si>
  <si>
    <t>ST Segment, T wave, and U wave</t>
  </si>
  <si>
    <t>An electrocardiographic assessment of the characteristics of the ST segment, T wave, and U wave.</t>
  </si>
  <si>
    <t>ST Segment, T wave, and U wave ECG Assessment</t>
  </si>
  <si>
    <t>STYRENE</t>
  </si>
  <si>
    <t>Styrene</t>
  </si>
  <si>
    <t>Cinnamene; Ethenylbenzene; Phenylethylene; Styrene; Vinylbenzene</t>
  </si>
  <si>
    <t>A measurement of the styrene in a specimen.</t>
  </si>
  <si>
    <t>Styrene Measurement</t>
  </si>
  <si>
    <t>SUBECADT</t>
  </si>
  <si>
    <t>Subject to Eye Chart Actual Distance</t>
  </si>
  <si>
    <t>The actual distance between the subject and the eye chart during an eye assessment.</t>
  </si>
  <si>
    <t>Actual Subject to Eye Chart Distance</t>
  </si>
  <si>
    <t>SUBECPDT</t>
  </si>
  <si>
    <t>Subject to Eye Chart Planned Distance</t>
  </si>
  <si>
    <t>The planned distance between the subject and the eye chart during an eye assessment.</t>
  </si>
  <si>
    <t>Planned Subject to Eye Chart Distance</t>
  </si>
  <si>
    <t>SUCKRFX</t>
  </si>
  <si>
    <t>Sucking Reflex</t>
  </si>
  <si>
    <t>An involuntary, primal response in the neonate when a nipple is placed on an infant's lips.</t>
  </si>
  <si>
    <t>SUFNTNL</t>
  </si>
  <si>
    <t>Sufentanil</t>
  </si>
  <si>
    <t>A measurement of the sufentanil in a biological specimen.</t>
  </si>
  <si>
    <t>Sufentanil Measurement</t>
  </si>
  <si>
    <t>SULFATE</t>
  </si>
  <si>
    <t>Sulfate</t>
  </si>
  <si>
    <t>Sulfate; Sulphate</t>
  </si>
  <si>
    <t>A measurement of the sulfate in a biological specimen.</t>
  </si>
  <si>
    <t>Sulfate Measurement</t>
  </si>
  <si>
    <t>SULMAX</t>
  </si>
  <si>
    <t>SUV Maximum Corrected for Lean Body Mass</t>
  </si>
  <si>
    <t>Standardized Uptake Value Maximum Corrected for Lean Body Mass; SUV Maximum Corrected for Lean Body Mass</t>
  </si>
  <si>
    <t>The standardized uptake value corrected for lean body mass of the pixel or voxel with the strongest signal, within a defined area or volume of interest (VOI).</t>
  </si>
  <si>
    <t>Maximum Standardized Uptake Value Corrected for Lean Body Mass</t>
  </si>
  <si>
    <t>SULMEAN</t>
  </si>
  <si>
    <t>SUV Mean Corrected for Lean Body Mass</t>
  </si>
  <si>
    <t>Standardized Uptake Value Mean Corrected for Lean Body Mass; SUV Mean Corrected for Lean Body Mass</t>
  </si>
  <si>
    <t>The arithmetic mean of a group of standardized uptake values corrected for lean body mass within a defined area or volume of interest (VOI).</t>
  </si>
  <si>
    <t>Mean Standardized Uptake Value Corrected for Lean Body Mass</t>
  </si>
  <si>
    <t>SULPEAK</t>
  </si>
  <si>
    <t>SUV Peak Corrected for Lean Body Mass</t>
  </si>
  <si>
    <t>Standardized Uptake Value Peak Corrected for Lean Body Mass; SUV Peak Corrected for Lean Body Mass</t>
  </si>
  <si>
    <t>The peak of standardized uptake value corrected for lean body mass distribution, generated by a histogram of all SUV values, across a defined area or volume of interest (VOI).</t>
  </si>
  <si>
    <t>Peak Standardized Uptake Value Corrected for Lean Body Mass</t>
  </si>
  <si>
    <t>SUMDIAM</t>
  </si>
  <si>
    <t>Sum of Diameter</t>
  </si>
  <si>
    <t>A calculation of the aggregated diameter values.</t>
  </si>
  <si>
    <t>Sum of Diameters</t>
  </si>
  <si>
    <t>SUMLDIAM</t>
  </si>
  <si>
    <t>Sum of Longest Diameter</t>
  </si>
  <si>
    <t>A calculation of the aggregated longest diameter values.</t>
  </si>
  <si>
    <t>Sum of Longest Diameters</t>
  </si>
  <si>
    <t>SUMLPERP</t>
  </si>
  <si>
    <t>Sum of Longest Perpendicular</t>
  </si>
  <si>
    <t>A calculation of the aggregated longest perpendicular values.</t>
  </si>
  <si>
    <t>Sum of Longest Perpendiculars</t>
  </si>
  <si>
    <t>SUMNLNLD</t>
  </si>
  <si>
    <t>Sum Diameters of Non Lymph Node Tumors</t>
  </si>
  <si>
    <t>A calculation of the aggregated diameter values for tumors other than the lymph nodes.</t>
  </si>
  <si>
    <t>Sum of Diameters of Non Lymph Node Tumors</t>
  </si>
  <si>
    <t>SUMPPD</t>
  </si>
  <si>
    <t>Sum of Products of Perpendicular Diam</t>
  </si>
  <si>
    <t>SPD; Sum of Products of Perpendicular Diam; Sum of Products of Perpendicular Diameters</t>
  </si>
  <si>
    <t>The result of the addition of the products of perpendicular diameters.</t>
  </si>
  <si>
    <t>Sum of Products of Perpendicular Diameters</t>
  </si>
  <si>
    <t>SUMVDIAM</t>
  </si>
  <si>
    <t>Sum of Viable Diameter</t>
  </si>
  <si>
    <t>A calculation of the aggregated diameter values taken from the viable portion of the tumor mass.</t>
  </si>
  <si>
    <t>Sum of Viable Diameters</t>
  </si>
  <si>
    <t>SUMVOL</t>
  </si>
  <si>
    <t>Sum of Volume</t>
  </si>
  <si>
    <t>A calculation of the aggregated volume values.</t>
  </si>
  <si>
    <t>Sum of Volumes</t>
  </si>
  <si>
    <t>SURVSTAT</t>
  </si>
  <si>
    <t>Survival Status</t>
  </si>
  <si>
    <t>The state or condition of being living or deceased; also includes the case where the vital status is unknown.</t>
  </si>
  <si>
    <t>Vital Status</t>
  </si>
  <si>
    <t>SUSMUIND</t>
  </si>
  <si>
    <t>Susceptibility Score Mutations Indicator</t>
  </si>
  <si>
    <t>An indication as to whether one or more scored mutations of interest that may confer susceptibility in the microorganism is present.</t>
  </si>
  <si>
    <t>SUV</t>
  </si>
  <si>
    <t>Standard Uptake Value</t>
  </si>
  <si>
    <t>The ratio between the tissue radioactivity concentration at a point in time C(T) and the injected dose of radioactivity per kilogram of the patient's body weight.</t>
  </si>
  <si>
    <t>Standardized Uptake Value</t>
  </si>
  <si>
    <t>SUVMAX</t>
  </si>
  <si>
    <t>Standardized Uptake Value Maximum</t>
  </si>
  <si>
    <t>The standardized (by total body weight) uptake value of the pixel or voxel with the strongest signal, within a defined area or volume of interest (VOI).</t>
  </si>
  <si>
    <t>SUVMEAN</t>
  </si>
  <si>
    <t>Standardized Uptake Value Mean</t>
  </si>
  <si>
    <t>Average Metabolic Standard Uptake Value; Standardized Uptake Value Mean</t>
  </si>
  <si>
    <t>The arithmetic mean of a group of standardized (by total body weight) uptake values within a defined area or volume of interest (VOI).</t>
  </si>
  <si>
    <t>SUVMIN</t>
  </si>
  <si>
    <t>Standardized Uptake Value Minimum</t>
  </si>
  <si>
    <t>The standardized (by total body weight) uptake value of the pixel or voxel with the lowest signal, within a defined area or volume of interest (VOI).</t>
  </si>
  <si>
    <t>SUVPEAK</t>
  </si>
  <si>
    <t>Standardized Uptake Value Peak</t>
  </si>
  <si>
    <t>The maximum average (peak) of standardized (by total body weight) uptake value distribution, generated by a histogram of all SUV values, across a defined area or volume of interest (VOI).</t>
  </si>
  <si>
    <t>SUVR</t>
  </si>
  <si>
    <t>Standard Uptake Value Ratio</t>
  </si>
  <si>
    <t>The ratio between the uptake or binding of a radiopharmaceutical agent in an anatomical region of interest and a context-defined reference anatomical region.</t>
  </si>
  <si>
    <t>SVC</t>
  </si>
  <si>
    <t>Slow Vital Capacity</t>
  </si>
  <si>
    <t>The maximum volume of air that can be exhaled after slow maximum inhalation.</t>
  </si>
  <si>
    <t>SVCAM1</t>
  </si>
  <si>
    <t>Soluble Vasc Cell Adhesion Molecule 1</t>
  </si>
  <si>
    <t>A measurement of the soluble vascular cell adhesion molecule 1 in a biological specimen.</t>
  </si>
  <si>
    <t>Soluble Vascular Cell Adhesion Molecule 1</t>
  </si>
  <si>
    <t>SVCPP</t>
  </si>
  <si>
    <t>Percent Predicted Slow Vital Capacity</t>
  </si>
  <si>
    <t>The maximum volume of air that can be exhaled after slow maximum inhalation as a proportion of the predicted normal value.</t>
  </si>
  <si>
    <t>SVR</t>
  </si>
  <si>
    <t>Systemic Vascular Resistance</t>
  </si>
  <si>
    <t>Systemic Vascular Resistance; Total Peripheral Resistance</t>
  </si>
  <si>
    <t>The resistance to blood flow through the systemic vasculature.</t>
  </si>
  <si>
    <t>SWAAG</t>
  </si>
  <si>
    <t>S Wave Amplitude, Aggregate</t>
  </si>
  <si>
    <t>An aggregate S wave amplitude value based on the measurement of S wave amplitudes from multiple beats within a single ECG. The method of aggregation, which can vary, is typically a measure of central tendency such as the mean.</t>
  </si>
  <si>
    <t>S Wave Amplitude Aggregate</t>
  </si>
  <si>
    <t>SWASB</t>
  </si>
  <si>
    <t>S Wave Amplitude, Single Beat</t>
  </si>
  <si>
    <t>An electrocardiographic measurement of the mean amplitude (usually measured in mm) of the S wave measured from the isoelectric baseline to the peak of the S wave of a single beat utilizing one or more leads. Based on the recording gain, this measurement i</t>
  </si>
  <si>
    <t>S Wave Amplitude Single Beat</t>
  </si>
  <si>
    <t>SXCLUSE</t>
  </si>
  <si>
    <t>Sex for Clinical Use</t>
  </si>
  <si>
    <t>An arbitrary categorization of individuals based on the assemblage of physical properties related to reproduction, and commonly associated with the designation of such categories as female and male. This designation is based on some combination of observa</t>
  </si>
  <si>
    <t>Sex Assigned for Clinical Purpose</t>
  </si>
  <si>
    <t>SXPRTFN</t>
  </si>
  <si>
    <t>Number of Female Sexual Partners</t>
  </si>
  <si>
    <t>Total Number of Female Sexual Partners</t>
  </si>
  <si>
    <t>The number of females with whom one has engaged in sexual activity within a specified time interval.</t>
  </si>
  <si>
    <t>SXPRTMN</t>
  </si>
  <si>
    <t>Number of Male Sexual Partners</t>
  </si>
  <si>
    <t>Total Number of Male Sexual Partners</t>
  </si>
  <si>
    <t>The number of males with whom one has engaged in sexual activity within a specified time interval.</t>
  </si>
  <si>
    <t>SXPRTNFN</t>
  </si>
  <si>
    <t>Number of New Female Sexual Partners</t>
  </si>
  <si>
    <t>The number of new female sexual partners within a specified time interval.</t>
  </si>
  <si>
    <t>SXPRTNMN</t>
  </si>
  <si>
    <t>Number of New Male Sexual Partners</t>
  </si>
  <si>
    <t>The number of new male sexual partners within a specified time interval.</t>
  </si>
  <si>
    <t>SXPRTNON</t>
  </si>
  <si>
    <t>Number of New Oral Sexual Partners</t>
  </si>
  <si>
    <t>The number of new individuals with whom one has engaged in oral sex within a specified time interval.</t>
  </si>
  <si>
    <t>SXPRTON</t>
  </si>
  <si>
    <t>Number of Oral Sexual Partners</t>
  </si>
  <si>
    <t>Total Number of Oral Sexual Partners</t>
  </si>
  <si>
    <t>The number of individuals with whom one has engaged in oral sexual activity within a specified time interval.</t>
  </si>
  <si>
    <t>SYMPINDC</t>
  </si>
  <si>
    <t>Symptom Indicator</t>
  </si>
  <si>
    <t>An indication as to whether the subject had symptoms related to the clinical event.</t>
  </si>
  <si>
    <t>SYMPTOM</t>
  </si>
  <si>
    <t>Symptom</t>
  </si>
  <si>
    <t>A physical or mental experience or observation reported by a patient that may indicate a disease.</t>
  </si>
  <si>
    <t>SYMSTDTC</t>
  </si>
  <si>
    <t>Symptom Onset Date</t>
  </si>
  <si>
    <t>The date time of the onset of symptoms of the clinical event.</t>
  </si>
  <si>
    <t>SYNVCY</t>
  </si>
  <si>
    <t>Synoviocytes</t>
  </si>
  <si>
    <t>Synoviocytes; Total Synoviocytes</t>
  </si>
  <si>
    <t>A measurement of the total synoviocytes in a biological specimen.</t>
  </si>
  <si>
    <t>Synoviocytes Cell Count</t>
  </si>
  <si>
    <t>SYNVCYLE</t>
  </si>
  <si>
    <t>Synoviocytes/Leukocytes</t>
  </si>
  <si>
    <t>Synoviocytes/Leukocytes; Total Synoviocytes/Leukocytes</t>
  </si>
  <si>
    <t>A relative measurement (ratio or percentage) of the synoviocytes to all leukocytes in a biological specimen.</t>
  </si>
  <si>
    <t>Synoviocytes to Leukocytes Ratio Measurement</t>
  </si>
  <si>
    <t>SYSBP</t>
  </si>
  <si>
    <t>Systolic Blood Pressure</t>
  </si>
  <si>
    <t>The maximum blood pressure in the systemic arterial circulation during the cardiac cycle.</t>
  </si>
  <si>
    <t>SYSPRS_E</t>
  </si>
  <si>
    <t>Systolic Pressure, Estimated</t>
  </si>
  <si>
    <t>A quantitative estimate of the pressure in a given cardiovascular structure during ventricular systole.</t>
  </si>
  <si>
    <t>Estimated Systolic Blood Pressure</t>
  </si>
  <si>
    <t>T_AXIS</t>
  </si>
  <si>
    <t>T Wave Axis</t>
  </si>
  <si>
    <t>A numerical representation of the electrocardiographic vector assessed at maximum deviation of the T wave from the isoelectric baseline, usually reported for the frontal plane.</t>
  </si>
  <si>
    <t>T1</t>
  </si>
  <si>
    <t>Longitudinal Relaxation Time</t>
  </si>
  <si>
    <t>Longitudinal Relaxation Time; Spin-Lattice Relaxation Time; T1 Relaxation Time; T1 Time</t>
  </si>
  <si>
    <t>The time constant representing the decay of longitudinal magnetization.</t>
  </si>
  <si>
    <t>T2</t>
  </si>
  <si>
    <t>Transverse Relaxation Time</t>
  </si>
  <si>
    <t>Spin-Spin Relaxation; T2 Relaxation Time; T2 Time; Transverse Relaxation Time</t>
  </si>
  <si>
    <t>The time constant representing the decay of transverse magnetization.</t>
  </si>
  <si>
    <t>Transverse Spin Relaxation Time</t>
  </si>
  <si>
    <t>T3</t>
  </si>
  <si>
    <t>Triiodothyronine</t>
  </si>
  <si>
    <t>Total T3; Triiodothyronine</t>
  </si>
  <si>
    <t>A measurement of the total (free and bound) triiodothyronine in a biological specimen.</t>
  </si>
  <si>
    <t>Triiodothyronine Measurement</t>
  </si>
  <si>
    <t>T3FR</t>
  </si>
  <si>
    <t>Triiodothyronine, Free</t>
  </si>
  <si>
    <t>Free T3; Triiodothyronine, Free</t>
  </si>
  <si>
    <t>A measurement of the free triiodothyronine in a biological specimen.</t>
  </si>
  <si>
    <t>Free Triiodothyronine Measurement</t>
  </si>
  <si>
    <t>T3HCT</t>
  </si>
  <si>
    <t>Trans-3-Hydroxycotinine</t>
  </si>
  <si>
    <t>Hydroxycotinine; Trans-3-Hydroxycotinine</t>
  </si>
  <si>
    <t>A measurement of the trans-3-hydroxycotinine in a specimen.</t>
  </si>
  <si>
    <t>Trans-3-Hydroxycotinine Measurement</t>
  </si>
  <si>
    <t>T3HCTGLC</t>
  </si>
  <si>
    <t>Trans-3-Hydroxycotinine Glucuronide</t>
  </si>
  <si>
    <t>3HC-Gluc; Trans-3-Hydroxycotinine Glucuronide</t>
  </si>
  <si>
    <t>A measurement of the trans-3-hydroxycotinine glucuronide in a specimen.</t>
  </si>
  <si>
    <t>Trans-3-Hydroxycotinine Glucuronide Measurement</t>
  </si>
  <si>
    <t>T3HXCT</t>
  </si>
  <si>
    <t>Trans-3 Hydroxycotinine</t>
  </si>
  <si>
    <t>3-HC; 3HC; Trans-3 Hydroxycotinine</t>
  </si>
  <si>
    <t>A measurement of the total trans-3'- hydroxycotinine in a specimen.</t>
  </si>
  <si>
    <t>Trans-3 Hydroxycotinine Measurement</t>
  </si>
  <si>
    <t>T3HXCTFR</t>
  </si>
  <si>
    <t>Trans-3'- Hydroxycotinine, Free</t>
  </si>
  <si>
    <t>Free 3-HC; Free 3HC; Trans-3'- Hydroxycotinine, Free</t>
  </si>
  <si>
    <t>A measurement of the free (unbound) trans-3'- hydroxycotinine in a specimen.</t>
  </si>
  <si>
    <t>Free Trans-3'-Hydroxycotinine Measurement</t>
  </si>
  <si>
    <t>T3HXCTG</t>
  </si>
  <si>
    <t>Trans-3'- Hydroxycotinineglucuronide</t>
  </si>
  <si>
    <t>3HC-gluc; Trans-3'- Hydroxycotinineglucuronide; Trans-3'-Hydroxycotinine-O-glucuronide</t>
  </si>
  <si>
    <t>A measurement of the trans-3'- hydroxycotinineglucuronide in a specimen.</t>
  </si>
  <si>
    <t>Trans-3'-Hydroxycotinineglucuronide Measurement</t>
  </si>
  <si>
    <t>T3UP</t>
  </si>
  <si>
    <t>Triiodothyronine Uptake</t>
  </si>
  <si>
    <t>T3RU; T3U; Triiodothyronine Uptake</t>
  </si>
  <si>
    <t>A measurement of the binding of triiodothyronine to thyroxine binding globulin protein in a biological specimen.</t>
  </si>
  <si>
    <t>Triiodothyronine Uptake Measurement</t>
  </si>
  <si>
    <t>T4</t>
  </si>
  <si>
    <t>Thyroxine</t>
  </si>
  <si>
    <t>Thyroxine; Total T4</t>
  </si>
  <si>
    <t>A measurement of the total (free and bound) thyroxine in a biological specimen.</t>
  </si>
  <si>
    <t>Total Thyroxine Measurement</t>
  </si>
  <si>
    <t>T4FR</t>
  </si>
  <si>
    <t>Thyroxine, Free</t>
  </si>
  <si>
    <t>Free T4; Thyroxine, Free</t>
  </si>
  <si>
    <t>A measurement of the free thyroxine in a biological specimen.</t>
  </si>
  <si>
    <t>Free Thyroxine Measurement</t>
  </si>
  <si>
    <t>T4FRIDX</t>
  </si>
  <si>
    <t>Thyroxine, Free Index</t>
  </si>
  <si>
    <t>A measurement of the thyroid status in a biological specimen. This is calculated by a mathematical formula that takes into account the total thyroxine and unbound thyroxine binding globulins.</t>
  </si>
  <si>
    <t>Free Thyroxine Index</t>
  </si>
  <si>
    <t>T4FRIND</t>
  </si>
  <si>
    <t>Thyroxine, Free, Indirect</t>
  </si>
  <si>
    <t>An indirect measurement of the free thyroxine in a biological specimen.</t>
  </si>
  <si>
    <t>Indirect Free Thyroxine Measurement</t>
  </si>
  <si>
    <t>TAC</t>
  </si>
  <si>
    <t>Total Antioxidant Capacity</t>
  </si>
  <si>
    <t>Total Anti-Oxidant Capacity; Total Antioxidant Capacity</t>
  </si>
  <si>
    <t>A measurement of the amount and/or activity of antioxidants in a specimen.</t>
  </si>
  <si>
    <t>Total Antioxidant Capacity Measurement</t>
  </si>
  <si>
    <t>TAP1</t>
  </si>
  <si>
    <t>Peptide Transporter TAP1</t>
  </si>
  <si>
    <t>Antigen Peptide Transporter 1; Peptide Transporter TAP1</t>
  </si>
  <si>
    <t>A measurement of the peptide transporter TAP1 in a biological specimen.</t>
  </si>
  <si>
    <t>Peptide Transporter TAP1 Measurement</t>
  </si>
  <si>
    <t>TAT</t>
  </si>
  <si>
    <t>Thrombin/Antithrombin</t>
  </si>
  <si>
    <t>Thrombin/Antithrombin; Thrombin/Antithrombin III</t>
  </si>
  <si>
    <t>A relative measurement (ratio or percentage) of the thrombin to antithrombin present in a sample.</t>
  </si>
  <si>
    <t>Thrombin to Antithrombin Ratio Measurement</t>
  </si>
  <si>
    <t>TATC</t>
  </si>
  <si>
    <t>Thrombin Antithrombin Complex</t>
  </si>
  <si>
    <t>TAT; Thrombin Antithrombin Complex; Thrombin Antithrombin Complex Antigen</t>
  </si>
  <si>
    <t>A measurement of the thrombin-antithrombin complexes in a biological specimen.</t>
  </si>
  <si>
    <t>Thrombin Antithrombin Complex Measurement</t>
  </si>
  <si>
    <t>TAU181P</t>
  </si>
  <si>
    <t>Phosphorylated Tau Protein 181</t>
  </si>
  <si>
    <t>Phosphorylated Tau 181; Phosphorylated Tau Protein 181; pTau181</t>
  </si>
  <si>
    <t>A measurement of the phosphorylated Tau protein 181 in a biological specimen.</t>
  </si>
  <si>
    <t>Phosphorylated Tau Protein 181 Measurement</t>
  </si>
  <si>
    <t>TAU212P</t>
  </si>
  <si>
    <t>Phosphorylated Tau Protein 212</t>
  </si>
  <si>
    <t>Phosphorylated Tau 212; Phosphorylated Tau Protein 212; pTau212</t>
  </si>
  <si>
    <t>A measurement of the phosphorylated Tau protein 212 in a biological specimen.</t>
  </si>
  <si>
    <t>Phosphorylated Tau Protein 212 Measurement</t>
  </si>
  <si>
    <t>TAU217P</t>
  </si>
  <si>
    <t>Phosphorylated Tau Protein 217</t>
  </si>
  <si>
    <t>Phosphorylated Tau 217; Phosphorylated Tau Protein 217; pTau217</t>
  </si>
  <si>
    <t>A measurement of the phosphorylated Tau protein 217 in a biological specimen.</t>
  </si>
  <si>
    <t>Phosphorylated Tau Protein 217 Measurement</t>
  </si>
  <si>
    <t>TAU231P</t>
  </si>
  <si>
    <t>Phosphorylated Tau Protein 231</t>
  </si>
  <si>
    <t>Phosphorylated Tau 231; Phosphorylated Tau Protein 231; pTau231</t>
  </si>
  <si>
    <t>A measurement of the phosphorylated Tau protein 231 in a biological specimen.</t>
  </si>
  <si>
    <t>Phosphorylated Tau Protein 231 Measurement</t>
  </si>
  <si>
    <t>TAURCRT</t>
  </si>
  <si>
    <t>Taurine/Creatinine</t>
  </si>
  <si>
    <t>A relative measurement (ratio) of the taurine to the creatinine in a biological specimen.</t>
  </si>
  <si>
    <t>Taurine to Creatinine Ratio Measurement</t>
  </si>
  <si>
    <t>TAURINE</t>
  </si>
  <si>
    <t>Taurine</t>
  </si>
  <si>
    <t>Tauric Acid; Taurine</t>
  </si>
  <si>
    <t>A measurement of the taurine in a biological specimen.</t>
  </si>
  <si>
    <t>Taurine Measurement</t>
  </si>
  <si>
    <t>TBFLMASS</t>
  </si>
  <si>
    <t>Tobacco Filler Mass</t>
  </si>
  <si>
    <t>The mass of tobacco filler in a tobacco product.</t>
  </si>
  <si>
    <t>TBG</t>
  </si>
  <si>
    <t>Thyroxine Binding Globulin</t>
  </si>
  <si>
    <t>A measurement of the thyroxine binding globulin protein in a biological specimen.</t>
  </si>
  <si>
    <t>Thyroxine Binding Globulin Protein Measurement</t>
  </si>
  <si>
    <t>TBII</t>
  </si>
  <si>
    <t>Autoantibody, TBII</t>
  </si>
  <si>
    <t>Autoantibody, TBII; Autoantibody, Thyrotropin Binding Inhibitory Immunoglobulin</t>
  </si>
  <si>
    <t>A measurement of the thyrotropin binding inhibitory immunoglobulin autoantibody in a biological specimen.</t>
  </si>
  <si>
    <t>Thyrotropin Binding Inhibitory Immunoglobulin Autoantibody Measurement</t>
  </si>
  <si>
    <t>TBP</t>
  </si>
  <si>
    <t>TATA Box Binding Protein</t>
  </si>
  <si>
    <t>TATA Box Binding Protein; TATA-Binding Protein</t>
  </si>
  <si>
    <t>A measurement of the TATA-box binding protein in a biological specimen.</t>
  </si>
  <si>
    <t>TATA Box Binding Protein Measurement</t>
  </si>
  <si>
    <t>TBSNTMN</t>
  </si>
  <si>
    <t>Tobacco-Specific Nitrosamines</t>
  </si>
  <si>
    <t>A measurement of the tobacco-specific nitrosamines in a specimen.</t>
  </si>
  <si>
    <t>Tobacco-Specific Nitrosamines Measurement</t>
  </si>
  <si>
    <t>TBW</t>
  </si>
  <si>
    <t>Total Body Water</t>
  </si>
  <si>
    <t>A measurement of the quantity of water within the body, including both the intracellular and extracellular compartments.</t>
  </si>
  <si>
    <t>Total Body Water Measurement</t>
  </si>
  <si>
    <t>TCACYR</t>
  </si>
  <si>
    <t>Tricarboxylic Acid Cycle Rate</t>
  </si>
  <si>
    <t>Citric Acid Cycle Rate; Krebs Cycle Citric Acid Rate; TCA Cycle Rate; Tricarboxylic Acid Cycle Rate</t>
  </si>
  <si>
    <t>A measurement of the metabolic rate of the tricarboxylic acid cycle in a biological specimen.</t>
  </si>
  <si>
    <t>Tricarboxylic Acid Cycle Rate Measurement</t>
  </si>
  <si>
    <t>TCCMGH</t>
  </si>
  <si>
    <t>TLym Cytx Cen Mem GH</t>
  </si>
  <si>
    <t>T-Lymphocytes Cytotoxic Central Memory Gut-Homing; TLym Cytx Cen Mem GH</t>
  </si>
  <si>
    <t>A measurement of the gut-homing cytotoxic central memory T-lymphocytes in a biological specimen.</t>
  </si>
  <si>
    <t>Gut-Homing Cytotoxic Central Memory T-Lymphocyte Count</t>
  </si>
  <si>
    <t>TCCMGHS</t>
  </si>
  <si>
    <t>TLym Cytx Cen Mem GH Sub</t>
  </si>
  <si>
    <t>T-Lymphocytes Cytotoxic Central Memory Gut-Homing Sub-Population; TLym Cytx Cen Mem GH Sub</t>
  </si>
  <si>
    <t>A measurement of a sub-population of gut-homing cytotoxic central memory T-lymphocytes in a biological specimen.</t>
  </si>
  <si>
    <t>Gut-Homing Cytotoxic Central Memory T-Lymphocyte Subpopulation Count</t>
  </si>
  <si>
    <t>TCCMGHSP</t>
  </si>
  <si>
    <t>TLym Cytx Cen Mem GH Sub/TLymCCMGH</t>
  </si>
  <si>
    <t>T-Lymphocytes Cytotoxic Central Memory Gut-Homing Sub-Population/T-Lymphocytes Cytotoxic Central Memory Gut-Homing; TLym Cytx Cen Mem GH Sub/TLym Cytx Cen Mem GH; TLym Cytx Cen Mem GH Sub/TLymCCMGH</t>
  </si>
  <si>
    <t>A relative measurement (ratio or percentage) of a sub-population of gut-homing cytotoxic central memory T-lymphocytes to total gut-homing cytotoxic central memory T-lymphocytes in a biological specimen.</t>
  </si>
  <si>
    <t>Gut-Homing Cytotoxic Central Memory T-Lymphocyte Subpopulation to Gut-Homing Cytotoxic Central Memory T-Lymphocyte Ratio Measurement</t>
  </si>
  <si>
    <t>TCCMGHTC</t>
  </si>
  <si>
    <t>TLym Cytx Cen Mem GH/TLymC</t>
  </si>
  <si>
    <t>T-Lymphocytes Cytotoxic Central Memory Gut-Homing/T-Lymphocytes Cytotoxic; TLym Cytx Cen Mem GH/TLym Cytx; TLym Cytx Cen Mem GH/TLymC</t>
  </si>
  <si>
    <t>A relative measurement (ratio or percentage) of the gut-homing cytotoxic central memory T-lymphocytes to total cytotoxic T-lymphocytes in a biological specimen.</t>
  </si>
  <si>
    <t>Gut-Homing Cytotoxic Central Memory T-Lymphocyte to Cytotoxic T-Lymphocyte Ratio Measurement</t>
  </si>
  <si>
    <t>TCCMSH</t>
  </si>
  <si>
    <t>TLym Cytx Cen Mem SH</t>
  </si>
  <si>
    <t>T-Lymphocytes Cytotoxic Central Memory Skin-Homing; TLym Cytx Cen Mem SH</t>
  </si>
  <si>
    <t>A measurement of the skin-homing cytotoxic central memory T-lymphocytes in a biological specimen.</t>
  </si>
  <si>
    <t>Skin-Homing Cytotoxic Central Memory T-Lymphocyte Count</t>
  </si>
  <si>
    <t>TCCMSHS</t>
  </si>
  <si>
    <t>TLym Cytx Cen Mem SH Sub</t>
  </si>
  <si>
    <t>T-Lymphocytes Cytotoxic Central Memory Skin-Homing Sub-Population; TLym Cytx Cen Mem SH Sub</t>
  </si>
  <si>
    <t>A measurement of a sub-population of skin-homing cytotoxic central memory T-lymphocytes in a biological specimen.</t>
  </si>
  <si>
    <t>Skin-Homing Cytotoxic Central Memory T-Lymphocyte Subpopulation Count</t>
  </si>
  <si>
    <t>TCCMSHSP</t>
  </si>
  <si>
    <t>TLym Cytx Cen Mem SH Sub/TLymCCMSH</t>
  </si>
  <si>
    <t>T-Lymphocytes Cytotoxic Central Memory Skin-Homing Sub-Population/T-Lymphocytes Cytotoxic Central Memory Skin-Homing; TLym Cytx Cen Mem SH Sub/TLym Cytx Cen Mem SH; TLym Cytx Cen Mem SH Sub/TLymCCMSH</t>
  </si>
  <si>
    <t>A relative measurement (ratio or percentage) of a sub-population of skin-homing cytotoxic central memory T-lymphocytes to total skin-homing cytotoxic central memory T-lymphocytes in a biological specimen.</t>
  </si>
  <si>
    <t>Skin-Homing Cytotoxic Central Memory T-Lymphocyte Subpopulation to Skin-Homing Cytotoxic Central Memory T-Lymphocyte Ratio Measurement</t>
  </si>
  <si>
    <t>TCCMSHTC</t>
  </si>
  <si>
    <t>TLym Cytx Cen Mem SH/TLymC</t>
  </si>
  <si>
    <t>T-Lymphocytes Cytotoxic Central Memory Skin-Homing/T-Lymphocytes Cytotoxic; TLym Cytx Cen Mem SH/TLym Cytx; TLym Cytx Cen Mem SH/TLymC</t>
  </si>
  <si>
    <t>A relative measurement (ratio or percentage) of the skin-homing cytotoxic central memory T-lymphocytes to total cytotoxic T-lymphocytes in a biological specimen.</t>
  </si>
  <si>
    <t>Skin-Homing Cytotoxic Central Memory T-Lymphocyte to Cytotoxic T-Lymphocyte Ratio Measurement</t>
  </si>
  <si>
    <t>TCDCA</t>
  </si>
  <si>
    <t>Taurochenodeoxycholate</t>
  </si>
  <si>
    <t>Taurochenodeoxycholate; Taurochenodeoxycholic Acid</t>
  </si>
  <si>
    <t>A measurement of the taurochenodeoxycholate in a biological specimen.</t>
  </si>
  <si>
    <t>Taurochenodeoxycholate Measurement</t>
  </si>
  <si>
    <t>TCEMGH</t>
  </si>
  <si>
    <t>TLym Cytx Eff Mem GH</t>
  </si>
  <si>
    <t>T-Lymphocytes Cytotoxic Effector Memory Gut-Homing; TLym Cytx Eff Mem GH</t>
  </si>
  <si>
    <t>A measurement of the gut-homing cytotoxic effector memory T-lymphocytes in a biological specimen.</t>
  </si>
  <si>
    <t>Gut-Homing Cytotoxic Effector Memory T-Lymphocyte Count</t>
  </si>
  <si>
    <t>TCEMGHS</t>
  </si>
  <si>
    <t>TLym Cytx Eff Mem GH Sub</t>
  </si>
  <si>
    <t>T-Lymphocytes Cytotoxic Effector Memory Gut-Homing Sub-Population; TLym Cytx Eff Mem GH Sub</t>
  </si>
  <si>
    <t>A measurement of a sub-population of gut-homing cytotoxic effector memory T-lymphocytes in a biological specimen.</t>
  </si>
  <si>
    <t>Gut-Homing Cytotoxic Effector Memory T-Lymphocyte Subpopulation Count</t>
  </si>
  <si>
    <t>TCEMGHSP</t>
  </si>
  <si>
    <t>TLym Cytx Eff Mem GH Sub/TLymCEMGH</t>
  </si>
  <si>
    <t>T-Lymphocytes Cytotoxic Effector Memory Gut-Homing Sub-Population/T-Lymphocytes Cytotoxic Effector Memory Gut-Homing; TLym Cytx Eff Mem GH Sub/TLym Cytx Eff Mem GH; TLym Cytx Eff Mem GH Sub/TLymCEMGH</t>
  </si>
  <si>
    <t>A relative measurement (ratio or percentage) of a sub-population of gut-homing cytotoxic effector memory T-lymphocytes to total gut-homing cytotoxic effector memory T-lymphocytes in a biological specimen.</t>
  </si>
  <si>
    <t>Gut-Homing Cytotoxic Effector Memory T-Lymphocyte Subpopulation to Gut-Homing Cytotoxic Effector Memory T-Lymphocyte Ratio Measurement</t>
  </si>
  <si>
    <t>TCEMGHTC</t>
  </si>
  <si>
    <t>TLym Cytx Eff Mem GH/TLymC</t>
  </si>
  <si>
    <t>T-Lymphocytes Cytotoxic Effector Memory Gut-Homing/T-Lymphocytes Cytotoxic; TLym Cytx Eff Mem GH/TLym Cytx; TLym Cytx Eff Mem GH/TLymC</t>
  </si>
  <si>
    <t>A relative measurement (ratio or percentage) of the gut-homing cytotoxic effector memory T-lymphocytes to total cytotoxic T-lymphocytes in a biological specimen.</t>
  </si>
  <si>
    <t>Gut-Homing Cytotoxic Effector Memory T-Lymphocyte to Cytotoxic T-Lymphocyte Ratio Measurement</t>
  </si>
  <si>
    <t>TCEMSH</t>
  </si>
  <si>
    <t>TLym Cytx Eff Mem SH</t>
  </si>
  <si>
    <t>T-Lymphocytes Cytotoxic Effector Memory Skin-Homing; TLym Cytx Eff Mem SH</t>
  </si>
  <si>
    <t>A measurement of the skin-homing cytotoxic effector memory T-lymphocytes in a biological specimen.</t>
  </si>
  <si>
    <t>Skin-Homing Cytotoxic Effector Memory T-Lymphocyte Count</t>
  </si>
  <si>
    <t>TCEMSHS</t>
  </si>
  <si>
    <t>TLym Cytx Eff Mem SH Sub</t>
  </si>
  <si>
    <t>T-Lymphocytes Cytotoxic Effector Memory Skin-Homing Sub-Population; TLym Cytx Eff Mem SH Sub</t>
  </si>
  <si>
    <t>A measurement of a sub-population of skin-homing cytotoxic effector memory T-lymphocytes in a biological specimen.</t>
  </si>
  <si>
    <t>Skin-Homing Cytotoxic Effector Memory T-Lymphocyte Subpopulation Count</t>
  </si>
  <si>
    <t>TCEMSHSP</t>
  </si>
  <si>
    <t>TLym Cytx Eff Mem SH Sub/TLymCEMSH</t>
  </si>
  <si>
    <t>T-Lymphocytes Cytotoxic Effector Memory Skin-Homing Sub-Population/T-Lymphocytes Cytotoxic Effector Memory Skin-Homing; TLym Cytx Eff Mem SH Sub/TLymCEMSH; TLym Cytx Eff Mem Sub/TLym Cytx Eff Mem SH</t>
  </si>
  <si>
    <t>A relative measurement (ratio or percentage) of a sub-population of skin-homing cytotoxic effector memory T-lymphocytes to total skin-homing cytotoxic effector memory T-lymphocytes in a biological specimen.</t>
  </si>
  <si>
    <t>Skin-Homing Cytotoxic Effector Memory T-Lymphocyte Subpopulation to Skin-Homing Cytotoxic Effector Memory T-Lymphocyte Ratio Measurement</t>
  </si>
  <si>
    <t>TCEMSHTC</t>
  </si>
  <si>
    <t>TLym Cytx Eff Mem SH/TLymC</t>
  </si>
  <si>
    <t>T-Lymphocytes Cytotoxic Effector Memory Skin-Homing/T-Lymphocytes Cytotoxic; TLym Cytx Eff Mem SH/TLym Cytx; TLym Cytx Eff Mem SH/TLymC</t>
  </si>
  <si>
    <t>A relative measurement (ratio or percentage) of the skin-homing cytotoxic effector memory T-lymphocytes to total cytotoxic T-lymphocytes in a biological specimen.</t>
  </si>
  <si>
    <t>Skin-Homing Cytotoxic Effector Memory T-Lymphocyte to Cytotoxic T-Lymphocyte Ratio Measurement</t>
  </si>
  <si>
    <t>TCEP</t>
  </si>
  <si>
    <t>TLym Cytx Exh Pre</t>
  </si>
  <si>
    <t>CD8 TPEX; T-Lymphocytes Cytotoxic Exhausted Precursor; TLym Cytx Exh Pre</t>
  </si>
  <si>
    <t>A measurement of the cytotoxic exhausted precursor T-lymphocytes in a biological specimen.</t>
  </si>
  <si>
    <t>Cytotoxic Exhausted Precursor T-Lymphocyte Count</t>
  </si>
  <si>
    <t>TCEPS</t>
  </si>
  <si>
    <t>TLym Cytx Exh Pre Sub</t>
  </si>
  <si>
    <t>CD8 TPEX Sub-Population; T-Lymphocytes Cytotoxic Exhausted Precursor Sub-Population; TLym Cytx Exh Pre Sub</t>
  </si>
  <si>
    <t>A measurement of a sub-population of cytotoxic exhausted precursor T-lymphocytes in a biological specimen.</t>
  </si>
  <si>
    <t>Cytotoxic Exhausted Precursor T-Lymphocyte Subpopulation Count</t>
  </si>
  <si>
    <t>TCEPSP</t>
  </si>
  <si>
    <t>TLym Cytx Exh Pre Sub/TLymCExhPre</t>
  </si>
  <si>
    <t>T-Lymphocytes Cytotoxic Exhausted Precursor Sub-Population/T-Lymphocytes Cytotoxic Exhausted Precursor; TLym Cytx Exh Pre Sub/TLymCExhPre</t>
  </si>
  <si>
    <t>A relative measurement (ratio or percentage) of a sub-population of cytotoxic exhausted precursor T-lymphocytes to the total cytotoxic exhausted precursor T-lymphocytes in a biological specimen.</t>
  </si>
  <si>
    <t>Cytotoxic Exhausted Precursor T-Lymphocyte Subpopulation to Cytotoxic Exhausted Precursor T-Lymphocyte Ratio Measurement</t>
  </si>
  <si>
    <t>TCEPTLC</t>
  </si>
  <si>
    <t>TLym Cytx Exh Pre/TLym Cytx</t>
  </si>
  <si>
    <t>T-Lymphocytes Cytotoxic Exhausted Precursor/T-Lymphocytes Cytotoxic; TLym Cytx Exh Pre/TLym Cytx</t>
  </si>
  <si>
    <t>A relative measurement (ratio or percentage) of cytotoxic exhausted precursor T-lymphocytes to cytotoxic T-lymphocytes in a biological specimen.</t>
  </si>
  <si>
    <t>Cytotoxic Exhausted Precursor T-Lymphocyte to Cytotoxic T-Lymphocyte Ratio Measurement</t>
  </si>
  <si>
    <t>TCF7X</t>
  </si>
  <si>
    <t>TCF7 Expression</t>
  </si>
  <si>
    <t>T Cell Factor 1 Expression; T Cell Factor 7 Expression; TCF-1 Expression; TCF-7 Expression; TCF1 Expression; TCF7 Expression</t>
  </si>
  <si>
    <t>A measurement of cellular TCF7 expression in a biological specimen.</t>
  </si>
  <si>
    <t>Transcription Factor 7 Expression Measurement</t>
  </si>
  <si>
    <t>TCHT</t>
  </si>
  <si>
    <t>Taurocholate</t>
  </si>
  <si>
    <t>Taurocholate; Taurocholic Acid</t>
  </si>
  <si>
    <t>A measurement of the taurocholate in a biological specimen.</t>
  </si>
  <si>
    <t>Taurocholate Measurement</t>
  </si>
  <si>
    <t>TCMGH</t>
  </si>
  <si>
    <t>TLym Cytx Mem GH</t>
  </si>
  <si>
    <t>T-Lymphocytes Cytotoxic Memory Gut-Homing; TLym Cytx Mem GH</t>
  </si>
  <si>
    <t>A measurement of the gut-homing cytotoxic memory T-lymphocytes in a biological specimen.</t>
  </si>
  <si>
    <t>Gut-Homing Cytotoxic Memory T-Lymphocyte Count</t>
  </si>
  <si>
    <t>TCMGHS</t>
  </si>
  <si>
    <t>TLym Cytx Mem GH Sub</t>
  </si>
  <si>
    <t>T-Lymphocytes Cytotoxic Memory Gut-Homing Sub-Population; TLym Cytx Mem GH Sub</t>
  </si>
  <si>
    <t>A measurement of a sub-population of gut-homing cytotoxic memory T-lymphocytes in a biological specimen.</t>
  </si>
  <si>
    <t>Gut-Homing Cytotoxic Memory T-Lymphocyte Subpopulation Count</t>
  </si>
  <si>
    <t>TCMGHSP</t>
  </si>
  <si>
    <t>TLym Cytx Mem GH Sub/TLymCMGH</t>
  </si>
  <si>
    <t>T-Lymphocytes Cytotoxic Memory Gut-Homing Sub-Population/T-Lymphocytes Cytotoxic Memory Gut-Homing; TLym Cytx Mem GH Sub/TLym Cytx Mem GH; TLym Cytx Mem GH Sub/TLymCMGH</t>
  </si>
  <si>
    <t>A relative measurement (ratio or percentage) of a sub-population of gut-homing cytotoxic memory T-lymphocytes to total gut-homing cytotoxic memory T-lymphocytes in a biological specimen.</t>
  </si>
  <si>
    <t>Gut-Homing Cytotoxic Memory T-Lymphocyte Subpopulation to Gut-Homing Cytotoxic Memory T-Lymphocyte Ratio Measurement</t>
  </si>
  <si>
    <t>TCMGHSTC</t>
  </si>
  <si>
    <t>TLym Cytx Mem GH Sub/TLymC</t>
  </si>
  <si>
    <t>T-Lymphocytes Cytotoxic Memory Gut-Homing Sub-Population/T-Lymphocytes Cytotoxic; TLym Cytx Mem GH Sub/TLym Cytx; TLym Cytx Mem GH Sub/TLymC</t>
  </si>
  <si>
    <t>A relative measurement (ratio or percentage) of a sub-population of gut-homing cytotoxic memory T-lymphocytes to total cytotoxic T-lymphocytes in a biological specimen.</t>
  </si>
  <si>
    <t>Gut-Homing Cytotoxic Memory T-Lymphocyte Subpopulation to Cytotoxic T-Lymphocyte Ratio Measurement</t>
  </si>
  <si>
    <t>TCMGHTC</t>
  </si>
  <si>
    <t>TLym Cytx Mem GH/TLymC</t>
  </si>
  <si>
    <t>T-Lymphocytes Cytotoxic Memory Gut-Homing/T-Lymphocytes Cytotoxic; TLym Cytx Mem GH/TLym Cytx; TLym Cytx Mem GH/TLymC</t>
  </si>
  <si>
    <t>A relative measurement (ratio or percentage) of the gut-homing cytotoxic memory T-lymphocytes to total cytotoxic T-lymphocytes in a biological specimen.</t>
  </si>
  <si>
    <t>Gut-Homing Cytotoxic Memory T-Lymphocyte to Cytotoxic T-Lymphocyte Ratio Measurement</t>
  </si>
  <si>
    <t>TCMGHTCM</t>
  </si>
  <si>
    <t>TLym Cytx Mem GH/TLymCM</t>
  </si>
  <si>
    <t>T-Lymphocytes Cytotoxic Memory Gut-Homing/T-Lymphocytes Cytotoxic Memory; TLym Cytx Mem GH/TLym Cytx Mem; TLym Cytx Mem GH/TLymCM</t>
  </si>
  <si>
    <t>A relative measurement (ratio or percentage) of the gut-homing cytotoxic memory T-lymphocytes to total cytotoxic memory T-lymphocytes in a biological specimen.</t>
  </si>
  <si>
    <t>Gut-Homing Cytotoxic Memory T-Lymphocyte to Cytotoxic Memory T-Lymphocyte Ratio Measurement</t>
  </si>
  <si>
    <t>TCMSH</t>
  </si>
  <si>
    <t>TLym Cytx Mem SH</t>
  </si>
  <si>
    <t>T-Lymphocytes Cytotoxic Memory Skin-Homing; TLym Cytx Mem SH</t>
  </si>
  <si>
    <t>A measurement of the skin-homing cytotoxic memory T-lymphocytes in a biological specimen.</t>
  </si>
  <si>
    <t>Skin-Homing Cytotoxic Memory T-Lymphocyte Count</t>
  </si>
  <si>
    <t>TCMSHS</t>
  </si>
  <si>
    <t>TLym Cytx Mem SH Sub</t>
  </si>
  <si>
    <t>T-Lymphocytes Cytotoxic Memory Skin-Homing Sub-Population; TLym Cytx Mem SH Sub</t>
  </si>
  <si>
    <t>A measurement of a sub-population of skin-homing cytotoxic memory T-lymphocytes in a biological specimen.</t>
  </si>
  <si>
    <t>Skin-Homing Cytotoxic Memory T-Lymphocyte Subpopulation Count</t>
  </si>
  <si>
    <t>TCMSHSP</t>
  </si>
  <si>
    <t>TLym Cytx Mem SH Sub/TLymCMSH</t>
  </si>
  <si>
    <t>T-Lymphocytes Cytotoxic Memory Skin-Homing Sub-Population/T-Lymphocytes Cytotoxic Memory Skin-Homing; TLym Cytx Mem SH Sub/TLym Cytx Mem SH; TLym Cytx Mem SH Sub/TLymCMSH</t>
  </si>
  <si>
    <t>A relative measurement (ratio or percentage) of a sub-population of skin-homing cytotoxic memory T-lymphocytes to total skin-homing cytotoxic memory T-lymphocytes in a biological specimen.</t>
  </si>
  <si>
    <t>Skin-Homing Cytotoxic Memory T-Lymphocyte Subpopulation to Skin-Homing Cytotoxic Memory T-Lymphocyte Ratio Measurement</t>
  </si>
  <si>
    <t>TCMSHSTC</t>
  </si>
  <si>
    <t>TLym Cytx Mem SH Sub/TLymC</t>
  </si>
  <si>
    <t>T-Lymphocytes Cytotoxic Memory Skin-Homing Sub-Population/T-Lymphocytes Cytotoxic; TLym Cytx Mem SH Sub/TLym Cytx; TLym Cytx Mem SH Sub/TLymC</t>
  </si>
  <si>
    <t>A relative measurement (ratio or percentage) of a sub-population of skin-homing cytotoxic memory T-lymphocytes to total cytotoxic T-lymphocytes in a biological specimen.</t>
  </si>
  <si>
    <t>Skin-Homing Cytotoxic Memory T-Lymphocyte Subpopulation to Cytotoxic T-Lymphocyte Ratio Measurement</t>
  </si>
  <si>
    <t>TCMSHTC</t>
  </si>
  <si>
    <t>TLym Cytx Mem SH/TLymC</t>
  </si>
  <si>
    <t>T-Lymphocytes Cytotoxic Memory Skin-Homing/T-Lymphocytes Cytotoxic; TLym Cytx Mem SH/TLym Cytx; TLym Cytx Mem SH/TLymC</t>
  </si>
  <si>
    <t>A relative measurement (ratio or percentage) of the skin-homing cytotoxic memory T-lymphocytes to total cytotoxic T-lymphocytes in a biological specimen.</t>
  </si>
  <si>
    <t>Skin-Homing Cytotoxic Memory T-Lymphocyte to Cytotoxic T-Lymphocyte Ratio Measurement</t>
  </si>
  <si>
    <t>TCMSHTCM</t>
  </si>
  <si>
    <t>TLym Cytx Mem SH/TLymCM</t>
  </si>
  <si>
    <t>T-Lymphocytes Cytotoxic Membrane Skin-Homing/T-Lymphocytes Cytotoxic Memory; TLym Cytx Mem SH/TLym Cytx Mem; TLym Cytx Mem SH/TLymCM</t>
  </si>
  <si>
    <t>A relative measurement (ratio or percentage) of the skin-homing cytotoxic memory T-lymphocytes to total cytotoxic memory T-lymphocytes in a biological specimen.</t>
  </si>
  <si>
    <t>Skin-Homing Cytotoxic Memory T-Lymphocyte to Cytotoxic Memory T-Lymphocyte Ratio Measurement</t>
  </si>
  <si>
    <t>TCSCOIND</t>
  </si>
  <si>
    <t>Tobacco Cessation Counseling Indicator</t>
  </si>
  <si>
    <t>An indication as to whether the individual has received tobacco cessation counseling.</t>
  </si>
  <si>
    <t>TCSTCS</t>
  </si>
  <si>
    <t>TLym Cytx Sub/TLym Cytx Sub</t>
  </si>
  <si>
    <t>T-Lymphocytes Cytotoxic Sub-Population/T-Lymphocytes Cytotoxic Sub-Population; TLym Cytx Sub/TLym Cytx Sub</t>
  </si>
  <si>
    <t>A relative measurement (ratio or percentage) of a sub-population of cytotoxic T-lymphocytes to a sub-population of cytotoxic T-lymphocytes in a biological specimen.</t>
  </si>
  <si>
    <t>Cytotoxic T-Lymphocyte Subpopulation to Cytotoxic T-Lymphocyte Subpopulation Ratio Measurement</t>
  </si>
  <si>
    <t>TCSTS</t>
  </si>
  <si>
    <t>TLym Cytx Sub/TLym Sub</t>
  </si>
  <si>
    <t>T-Lymphocytes Cytotoxic Sub-Population/T-Lymphocytes Sub-Population; TLym Cytx Sub/TLym Sub</t>
  </si>
  <si>
    <t>A relative measurement (ratio or percentage) of a sub-population of cytotoxic T-lymphocytes to a sub-population of T-lymphocytes in a biological specimen.</t>
  </si>
  <si>
    <t>Cytotoxic T-Lymphocyte Subpopulation to T-Lymphocyte Subpopulation Ratio Measurement</t>
  </si>
  <si>
    <t>TCTDE</t>
  </si>
  <si>
    <t>TLym Cytx Term Diff Exh</t>
  </si>
  <si>
    <t>T-Lymphocytes Cytotoxic Terminally Differentiated Exhausted; TLym Cytx Term Diff Exh</t>
  </si>
  <si>
    <t>A measurement of the cytotoxic terminally differentiated exhausted T-lymphocytes in a biological specimen.</t>
  </si>
  <si>
    <t>Cytotoxic Terminally Differentiated Exhausted T-Lymphocyte Count</t>
  </si>
  <si>
    <t>TCTDES</t>
  </si>
  <si>
    <t>TLym Cytx Term Diff Exh Sub</t>
  </si>
  <si>
    <t>T-Lymphocytes Cytotoxic Terminally Differentiated Exhausted Sub-Population; TLym Cytx Term Diff Exh Sub</t>
  </si>
  <si>
    <t>A measurement of a sub-population of cytotoxic terminally differentiated exhausted T-lymphocytes in a biological specimen.</t>
  </si>
  <si>
    <t>Cytotoxic Terminally Differentiated Exhausted T-Lymphocyte Subpopulation Count</t>
  </si>
  <si>
    <t>TCTDESP</t>
  </si>
  <si>
    <t>TLym Cytx Term Diff Exh Sub/TLymCTDExh</t>
  </si>
  <si>
    <t>T-Lymphocytes Cytotoxic Terminally Differentiated Exhausted Sub-Population/T-Lymphocytes Cytotoxic Terminally Differentiated Exhausted; TLym Cytx Term Diff Exh Sub/TLymCTDExh</t>
  </si>
  <si>
    <t>A relative measurement (ratio or percentage) of a sub-population of cytotoxic terminally differentiated exhausted T-lymphocytes to the total cytotoxic terminally differentiated exhausted T-lymphocytes in a biological specimen.</t>
  </si>
  <si>
    <t>Cytotoxic Terminally Differentiated Exhausted T-Lymphocyte Subpopulation to Cytotoxic Terminally Differentiated Exhausted T-Lymphocyte Ratio Measurement</t>
  </si>
  <si>
    <t>TCTDETLC</t>
  </si>
  <si>
    <t>TLym Cytx Term Diff Exh/TLym Cytx</t>
  </si>
  <si>
    <t>T-Lymphocytes Cytotoxic Terminally Differentiated Exhausted/T-Lymphocytes Cytotoxic; TLym Cytx Term Diff Exh/TLym Cytx</t>
  </si>
  <si>
    <t>A relative measurement (ratio or percentage) of cytotoxic terminally differentiated exhausted T-lymphocytes to the total cytotoxic T-lymphocytes in a biological specimen.</t>
  </si>
  <si>
    <t>Cytotoxic Terminally Differentiated Exhausted T-Lymphocyte to Cytotoxic T-Lymphocyte Ratio Measurement</t>
  </si>
  <si>
    <t>TCTMGH</t>
  </si>
  <si>
    <t>TLym Cytx Term Mem GH</t>
  </si>
  <si>
    <t>T-Lymphocytes Cytotoxic Terminal Memory Gut-Homing; TLym Cytx Term Mem GH</t>
  </si>
  <si>
    <t>A measurement of the gut-homing cytotoxic terminal memory T-lymphocytes in a biological specimen.</t>
  </si>
  <si>
    <t>Gut-Homing Cytotoxic Terminal Memory T-Lymphocyte Count</t>
  </si>
  <si>
    <t>TCTMGHS</t>
  </si>
  <si>
    <t>TLym Cytx Term Mem GH Sub</t>
  </si>
  <si>
    <t>T-Lymphocytes Cytotoxic Terminal Memory Gut-Homing Sub-Population; TLym Cytx Term Mem GH Sub</t>
  </si>
  <si>
    <t>A measurement of a sub-population of gut-homing cytotoxic terminal memory T-lymphocytes in a biological specimen.</t>
  </si>
  <si>
    <t>Gut-Homing Cytotoxic Terminal Memory T-Lymphocyte Subpopulation Count</t>
  </si>
  <si>
    <t>TCTMGHSP</t>
  </si>
  <si>
    <t>TLym Cytx Term Mem GH Sub/TLymCTMGH</t>
  </si>
  <si>
    <t>T-Lymphocytes Cytotoxic Terminal Memory Gut-Homing Sub-Population/T-Lymphocytes Cytotoxic Terminal Memory Gut-Homing; TLym Cytx Term Mem GH Sub/TLym Cytx Term Mem GH; TLym Cytx Term Mem GH Sub/TLymCTMGH</t>
  </si>
  <si>
    <t>A relative measurement (ratio or percentage) of a sub-population of gut-homing cytotoxic terminal memory T-lymphocytes to total gut-homing cytotoxic terminal memory T-lymphocytes in a biological specimen.</t>
  </si>
  <si>
    <t>Gut-Homing Cytotoxic Terminal Memory T-Lymphocyte Subpopulation to Gut-Homing Cytotoxic Terminal Memory T-Lymphocyte Ratio Measurement</t>
  </si>
  <si>
    <t>TCTMGHTC</t>
  </si>
  <si>
    <t>TLym Cytx Term Mem GH/TLymC</t>
  </si>
  <si>
    <t>T-Lymphocytes Cytotoxic Terminal Memory Gut-Homing/T-Lymphocytes Cytotoxic; TLym Cytx Term Mem GH/TLym Cytx; TLym Cytx Term Mem GH/TLymC</t>
  </si>
  <si>
    <t>A relative measurement (ratio or percentage) of the gut-homing cytotoxic terminal memory T-lymphocytes to total cytotoxic T-lymphocytes in a biological specimen.</t>
  </si>
  <si>
    <t>Gut-Homing Cytotoxic Terminal Memory T-Lymphocyte to Cytotoxic T-Lymphocyte Ratio Measurement</t>
  </si>
  <si>
    <t>TCTMSH</t>
  </si>
  <si>
    <t>TLym Cytx Term Mem SH</t>
  </si>
  <si>
    <t>T-Lymphocytes Cytotoxic Terminal Memory Skin-Homing; TLym Cytx Term Mem SH</t>
  </si>
  <si>
    <t>A measurement of the skin-homing cytotoxic terminal memory T-lymphocytes in a biological specimen.</t>
  </si>
  <si>
    <t>Skin-Homing Cytotoxic Terminal Memory T-Lymphocyte Count</t>
  </si>
  <si>
    <t>TCTMSHS</t>
  </si>
  <si>
    <t>TLym Cytx Term Mem SH Sub</t>
  </si>
  <si>
    <t>T-Lymphocytes Cytotoxic Terminal Memory Skin-Homing Sub-Population; TLym Cytx Term Mem SH Sub</t>
  </si>
  <si>
    <t>A measurement of the gut-homing helper memory T-lymphocytes in a biological specimen.</t>
  </si>
  <si>
    <t>Skin-Homing Cytotoxic Terminal Memory T-Lymphocyte Subpopulation Count</t>
  </si>
  <si>
    <t>TCTMSHSP</t>
  </si>
  <si>
    <t>TLym Cytx Term Mem SH Sub/TLymCTMSH</t>
  </si>
  <si>
    <t>T-Lymphocytes Cytotoxic Terminal Memory Skin-Homing Sub-Population/T-Lymphocytes Cytotoxic Terminal Memory Skin-Homing; TLym Cytx Term Mem SH Sub/TLym Cytx Term Mem SH; TLym Cytx Term Mem SH Sub/TLymCTMSH</t>
  </si>
  <si>
    <t>A relative measurement (ratio or percentage) of a sub-population of skin-homing cytotoxic terminal memory T-lymphocytes to total skin-homing cytotoxic terminal memory T-lymphocytes in a biological specimen.</t>
  </si>
  <si>
    <t>Skin-Homing Cytotoxic Terminal Memory T-Lymphocyte Subpopulation to Skin-Homing Cytotoxic Terminal Memory T-Lymphocyte Ratio Measurement</t>
  </si>
  <si>
    <t>TCTMSHTC</t>
  </si>
  <si>
    <t>TLym Cytx Term Mem SH/TLymC</t>
  </si>
  <si>
    <t>T-Lymphocytes Cytotoxic Terminal Memory Skin-Homing/T-Lymphocytes Cytotoxic; TLym Cytx Term Mem SH/TLym Cytx; TLym Cytx Term Mem SH/TLymC</t>
  </si>
  <si>
    <t>A relative measurement (ratio or percentage) of the skin-homing cytotoxic terminal memory T-lymphocytes to total cytotoxic T-lymphocytes in a biological specimen.</t>
  </si>
  <si>
    <t>Skin-Homing Cytotoxic Terminal Memory T-Lymphocyte to Cytotoxic T-Lymphocyte Ratio Measurement</t>
  </si>
  <si>
    <t>TDENIER</t>
  </si>
  <si>
    <t>Total Denier</t>
  </si>
  <si>
    <t>The linear mass density of fibers.</t>
  </si>
  <si>
    <t>TDTAG</t>
  </si>
  <si>
    <t>Terminal Deoxynucleotidyl Transferase Ag</t>
  </si>
  <si>
    <t>Terminal Deoxynucleotidyl Transferase Ag; Terminal Deoxynucleotidyl Transferase Antigen</t>
  </si>
  <si>
    <t>A measurement of the terminal deoxynucleotidyl transferase antigen in a biological specimen.</t>
  </si>
  <si>
    <t>Terminal Deoxynucleotidyl Transferase Antigen Measurement</t>
  </si>
  <si>
    <t>TEARDCY</t>
  </si>
  <si>
    <t>Dacryocytes</t>
  </si>
  <si>
    <t>Dacryocytes; Tear Shaped Erythrocytes; Teardrop Cells</t>
  </si>
  <si>
    <t>A measurement of dacryocytes in a biological specimen.</t>
  </si>
  <si>
    <t>Dacryocyte Analysis</t>
  </si>
  <si>
    <t>TEARSCR</t>
  </si>
  <si>
    <t>Tear Secretion</t>
  </si>
  <si>
    <t>A measurement of the amount of tear production in a subject.</t>
  </si>
  <si>
    <t>Tear Secretion Amount</t>
  </si>
  <si>
    <t>TEARSCRR</t>
  </si>
  <si>
    <t>Tear Secretion Rate</t>
  </si>
  <si>
    <t>A measurement of the amount of tears being secreted over a defined amount of time (e.g. 5 minutes).</t>
  </si>
  <si>
    <t>TECHQUAL</t>
  </si>
  <si>
    <t>Technical Quality</t>
  </si>
  <si>
    <t>A statement about an electrocardiographic recording describing technical issues or interference during the recording, processing, or transmission of the data. This does not represent an electrocardiographic diagnosis.</t>
  </si>
  <si>
    <t>ECG Technical Quality</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</si>
  <si>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</si>
  <si>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</si>
  <si>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t>
  </si>
  <si>
    <t>Body Temperature; Temperature</t>
  </si>
  <si>
    <t>A measurement of the temperature of the body.</t>
  </si>
  <si>
    <t>Body Temperature</t>
  </si>
  <si>
    <t>TEMPCB</t>
  </si>
  <si>
    <t>Core Body Temperature</t>
  </si>
  <si>
    <t>A measurement of the temperature within the deep tissues of the body.</t>
  </si>
  <si>
    <t>TEMPPB</t>
  </si>
  <si>
    <t>Peripheral Body Temperature</t>
  </si>
  <si>
    <t>A measurement of the temperature of the body at or near its surface.</t>
  </si>
  <si>
    <t>TESTOS</t>
  </si>
  <si>
    <t>Testosterone</t>
  </si>
  <si>
    <t>Testosterone; Total Testosterone</t>
  </si>
  <si>
    <t>A measurement of the total (free and bound) testosterone in a biological specimen.</t>
  </si>
  <si>
    <t>Total Testosterone Measurement</t>
  </si>
  <si>
    <t>TESTOSBA</t>
  </si>
  <si>
    <t>Bioavailable Testosterone</t>
  </si>
  <si>
    <t>A measurement of bioavailable testosterone in a biological specimen.</t>
  </si>
  <si>
    <t>Bioavailable Testosterone Measurement</t>
  </si>
  <si>
    <t>TESTOSFR</t>
  </si>
  <si>
    <t>Testosterone, Free</t>
  </si>
  <si>
    <t>A measurement of the free testosterone in a biological specimen.</t>
  </si>
  <si>
    <t>Free Testosterone Measurement</t>
  </si>
  <si>
    <t>TESTOSWB</t>
  </si>
  <si>
    <t>Testosterone, Weakly Bound</t>
  </si>
  <si>
    <t>A measurement of the weakly bound testosterone (testosterone bound to albumin) in a biological specimen.</t>
  </si>
  <si>
    <t>Weakly Bound Testosterone Measurement</t>
  </si>
  <si>
    <t>TFERRIN</t>
  </si>
  <si>
    <t>Transferrin</t>
  </si>
  <si>
    <t>Beta-1 Metal-Binding Globulin; Serotransferrin; Siderophilin; Transferrin</t>
  </si>
  <si>
    <t>A measurement of the total transferrin in a biological specimen.</t>
  </si>
  <si>
    <t>Transferrin Measurement</t>
  </si>
  <si>
    <t>TFF3</t>
  </si>
  <si>
    <t>Trefoil Factor 3</t>
  </si>
  <si>
    <t>A measurement of the trefoil factor 3 in a biological specimen.</t>
  </si>
  <si>
    <t>Trefoil Factor 3 Measurement</t>
  </si>
  <si>
    <t>TFPIFR</t>
  </si>
  <si>
    <t>Tissue Factor Pathway Inhibitor, Free</t>
  </si>
  <si>
    <t>Free Tissue Factor Pathway Inhibitor Antigen; Tissue Factor Pathway Inhibitor, Free</t>
  </si>
  <si>
    <t>A measurement of the free tissue factor pathway inhibitor in a biological specimen.</t>
  </si>
  <si>
    <t>Free Tissue Factor Pathway Inhibitor Antigen Measurement</t>
  </si>
  <si>
    <t>TFR1</t>
  </si>
  <si>
    <t>Transferrin Receptor Protein 1</t>
  </si>
  <si>
    <t>P90; Soluble CD71; TfR1; Transferrin Receptor Protein 1</t>
  </si>
  <si>
    <t>A measurement of the transferrin receptor protein 1 in a biological specimen.</t>
  </si>
  <si>
    <t>Transferrin Receptor Protein 1 Measurement</t>
  </si>
  <si>
    <t>TFRRNSAT</t>
  </si>
  <si>
    <t>Transferrin Saturation</t>
  </si>
  <si>
    <t>Iron Binding Capacity Saturation; Iron Saturation; Iron to TIBC; Transferrin Saturation</t>
  </si>
  <si>
    <t>A measurement of the iron bound to transferrin in a biological specimen.</t>
  </si>
  <si>
    <t>Transferrin Saturation Measurement</t>
  </si>
  <si>
    <t>TGB</t>
  </si>
  <si>
    <t>Target Bound</t>
  </si>
  <si>
    <t>A measurement of the bound target in a biological specimen, prior to background subtraction.</t>
  </si>
  <si>
    <t>Target Bound Measurement</t>
  </si>
  <si>
    <t>TGBBK</t>
  </si>
  <si>
    <t>Target Bound, Background</t>
  </si>
  <si>
    <t>A measurement of the background associated with the bound target measurement in a biological specimen.</t>
  </si>
  <si>
    <t>Target Bound, Background Measurement</t>
  </si>
  <si>
    <t>TGBDBBK</t>
  </si>
  <si>
    <t>Target Bound, Delta Bound Background</t>
  </si>
  <si>
    <t>A measurement of the difference between bound target and background target in a biological specimen.</t>
  </si>
  <si>
    <t>Target, Bound Delta Bound Background Measurement</t>
  </si>
  <si>
    <t>TGF</t>
  </si>
  <si>
    <t>Target Free</t>
  </si>
  <si>
    <t>A measurement of the free target in a biological specimen, prior to background subtraction.</t>
  </si>
  <si>
    <t>Target Free Measurement</t>
  </si>
  <si>
    <t>TGFA</t>
  </si>
  <si>
    <t>Transforming Growth Factor Alpha</t>
  </si>
  <si>
    <t>Protransforming Growth Factor Alpha; TGF-Alpha; Transforming Growth Factor Alpha</t>
  </si>
  <si>
    <t>A measurement of the transforming growth factor alpha in a biological specimen.</t>
  </si>
  <si>
    <t>Transforming Growth Factor Alpha Measurement</t>
  </si>
  <si>
    <t>TGFB</t>
  </si>
  <si>
    <t>Transforming Growth Factor Beta</t>
  </si>
  <si>
    <t>A measurement of the total transforming growth factor beta in a biological specimen.</t>
  </si>
  <si>
    <t>Transforming Growth Factor Beta Measurement</t>
  </si>
  <si>
    <t>TGFB1</t>
  </si>
  <si>
    <t>Transforming Growth Factor Beta 1</t>
  </si>
  <si>
    <t>A measurement of the transforming growth factor beta 1 in a biological specimen.</t>
  </si>
  <si>
    <t>Transforming Growth Factor Beta 1 Measurement</t>
  </si>
  <si>
    <t>TGFB2</t>
  </si>
  <si>
    <t>Transforming Growth Factor Beta 2</t>
  </si>
  <si>
    <t>G-TSF; LDS4; TGF-beta2; Transforming Growth Factor Beta 2</t>
  </si>
  <si>
    <t>A measurement of the transforming growth factor beta 2 in a biological specimen.</t>
  </si>
  <si>
    <t>Transforming Growth Factor Beta 2 Measurement</t>
  </si>
  <si>
    <t>TGFB3</t>
  </si>
  <si>
    <t>Transforming Growth Factor Beta 3</t>
  </si>
  <si>
    <t>ARVD; ARVD1; LDS5; RNHF; TGF-beta3; Transforming Growth Factor Beta 3</t>
  </si>
  <si>
    <t>A measurement of the transforming growth factor beta 3 in a biological specimen.</t>
  </si>
  <si>
    <t>Transforming Growth Factor Beta 3 Measurement</t>
  </si>
  <si>
    <t>TGFBK</t>
  </si>
  <si>
    <t>Target Free, Background</t>
  </si>
  <si>
    <t>A measurement of the background associated with the free target measurement in a biological specimen.</t>
  </si>
  <si>
    <t>Target Free, Background Measurement</t>
  </si>
  <si>
    <t>TGFDFBK</t>
  </si>
  <si>
    <t>Target Free, Delta Free Background</t>
  </si>
  <si>
    <t>A measurement of the difference between free target and free background target in a biological specimen.</t>
  </si>
  <si>
    <t>Target, Free Delta Free Background Measurement</t>
  </si>
  <si>
    <t>TGLOB</t>
  </si>
  <si>
    <t>Thyroglobulin</t>
  </si>
  <si>
    <t>TG; Thyroglobulin</t>
  </si>
  <si>
    <t>A measurement of the thyroglobulin in a biological specimen.</t>
  </si>
  <si>
    <t>Thyroglobulin Measurement</t>
  </si>
  <si>
    <t>TGLOBRR</t>
  </si>
  <si>
    <t>Thyroglobulin Recovery Rate</t>
  </si>
  <si>
    <t>A measurement of the thyroglobulin recovery rate in a biological specimen obtained by measuring the thyroglobulin concentration before and after a known amount of thyroglobulin has been added to the specimen.</t>
  </si>
  <si>
    <t>TGOCC</t>
  </si>
  <si>
    <t>Target Occupancy</t>
  </si>
  <si>
    <t>Percent Occupancy; Percent Saturation; Target Occupancy</t>
  </si>
  <si>
    <t>A relative measurement (ratio or percentage) of the specifically bound target to total target in a biological specimen.</t>
  </si>
  <si>
    <t>Target Occupancy Ratio Measurement</t>
  </si>
  <si>
    <t>TGODNA</t>
  </si>
  <si>
    <t>Toxoplasma gondii DNA</t>
  </si>
  <si>
    <t>A measurement of the Toxoplasma gondii DNA in a biological specimen.</t>
  </si>
  <si>
    <t>Toxoplasma gondii DNA Measurement</t>
  </si>
  <si>
    <t>TGT</t>
  </si>
  <si>
    <t>Target Total</t>
  </si>
  <si>
    <t>A measurement of the total target in a biological specimen, prior to background subtraction.</t>
  </si>
  <si>
    <t>Target Total Measurement</t>
  </si>
  <si>
    <t>TGTBK</t>
  </si>
  <si>
    <t>Target Total, Background</t>
  </si>
  <si>
    <t>A measurement of the background associated with the total target measurement in a biological specimen.</t>
  </si>
  <si>
    <t>Target Total, Background Measurement</t>
  </si>
  <si>
    <t>TGTDTBK</t>
  </si>
  <si>
    <t>Target Total, Delta Total Background</t>
  </si>
  <si>
    <t>A measurement of the difference between total target and target total background in a biological specimen.</t>
  </si>
  <si>
    <t>Target, Total Delta Total Background Measurement</t>
  </si>
  <si>
    <t>TGV</t>
  </si>
  <si>
    <t>Thoracic Gas Volume</t>
  </si>
  <si>
    <t>The absolute volume of air contained in the thoracic cavity at any given point in time and at any level of alveolar pressure.</t>
  </si>
  <si>
    <t>TH171SP</t>
  </si>
  <si>
    <t>TLym Help 17.1 Sub/TLymH17.1</t>
  </si>
  <si>
    <t>T-Lymphocytes Helper 17.1 Sub-Population/T-Lymphocytes Helper 17.1; TLym Help 17.1 Sub/TLymH17.1</t>
  </si>
  <si>
    <t>A relative measurement (ratio or percentage) of a sub-population of helper 17.1 T-lymphocytes to total helper 17.1 T-lymphocytes in a biological specimen.</t>
  </si>
  <si>
    <t>Helper 17.1 T-Lymphocyte Subpopulation to Helper 17.1 T-Lymphocyte Ratio Measurement</t>
  </si>
  <si>
    <t>TH171STH</t>
  </si>
  <si>
    <t>TLym Help 17.1 Sub/TLym Help</t>
  </si>
  <si>
    <t>T-Lymphocytes Helper 17.1 Sub-Population/T-Lymphocytes Helper; TLym Help 17.1 Sub/TLym Help</t>
  </si>
  <si>
    <t>A relative measurement (ratio or percentage) of a sub-population of helper 17.1 T-lymphocytes to total helper T-lymphocytes in a biological specimen.</t>
  </si>
  <si>
    <t>Helper 17.1 T-Lymphocyte Subpopulation to Helper T-Lymphocyte Ratio Measurement</t>
  </si>
  <si>
    <t>TH171TH</t>
  </si>
  <si>
    <t>TLym Help 17.1/TLym Help</t>
  </si>
  <si>
    <t>T-Lymphocytes Helper 17.1/T-Lymphocytes Helper; TLym Help 17.1/TLym Help</t>
  </si>
  <si>
    <t>A relative measurement (ratio or percentage) of the helper 17.1 T-lymphocytes to total helper T-lymphocytes in a biological specimen.</t>
  </si>
  <si>
    <t>Helper 17.1 T-Lymphocyte to Helper T-Lymphocyte Ratio Measurement</t>
  </si>
  <si>
    <t>TH17SP</t>
  </si>
  <si>
    <t>TLym Help 17 Sub/TLymH17</t>
  </si>
  <si>
    <t>T-Lymphocytes Helper 17 Sub-Population/T-Lymphocytes Helper 17; TLym Help 17 Sub/TLymH17</t>
  </si>
  <si>
    <t>A relative measurement (ratio or percentage) of a sub-population of helper 17 T-lymphocytes to total helper 17 T-lymphocytes in a biological specimen.</t>
  </si>
  <si>
    <t>Helper 17 T-Lymphocyte Subpopulation to Helper 17 T-Lymphocyte Ratio Measurement</t>
  </si>
  <si>
    <t>TH17STH</t>
  </si>
  <si>
    <t>TLym Help 17 Sub/TLym Help</t>
  </si>
  <si>
    <t>T-Lymphocytes Helper 17 Sub-Population/T-Lymphocytes Helper; TLym Help 17 Sub/TLym Help</t>
  </si>
  <si>
    <t>A relative measurement (ratio or percentage) of a sub-population of helper 17 T-lymphocytes to total helper T-lymphocytes in a biological specimen.</t>
  </si>
  <si>
    <t>Helper 17 T-Lymphocyte Subpopulation to Helper T-Lymphocyte Ratio Measurement</t>
  </si>
  <si>
    <t>TH17TH</t>
  </si>
  <si>
    <t>TLym Help 17/TLym Help</t>
  </si>
  <si>
    <t>T-Lymphocytes Helper 17/T-Lymphocytes Helper; TLym Help 17/TLym Help</t>
  </si>
  <si>
    <t>A relative measurement (ratio or percentage) of the helper 17 T-lymphocytes to total helper T-lymphocytes in a biological specimen.</t>
  </si>
  <si>
    <t>Helper 17 T-Lymphocyte to Helper T-Lymphocyte Ratio Measurement</t>
  </si>
  <si>
    <t>TH1SP</t>
  </si>
  <si>
    <t>TLym Help 1 Sub/TLymH1</t>
  </si>
  <si>
    <t>T-Lymphocytes Helper 1 Sub-Population/T-Lymphocytes Helper 1; TLym Help 1 Sub/TLymH1</t>
  </si>
  <si>
    <t>A relative measurement (ratio or percentage) of a sub-population of helper 1 T-lymphocytes to total helper 1 T-lymphocytes in a biological specimen.</t>
  </si>
  <si>
    <t>Helper 1 T-Lymphocyte Subpopulation to Helper 1 T-Lymphocyte Ratio Measurement</t>
  </si>
  <si>
    <t>TH1STH</t>
  </si>
  <si>
    <t>TLym Help 1 Sub/TLym Help</t>
  </si>
  <si>
    <t>T-Lymphocytes Helper 1 Sub-Population/T-Lymphocytes Helper; TLym Help 1 Sub/TLym Helper</t>
  </si>
  <si>
    <t>A relative measurement (ratio or percentage) of a sub-population of helper 1 T-lymphocytes to total helper T-lymphocytes in a biological specimen.</t>
  </si>
  <si>
    <t>Helper 1 T-Lymphocyte Subpopulation to Helper T-Lymphocyte Ratio Measurement</t>
  </si>
  <si>
    <t>TH1TH</t>
  </si>
  <si>
    <t>TLym Help 1/TLym Help</t>
  </si>
  <si>
    <t>T-Lymphocytes Helper 1/T-Lymphocytes Helper; TLym Help 1/TLym Help</t>
  </si>
  <si>
    <t>A relative measurement (ratio or percentage) of the helper 1 T-lymphocytes to total helper T-lymphocytes in a biological specimen.</t>
  </si>
  <si>
    <t>Helper 1 T-Lymphocyte to Helper T-Lymphocyte Ratio Measurement</t>
  </si>
  <si>
    <t>TH22SP</t>
  </si>
  <si>
    <t>TLym Help 22 Sub/TLymH22</t>
  </si>
  <si>
    <t>T-Lymphocytes Helper 22 Sub-Population/T-Lymphocytes Helper 22; TLym Help 22 Sub/TLymH22</t>
  </si>
  <si>
    <t>A relative measurement (ratio or percentage) of a sub-population of helper 22 T-lymphocytes to total helper 22 T-lymphocytes in a biological specimen.</t>
  </si>
  <si>
    <t>Helper 22 T-Lymphocyte Subpopulation to Helper 22 T-Lymphocyte Ratio Measurement</t>
  </si>
  <si>
    <t>TH22STH</t>
  </si>
  <si>
    <t>TLym Help 22 Sub/TLym Help</t>
  </si>
  <si>
    <t>T-Lymphocytes Helper 22 Sub-Population/T-Lymphocytes Helper; TLym Help 22 Sub/TLym Help</t>
  </si>
  <si>
    <t>A relative measurement (ratio or percentage) of a sub-population of helper 22 T-lymphocytes to total helper T-lymphocytes in a biological specimen.</t>
  </si>
  <si>
    <t>Helper 22 T-Lymphocyte Subpopulation to Helper T-Lymphocyte Ratio Measurement</t>
  </si>
  <si>
    <t>TH22TH</t>
  </si>
  <si>
    <t>TLym Help 22/TLym Help</t>
  </si>
  <si>
    <t>T-Lymphocytes Helper 22/T-Lymphocytes Helper; TLym Help 22/TLym Help</t>
  </si>
  <si>
    <t>A relative measurement (ratio or percentage) of the helper 22 T-lymphocytes to total helper T-lymphocytes in a biological specimen.</t>
  </si>
  <si>
    <t>Helper 22 T-Lymphocyte to Helper T-Lymphocyte Ratio Measurement</t>
  </si>
  <si>
    <t>TH2SP</t>
  </si>
  <si>
    <t>TLym Help 2 Sub/TLymH2</t>
  </si>
  <si>
    <t>T-Lymphocytes Helper 2 Sub-Population/T-Lymphocytes Helper 2; TLym Help 2 Sub/TLymH2</t>
  </si>
  <si>
    <t>A relative measurement (ratio or percentage) of a sub-population of helper 2 T-lymphocytes to total helper 2 T-lymphocytes in a biological specimen.</t>
  </si>
  <si>
    <t>Helper 2 T-Lymphocyte Subpopulation to Helper 2 T-Lymphocyte Ratio Measurement</t>
  </si>
  <si>
    <t>TH2STH</t>
  </si>
  <si>
    <t>TLym Help 2 Sub/TLym Help</t>
  </si>
  <si>
    <t>T-Lymphocytes Helper 2 Sub-Population/T-Lymphocytes Helper; TLym Help 2 Sub/TLym Help</t>
  </si>
  <si>
    <t>A relative measurement (ratio or percentage) of a sub-population of helper 2 T-lymphocytes to total helper T-lymphocytes in a biological specimen.</t>
  </si>
  <si>
    <t>Helper 2 T-Lymphocyte Subpopulation to Helper T-Lymphocyte Ratio Measurement</t>
  </si>
  <si>
    <t>TH2TH</t>
  </si>
  <si>
    <t>TLym Help 2/TLym Help</t>
  </si>
  <si>
    <t>T-Lymphocytes Helper 2/T-Lymphocytes Helper; TLym Help 2/TLym Help</t>
  </si>
  <si>
    <t>A relative measurement (ratio or percentage) of the helper 2 T-lymphocytes to total helper T-lymphocytes in a biological specimen.</t>
  </si>
  <si>
    <t>Helper 2 T-Lymphocyte to Helper T-Lymphocyte Ratio Measurement</t>
  </si>
  <si>
    <t>TH9SP</t>
  </si>
  <si>
    <t>TLym Help 9 Sub/TLymH9</t>
  </si>
  <si>
    <t>T-Lymphocytes Helper 9 Sub-Population/T-Lymphocytes Helper 9; TLym Help 9 Sub/TLymH9</t>
  </si>
  <si>
    <t>A relative measurement (ratio or percentage) of a sub-population of helper 9 T-lymphocytes to total helper 9 T-lymphocytes in a biological specimen.</t>
  </si>
  <si>
    <t>Helper 9 T-Lymphocyte Subpopulation to Helper 9 T-Lymphocyte Ratio Measurement</t>
  </si>
  <si>
    <t>TH9STH</t>
  </si>
  <si>
    <t>TLym Help 9 Sub/TLym Help</t>
  </si>
  <si>
    <t>T-Lymphocytes Helper 9 Sub-Population/T-Lymphocytes Helper; TLym Help 9 Sub/TLym Help</t>
  </si>
  <si>
    <t>A relative measurement (ratio or percentage) of a sub-population of helper 9 T-lymphocytes to total helper T-lymphocytes in a biological specimen.</t>
  </si>
  <si>
    <t>Helper 9 T-Lymphocyte Subpopulation to Helper T-Lymphocyte Ratio Measurement</t>
  </si>
  <si>
    <t>TH9TH</t>
  </si>
  <si>
    <t>TLym Help 9/TLym Help</t>
  </si>
  <si>
    <t>T-Lymphocytes Helper 9/T-Lymphocytes Helper; TLym Help 9/TLym Help</t>
  </si>
  <si>
    <t>A relative measurement (ratio or percentage) of the helper 9 T-lymphocytes to total helper T-lymphocytes in a biological specimen.</t>
  </si>
  <si>
    <t>Helper 9 T-Lymphocyte to Helper T-Lymphocyte Ratio Measurement</t>
  </si>
  <si>
    <t>THBD</t>
  </si>
  <si>
    <t>Thrombomodulin</t>
  </si>
  <si>
    <t>BDCA3; Thrombomodulin</t>
  </si>
  <si>
    <t>A measurement of the thrombomodulin in a biological specimen.</t>
  </si>
  <si>
    <t>Thrombomodulin Measurement</t>
  </si>
  <si>
    <t>THC</t>
  </si>
  <si>
    <t>Tetrahydrocannabinol</t>
  </si>
  <si>
    <t>Delta-9-Tetrahydrocannabinol; Tetrahydrocannabinol; THC</t>
  </si>
  <si>
    <t>A measurement of the tetrahydrocannabinol in a biological specimen.</t>
  </si>
  <si>
    <t>Tetrahydrocannabinol Measurement</t>
  </si>
  <si>
    <t>THCCOOH</t>
  </si>
  <si>
    <t>11-Nor-Delta9-THC-9-Carboxylic Acid</t>
  </si>
  <si>
    <t>11-Nor-Delta9-THC-9-Carboxylic Acid; THC-COOH</t>
  </si>
  <si>
    <t>A measurement of 11-nor-delta-9-tetrahydrocannabinol-9-carboxylic acid present in a biological specimen.</t>
  </si>
  <si>
    <t>11-Nor-Delta9-THC-9-Carboxylic Acid Measurement</t>
  </si>
  <si>
    <t>THCKEVD</t>
  </si>
  <si>
    <t>Cross-sec Thickness, EVD</t>
  </si>
  <si>
    <t>Cross-sec Thickness, EVD; Cross-sectional Thickness, End Ventricular Diastole</t>
  </si>
  <si>
    <t>The cross-sectional thickness of a cardiovascular structure measured at end ventricular diastole.</t>
  </si>
  <si>
    <t>Cross-sectional Thickness at End Ventricular Diastole</t>
  </si>
  <si>
    <t>THCKEVS</t>
  </si>
  <si>
    <t>Cross-sec Thickness, EVS</t>
  </si>
  <si>
    <t>Cross-sec Thickness, EVS; Cross-sectional Thickness, End Ventricular Systole</t>
  </si>
  <si>
    <t>The cross-sectional thickness of a cardiovascular structure measured at end ventricular systole.</t>
  </si>
  <si>
    <t>Cross-sectional Thickness at End Ventricular Systole</t>
  </si>
  <si>
    <t>THCMGH</t>
  </si>
  <si>
    <t>TLym Help Cen Mem GH</t>
  </si>
  <si>
    <t>T-Lymphocytes Helper Central Memory Gut-Homing; TLym Help Cen Mem GH</t>
  </si>
  <si>
    <t>A measurement of the gut-homing helper central memory T-lymphocytes in a biological specimen.</t>
  </si>
  <si>
    <t>Gut-Homing Helper Central Memory T-Lymphocyte Count</t>
  </si>
  <si>
    <t>THCMGHP</t>
  </si>
  <si>
    <t>TLym Help Cen Mem GH Sub/TLymHCMGH</t>
  </si>
  <si>
    <t>T-Lymphocytes Helper Central Memory Gut-Homing Sub-Population/T-Lymphocytes Helper Central Memory Gut-Homing; TLym Help Cen Mem GH Sub/TLym Help Cen Mem GH; TLym Help Cen Mem GH Sub/TLymHCMGH</t>
  </si>
  <si>
    <t>A relative measurement (ratio or percentage) of a sub-population of gut-homing helper central memory T-lymphocytes to total gut-homing helper central memory T-lymphocytes in a biological specimen.</t>
  </si>
  <si>
    <t>Gut-Homing Helper Central Memory T-Lymphocyte Subpopulation to Gut-Homing Helper Central Memory T-Lymphocyte Ratio Measurement</t>
  </si>
  <si>
    <t>THCMGHS</t>
  </si>
  <si>
    <t>TLym Help Cen Mem GH Sub</t>
  </si>
  <si>
    <t>T-Lymphocytes Help Central Memory Gut-Homing Sub-Population; TLym Help Cen Mem GH Sub</t>
  </si>
  <si>
    <t>A measurement of a sub-population of gut-homing helper central memory T-lymphocytes in a biological specimen.</t>
  </si>
  <si>
    <t>Gut-Homing Helper Central Memory T-Lymphocyte Subpopulation Count</t>
  </si>
  <si>
    <t>THCMGHTH</t>
  </si>
  <si>
    <t>TLym Help Cen Mem GH/TLymH</t>
  </si>
  <si>
    <t>T-Lymphocytes Helper Central Memory Gut-Homing/T-Lymphocytes Helper; TLym Help Cen Mem GH/TLym Help; TLym Help Cen Mem GH/TLymH</t>
  </si>
  <si>
    <t>A relative measurement (ratio or percentage) of the gut-homing helper central memory T-lymphocytes to total helper T-lymphocytes in a biological specimen.</t>
  </si>
  <si>
    <t>Gut-Homing Helper Central Memory T-Lymphocyte to Helper T-Lymphocyte Ratio Measurement</t>
  </si>
  <si>
    <t>THCMSH</t>
  </si>
  <si>
    <t>TLym Help Cen Mem SH</t>
  </si>
  <si>
    <t>T-Lymphocytes Helper Central Memory Skin-Homing; TLym Help Cen Mem SH</t>
  </si>
  <si>
    <t>A measurement of the skin-homing helper central memory T-lymphocytes in a biological specimen.</t>
  </si>
  <si>
    <t>Skin-Homing Helper Central Memory T-Lymphocyte Count</t>
  </si>
  <si>
    <t>THCMSHS</t>
  </si>
  <si>
    <t>TLym Help Cen Mem SH Sub</t>
  </si>
  <si>
    <t>T-Lymphocytes Helper Central Memory Skin-Homing Sub-Population; TLym Help Cen Mem SH Sub</t>
  </si>
  <si>
    <t>A measurement of a sub-population of skin-homing helper central memory T-lymphocytes in a biological specimen.</t>
  </si>
  <si>
    <t>Skin-Homing Helper Central Memory T-Lymphocyte Subpopulation Count</t>
  </si>
  <si>
    <t>THCMSHSP</t>
  </si>
  <si>
    <t>TLym Help Cen Mem SH Sub/TLymHCMSH</t>
  </si>
  <si>
    <t>T-Lymphocytes Helper Central Memory Skin-Homing Sub-Population/T-Lymphocytes Helper Central Memory Skin-Homing; TLym Help Cen Mem SH Sub/TLym Help Cen Mem SH; TLym Help Cen Mem SH Sub/TLymHCMSH</t>
  </si>
  <si>
    <t>A relative measurement (ratio or percentage) of a sub-population of skin-homing helper central memory T-lymphocytes to total skin-homing helper central memory T-lymphocytes in a biological specimen.</t>
  </si>
  <si>
    <t>Skin-Homing Helper Central Memory T-Lymphocyte Subpopulation to Skin-Homing Helper Central Memory T-Lymphocyte Ratio Measurement</t>
  </si>
  <si>
    <t>THCMSHTH</t>
  </si>
  <si>
    <t>TLym Help Cen Mem SH/TLymH</t>
  </si>
  <si>
    <t>T-Lymphocytes Helper Central Memory Skin-Homing/T-Lymphocytes Helper; TLym Help Cen Mem SH/TLym Help; TLym Help Cen Mem SH/TLymH</t>
  </si>
  <si>
    <t>A relative measurement (ratio or percentage) of the skin-homing helper central memory T-lymphocytes to total helper T-lymphocytes in a biological specimen.</t>
  </si>
  <si>
    <t>Skin-Homing Helper Central Memory T-Lymphocyte to Helper T-Lymphocyte Ratio Measurement</t>
  </si>
  <si>
    <t>THDCSL5A</t>
  </si>
  <si>
    <t>5-Alpha Tetrahydrocortisol</t>
  </si>
  <si>
    <t>A measurement of the 5-alpha tetrahydrocortisol in a biological specimen.</t>
  </si>
  <si>
    <t>5-Alpha Tetrahydrocortisol Measurement</t>
  </si>
  <si>
    <t>THEBAINE</t>
  </si>
  <si>
    <t>Thebaine</t>
  </si>
  <si>
    <t>A measurement of the thebaine in a biological specimen.</t>
  </si>
  <si>
    <t>Thebaine Measurement</t>
  </si>
  <si>
    <t>THEMGH</t>
  </si>
  <si>
    <t>TLym Help Eff Mem GH</t>
  </si>
  <si>
    <t>T-Lymphocytes Helper Effector Memory Gut-Homing; TLym Help Eff Mem GH</t>
  </si>
  <si>
    <t>A measurement of the gut-homing helper effector memory T-lymphocytes in a biological specimen.</t>
  </si>
  <si>
    <t>Gut-Homing Helper Effector Memory T-Lymphocyte Count</t>
  </si>
  <si>
    <t>THEMGHS</t>
  </si>
  <si>
    <t>TLym Help Eff Mem GH Sub</t>
  </si>
  <si>
    <t>T-Lymphocytes Helper Effector Memory Gut-Homing Sub-Population; TLym Help Eff Mem GH Sub</t>
  </si>
  <si>
    <t>A measurement of a sub-population of gut-homing helper effector memory T-lymphocytes in a biological specimen.</t>
  </si>
  <si>
    <t>Gut-Homing Helper Effector Memory T-Lymphocyte Subpopulation Count</t>
  </si>
  <si>
    <t>THEMGHSP</t>
  </si>
  <si>
    <t>TLym Help Eff Mem GH Sub/TLymHEMGH</t>
  </si>
  <si>
    <t>T-Lymphocytes Helper Effector Memory Gut-Homing Sub-Population/T-Lymphocytes Helper Effector Memory Gut-Homing; TLym Help Eff Mem GH Sub/TLym Help Eff Mem GH; TLym Help Eff Mem GH Sub/TLymHEMGH</t>
  </si>
  <si>
    <t>A relative measurement (ratio or percentage) of a sub-population of gut-homing helper effector memory T-lymphocytes to total gut-homing helper effector memory T-lymphocytes in a biological specimen.</t>
  </si>
  <si>
    <t>Gut-Homing Helper Effector Memory T-Lymphocyte Subpopulation to Gut-Homing Helper Effector Memory T-Lymphocyte Ratio Measurement</t>
  </si>
  <si>
    <t>THEMGHTH</t>
  </si>
  <si>
    <t>TLym Help Eff Mem GH/TLymH</t>
  </si>
  <si>
    <t>T-Lymphocytes Helper Effector Memory Gut-Homing/T-Lymphocytes Helper; TLym Help Eff Mem GH/TLym Help; TLym Help Eff Mem GH/TLymH</t>
  </si>
  <si>
    <t>A relative measurement (ratio or percentage) of the gut-homing helper effector memory T-lymphocytes to total helper T-lymphocytes in a biological specimen.</t>
  </si>
  <si>
    <t>Gut-Homing Helper Effector Memory T-Lymphocyte to Helper T-Lymphocyte Ratio Measurement</t>
  </si>
  <si>
    <t>THEMSH</t>
  </si>
  <si>
    <t>TLym Help Eff Mem SH</t>
  </si>
  <si>
    <t>T-Lymphocytes Helper Effector Memory Skin-Homing; TLym Help Eff Mem SH</t>
  </si>
  <si>
    <t>A measurement of the skin-homing helper effector memory T-lymphocytes in a biological specimen.</t>
  </si>
  <si>
    <t>Skin-Homing Helper Effector Memory T-Lymphocyte Count</t>
  </si>
  <si>
    <t>THEMSHS</t>
  </si>
  <si>
    <t>TLym Help Eff Mem SH Sub</t>
  </si>
  <si>
    <t>T-Lymphocytes Helper Effector Memory Skin-Homing Sub-Population; TLym Help Eff Mem SH Sub</t>
  </si>
  <si>
    <t>A measurement of a sub-population of skin-homing helper effector memory T-lymphocytes in a biological specimen.</t>
  </si>
  <si>
    <t>Skin-Homing Helper Effector Memory T-Lymphocyte Subpopulation Count</t>
  </si>
  <si>
    <t>THEMSHSP</t>
  </si>
  <si>
    <t>TLym Help Eff Mem SH Sub/TLymHEMSH</t>
  </si>
  <si>
    <t>T-Lymphocytes Helper Effector Memory Skin-Homing Sub-Population/T-Lymphocytes Helper Effector Memory Skin-Homing; TLym Help Eff Mem SH Sub/TLym Help Eff Mem SH; TLym Help Eff Mem SH Sub/TLymHEMSH</t>
  </si>
  <si>
    <t>A relative measurement (ratio or percentage) of a sub-population of skin-homing helper effector memory T-lymphocytes to total skin-homing helper effector memory T-lymphocytes in a biological specimen.</t>
  </si>
  <si>
    <t>Skin-Homing Helper Effector Memory T-Lymphocyte Subpopulation to Skin-Homing Helper Effector Memory T-Lymphocyte Ratio Measurement</t>
  </si>
  <si>
    <t>THEMSHTH</t>
  </si>
  <si>
    <t>TLym Help Eff Mem SH/TLymH</t>
  </si>
  <si>
    <t>T-Lymphocytes Helper Effector Memory Skin-Homing/T-Lymphocytes Helper; TLym Help Eff Mem SH/TLym Help; TLym Help Eff Mem SH/TLymH</t>
  </si>
  <si>
    <t>A relative measurement (ratio or percentage) of the skin-homing helper effector memory T-lymphocytes to total helper T-lymphocytes in a biological specimen.</t>
  </si>
  <si>
    <t>Skin-Homing Helper Effector Memory T-Lymphocyte to Helper T-Lymphocyte Ratio Measurement</t>
  </si>
  <si>
    <t>THEOPHYL</t>
  </si>
  <si>
    <t>Theophylline</t>
  </si>
  <si>
    <t>A measurement of the Theophylline present in a biological specimen.</t>
  </si>
  <si>
    <t>Theophylline Measurement</t>
  </si>
  <si>
    <t>THFSTHS</t>
  </si>
  <si>
    <t>TLym Help Foll Sub/TLym Help Sub</t>
  </si>
  <si>
    <t>T-Lymphocytes Helper Follicular Sub-Population/T-Lymphocytes Helper Sub-Population; TLym Help Foll Sub/TLym Help Sub</t>
  </si>
  <si>
    <t>A relative measurement (ratio or percentage) of a sub-population of helper follicular T-lymphocytes to a sub-population of helper T-lymphocytes in a biological specimen.</t>
  </si>
  <si>
    <t>Follicular Helper T-Lymphocyte Subpopulation to Helper T-Lymphocyte Subpopulation Ratio Measurement</t>
  </si>
  <si>
    <t>THFSTMS</t>
  </si>
  <si>
    <t>TLym Help Foll Sub/TLym Mem Sub</t>
  </si>
  <si>
    <t>T-Lymphocytes Helper Follicular Sub-Population/T-Lymphocytes Memory Sub-Population; TLym Help Foll Sub/TLym Mem Sub</t>
  </si>
  <si>
    <t>A relative measurement (ratio or percentage) of a sub-population of helper follicular T-lymphocytes to a sub-population of memory T-lymphocytes in a biological specimen.</t>
  </si>
  <si>
    <t>Follicular Helper T-Lymphocyte Subpopulation to Memory T-Lymphocyte Subpopulation Ratio Measurement</t>
  </si>
  <si>
    <t>THGSTNON</t>
  </si>
  <si>
    <t>Tetrahydrogestrinone</t>
  </si>
  <si>
    <t>A measurement of the tetrahydrogestrinone in a biological specimen.</t>
  </si>
  <si>
    <t>Tetrahydrogestrinone Measurement</t>
  </si>
  <si>
    <t>THICK</t>
  </si>
  <si>
    <t>Thickness</t>
  </si>
  <si>
    <t>The dimension between two surfaces of an object, usually the smallest dimension as opposed to the width or the length.</t>
  </si>
  <si>
    <t>THICKMAX</t>
  </si>
  <si>
    <t>Thickness, Maximum</t>
  </si>
  <si>
    <t>The maximum number in a group of values that represent the thickness of an object.</t>
  </si>
  <si>
    <t>Maximum Thickness</t>
  </si>
  <si>
    <t>THICKMIN</t>
  </si>
  <si>
    <t>Thickness, Minimum</t>
  </si>
  <si>
    <t>The minimum number in a group of values that represent the thickness of an object.</t>
  </si>
  <si>
    <t>Minimum Thickness</t>
  </si>
  <si>
    <t>THICKMN</t>
  </si>
  <si>
    <t>Thickness, Mean</t>
  </si>
  <si>
    <t>The mean number in a group of values that represent the thickness of an object.</t>
  </si>
  <si>
    <t>Mean Thickness</t>
  </si>
  <si>
    <t>THICKNSS</t>
  </si>
  <si>
    <t>THICKSD</t>
  </si>
  <si>
    <t>Thickness, Standard Deviation</t>
  </si>
  <si>
    <t>The standard deviation in a group of values that represent the thickness of an object.</t>
  </si>
  <si>
    <t>Standard Deviation of Thickness</t>
  </si>
  <si>
    <t>THIOPNTL</t>
  </si>
  <si>
    <t>Thiopental</t>
  </si>
  <si>
    <t>A measurement of the thiopental in a biological specimen.</t>
  </si>
  <si>
    <t>Thiopental Measurement</t>
  </si>
  <si>
    <t>THIORDZN</t>
  </si>
  <si>
    <t>Thioridazine</t>
  </si>
  <si>
    <t>A measurement of the thioridazine in a biological specimen.</t>
  </si>
  <si>
    <t>Thioridazine Measurement</t>
  </si>
  <si>
    <t>THIOTHXN</t>
  </si>
  <si>
    <t>Thiothixene</t>
  </si>
  <si>
    <t>A measurement of the thiothixene in a biological specimen.</t>
  </si>
  <si>
    <t>Thiothixene Measurement</t>
  </si>
  <si>
    <t>THLARAGE</t>
  </si>
  <si>
    <t>Thelarche Age</t>
  </si>
  <si>
    <t>The age at onset of breast development.</t>
  </si>
  <si>
    <t>THMBAAC</t>
  </si>
  <si>
    <t>Thrombin Activity Actual/Control</t>
  </si>
  <si>
    <t>Thrombin Activity Actual/Control; Thrombin Activity Actual/Normal; Thrombin Activity Actual/Thrombin Activity Control</t>
  </si>
  <si>
    <t>A relative measurement (ratio or percentage) of the biological activity of thrombin dependent coagulation in a subject's specimen when compared to the same activity in a control specimen.</t>
  </si>
  <si>
    <t>Thrombin Activity Actual to Control Ratio Measurement</t>
  </si>
  <si>
    <t>THMGH</t>
  </si>
  <si>
    <t>TLym Help Mem GH</t>
  </si>
  <si>
    <t>T-Lymphocytes Helper Memory Gut-Homing; TLym Help Mem GH</t>
  </si>
  <si>
    <t>Gut-Homing Helper Memory T-Lymphocyte Count</t>
  </si>
  <si>
    <t>THMGHS</t>
  </si>
  <si>
    <t>TLym Help Mem GH Sub</t>
  </si>
  <si>
    <t>T-Lymphocytes Helper Memory Gut-Homing Sub-Population; TLym Help Mem GH Sub</t>
  </si>
  <si>
    <t>A measurement of a sub-population of gut-homing helper memory T-lymphocytes in a biological specimen.</t>
  </si>
  <si>
    <t>Gut-Homing Helper Memory T-Lymphocyte Subpopulation Count</t>
  </si>
  <si>
    <t>THMGHSP</t>
  </si>
  <si>
    <t>TLym Help Mem GH Sub/TLymHMGH</t>
  </si>
  <si>
    <t>T-Lymphocytes Helper Memory Gut-Homing Sub-Population/T-Lymphocytes Helper Memory Gut-Homing; TLym Help Mem GH Sub/TLym Help Mem GH; TLym Help Mem GH Sub/TLymHMGH</t>
  </si>
  <si>
    <t>A relative measurement (ratio or percentage) of a sub-population of gut-homing helper memory T-lymphocytes to total gut-homing helper memory T-lymphocytes in a biological specimen.</t>
  </si>
  <si>
    <t>Gut-Homing Helper Memory T-Lymphocyte Subpopulation to Gut-Homing Helper Memory T-Lymphocyte Ratio Measurement</t>
  </si>
  <si>
    <t>THMGHSTH</t>
  </si>
  <si>
    <t>TLym Help Mem GH Sub/TLymH</t>
  </si>
  <si>
    <t>T-Lymphocytes Helper Memory Gut-Homing Sub-Population/T-Lymphocytes Helper; TLym Help Mem GH Sub/TLym Help; TLym Help Mem GH Sub/TLymH</t>
  </si>
  <si>
    <t>A relative measurement (ratio or percentage) of a sub-population of gut-homing helper memory T-lymphocytes to total helper T-lymphocytes in a biological specimen.</t>
  </si>
  <si>
    <t>Gut-Homing Helper Memory T-Lymphocyte Subpopulation to Helper T-Lymphocyte Ratio Measurement</t>
  </si>
  <si>
    <t>THMGHTH</t>
  </si>
  <si>
    <t>TLym Help Mem GH/TLymH</t>
  </si>
  <si>
    <t>T-Lymphocytes Helper Memory Gut-Homing/T-Lymphocytes Helper; TLym Help Mem GH/TLym Help; TLym Help Mem GH/TLymH</t>
  </si>
  <si>
    <t>A relative measurement (ratio or percentage) of the gut-homing helper memory T-lymphocytes to total helper T-lymphocytes in a biological specimen.</t>
  </si>
  <si>
    <t>Gut-Homing Helper Memory T-Lymphocyte to Helper T-Lymphocyte Ratio Measurement</t>
  </si>
  <si>
    <t>THMGHTHM</t>
  </si>
  <si>
    <t>TLym Help Mem GH/TLymHM</t>
  </si>
  <si>
    <t>T-Lymphocytes Helper Memory Gut-Homing/T-Lymphocytes Helper Memory Gut-Homing/T-Lymphocytes Helper Memory; TLym Help Mem GH/TLym Help Mem; TLym Help Mem GH/TLymHM</t>
  </si>
  <si>
    <t>A relative measurement (ratio or percentage) of the gut-homing helper memory T-lymphocytes to total helper memory T-lymphocytes in a biological specimen.</t>
  </si>
  <si>
    <t>Gut-Homing Helper Memory T-Lymphocyte to Helper Memory T-Lymphocyte Ratio Measurement</t>
  </si>
  <si>
    <t>THMSH</t>
  </si>
  <si>
    <t>TLym Help Mem SH</t>
  </si>
  <si>
    <t>T-Lymphocytes Helper Memory Skin-Homing; TLym Help Mem SH</t>
  </si>
  <si>
    <t>A measurement of the skin-homing helper memory T-lymphocytes in a biological specimen.</t>
  </si>
  <si>
    <t>Skin-Homing Helper Memory T-Lymphocyte Count</t>
  </si>
  <si>
    <t>THMSHS</t>
  </si>
  <si>
    <t>TLym Help Mem SH Sub</t>
  </si>
  <si>
    <t>T-Lymphocytes Helper Memory Skin-Homing Sub-Population; TLym Help Mem SH Sub</t>
  </si>
  <si>
    <t>A measurement of a sub-population of skin-homing helper memory T-lymphocytes in a biological specimen.</t>
  </si>
  <si>
    <t>Skin-Homing Helper Memory T-Lymphocyte Subpopulation</t>
  </si>
  <si>
    <t>THMSHSP</t>
  </si>
  <si>
    <t>TLym Help Mem SH Sub/TLymHMSH</t>
  </si>
  <si>
    <t>T-Lymphocytes Helper Memory Skin-Homing Sub-Population/T-Lymphocytes Helper Memory Skin-Homing; TLym Help Mem SH Sub/TLym Help Mem SH; TLym Help Mem SH Sub/TLymHMSH</t>
  </si>
  <si>
    <t>A relative measurement (ratio or percentage) of a sub-population of skin-homing helper memory T-lymphocytes to total skin-homing helper memory T-lymphocytes in a biological specimen.</t>
  </si>
  <si>
    <t>Skin-Homing Helper Memory T-Lymphocyte Subpopulation to Skin-Homing Helper Memory T-Lymphocyte Ratio Measurement</t>
  </si>
  <si>
    <t>THMSHSTH</t>
  </si>
  <si>
    <t>TLym Help Mem SH Sub/TLymH</t>
  </si>
  <si>
    <t>T-Lymphocytes Helper Memory Skin-Homing Sub-Population/T-Lymphocytes Helper; TLym Help Mem SH Sub/TLym Help; TLym Help Mem SH Sub/TLymH</t>
  </si>
  <si>
    <t>A relative measurement (ratio or percentage) of a sub-population of skin-homing helper memory T-lymphocytes to total helper T-lymphocytes in a biological specimen.</t>
  </si>
  <si>
    <t>Skin-Homing Helper Memory T-Lymphocyte Subpopulation to Helper T-Lymphocyte Ratio Measurement</t>
  </si>
  <si>
    <t>THMSHTH</t>
  </si>
  <si>
    <t>TLym Help Mem SH/TLymH</t>
  </si>
  <si>
    <t>T-Lymphocytes Helper Memory Skin-Homing/T-Lymphocytes Helper; TLym Help Mem SH/TLym Help; TLym Help Mem SH/TLymH</t>
  </si>
  <si>
    <t>A relative measurement (ratio or percentage) of the skin-homing helper memory T-lymphocytes to total helper T-lymphocytes in a biological specimen.</t>
  </si>
  <si>
    <t>Skin-Homing Helper Memory T-Lymphocyte to Helper T-Lymphocyte Ratio Measurement</t>
  </si>
  <si>
    <t>THMSHTHM</t>
  </si>
  <si>
    <t>TLym Help Mem SH/TLymHM</t>
  </si>
  <si>
    <t>T-Lymphocytes Helper Memory Skin-Homing/T-Lymphocytes Helper Memory; TLym Help Mem SH/TLym Help Mem; TLym Help Mem SH/TLymHM</t>
  </si>
  <si>
    <t>A relative measurement (ratio or percentage) of the skin-homing helper memory T-lymphocytes to total helper memory T-lymphocytes in a biological specimen.</t>
  </si>
  <si>
    <t>Skin-Homing Helper Memory T-Lymphocyte to Helper Memory T-Lymphocyte Ratio Measurement</t>
  </si>
  <si>
    <t>THMYLL</t>
  </si>
  <si>
    <t>Thiamylal</t>
  </si>
  <si>
    <t>A measurement of the thiamylal in a biological specimen.</t>
  </si>
  <si>
    <t>Thiamylal Measurement</t>
  </si>
  <si>
    <t>THR</t>
  </si>
  <si>
    <t>Threonine</t>
  </si>
  <si>
    <t>A measurement of the threonine in a biological specimen.</t>
  </si>
  <si>
    <t>Threonine Measurement</t>
  </si>
  <si>
    <t>THRCREAT</t>
  </si>
  <si>
    <t>Threonine/Creatinine</t>
  </si>
  <si>
    <t>A relative measurement (ratio) of the threonine to the creatinine in a biological specimen.</t>
  </si>
  <si>
    <t>Threonine to Creatinine Ratio Measurement</t>
  </si>
  <si>
    <t>THRESP</t>
  </si>
  <si>
    <t>TLym Help Reg Eff Sub/TLymHRE</t>
  </si>
  <si>
    <t>T-Lymphocytes Helper Regulatory Effector Sub-Population/T-Lymphocytes Helper Regulatory Effector; TLym Help Reg Eff Sub/TLym Help Reg Eff; TLym Help Reg Eff Sub/TLymHRE</t>
  </si>
  <si>
    <t>A relative measurement (ratio or percentage) of a sub-population of helper regulatory effector T-lymphocytes to total helper regulatory effector T-lymphocytes in a biological specimen.</t>
  </si>
  <si>
    <t>Regulatory Effector Helper T-Lymphocyte Subpopulation to Regulatory Effector Helper T-Lymphocyte Ratio Measurement</t>
  </si>
  <si>
    <t>THRLE</t>
  </si>
  <si>
    <t>TLym Help Reg/Leuk</t>
  </si>
  <si>
    <t>T-Lymphocytes Helper Regulatory/Leukocytes; TLym Help Reg/Leuk</t>
  </si>
  <si>
    <t>A relative measurement (ratio or percentage) of the helper regulatory T-lymphocytes to leukocytes in a biological specimen.</t>
  </si>
  <si>
    <t>Regulatory Helper T-Lymphocyte to Leukocyte Ratio Measurement</t>
  </si>
  <si>
    <t>THRLY</t>
  </si>
  <si>
    <t>TLym Help Reg/TLym</t>
  </si>
  <si>
    <t>T-Lymphocytes Helper Regulatory/T-Lymphocytes; TLym Help Reg/TLym</t>
  </si>
  <si>
    <t>A relative measurement (ratio or percentage) of the helper regulatory T-lymphocytes to total T-lymphocytes in a biological specimen.</t>
  </si>
  <si>
    <t>Regulatory Helper T-Lymphocyte to T-Lymphocyte Ratio Measurement</t>
  </si>
  <si>
    <t>THRMPTN</t>
  </si>
  <si>
    <t>Thrombopoietin</t>
  </si>
  <si>
    <t>A measurement of the thrombopoietin hormone in a biological specimen.</t>
  </si>
  <si>
    <t>Thrombopoietin Measurement</t>
  </si>
  <si>
    <t>THRNSTHR</t>
  </si>
  <si>
    <t>TLym Help Reg Naive Sub/TLymHR</t>
  </si>
  <si>
    <t>T-Lymphocytes Helper Regulatory Naive Sub-Population/T-Lymphocytes Helper Regulatory; TLym Help Reg Naive Sub/TLymHR</t>
  </si>
  <si>
    <t>A relative measurement (ratio or percentage) of a sub-population of helper regulatory naive T-lymphocytes to total helper regulatory T-lymphocytes in a biological specimen.</t>
  </si>
  <si>
    <t>Naive Helper Regulatory T-Lymphocyte Subpopulation to Helper Regulatory T-Lymphocyte Ratio Measurement</t>
  </si>
  <si>
    <t>THROMNUC</t>
  </si>
  <si>
    <t>Thrombocytes</t>
  </si>
  <si>
    <t>Nucleated Thrombocytes; Thrombocytes</t>
  </si>
  <si>
    <t>A measurement of the nucleated platelets, namely thrombocytes, in a biological specimen. This is typically measured in birds and other non-mammalian vertebrates.</t>
  </si>
  <si>
    <t>Nucleated Thrombocyte Count</t>
  </si>
  <si>
    <t>THRSHCYC</t>
  </si>
  <si>
    <t>Threshold Cycle</t>
  </si>
  <si>
    <t>Cp Number; Crossing point Number; Ct; Ct Number; Cycle Threshold; Cycle Threshold #; Cycle Threshold Number; Elbow Value; Take-off Point Number; Threshold Cycle; Threshold Cycle Number; TOP Number</t>
  </si>
  <si>
    <t>The cycle number where the fluorescence of the target is detected above the background signal or a pre-set threshold. This value may be used for the computation of the concentration of a target in a polymerase chain reaction (PCR).</t>
  </si>
  <si>
    <t>THSCMSTH</t>
  </si>
  <si>
    <t>TLym Help SC Mem Sub/TLym Help</t>
  </si>
  <si>
    <t>T Lymphocytes Helper Stem Cell Memory Sub-Population/T-Lymphocytes Helper; TLym Help SC Mem Sub/TLym Help</t>
  </si>
  <si>
    <t>A relative measurement (ratio or percentage) of a sub-population of helper stem cell memory T-lymphocytes to total helper T-lymphocytes in a biological specimen.</t>
  </si>
  <si>
    <t>Stem Cell Memory Helper T-Lymphocyte Subpopulation to Helper T-Lymphocyte Ratio Measurement</t>
  </si>
  <si>
    <t>THSCMTHN</t>
  </si>
  <si>
    <t>TLym Help SC Mem/TLymHN</t>
  </si>
  <si>
    <t>T-Lymphocytes Helper Stem Cell Memory/T-Lymphocytes Helper Naive; TLym Help SC Mem/TLymHN</t>
  </si>
  <si>
    <t>A relative measurement (ratio or percentage) of the helper stem cell memory T-lymphocytes to total helper naive T-lymphocytes in a biological specimen.</t>
  </si>
  <si>
    <t>Stem Cell Memory Helper T-Lymphocyte Subpopulation to Naive Helper T-Lymphocyte Ratio Measurement</t>
  </si>
  <si>
    <t>THSTHS</t>
  </si>
  <si>
    <t>TLym Help Sub/TLym Help Sub</t>
  </si>
  <si>
    <t>T-Lymphocytes Helper Sub-Population/T-Lymphocytes Helper Sub-Population; TLym Help Sub/TLym Help Sub</t>
  </si>
  <si>
    <t>A relative measurement (ratio or percentage) of a sub-population of helper T-Lymphocytes to a sub-population of helper T-lymphocytes in a biological specimen.</t>
  </si>
  <si>
    <t>Helper T-Lymphocyte Subpopulation to Helper T-Lymphocyte Subpopulation Ratio Measurement</t>
  </si>
  <si>
    <t>THSTS</t>
  </si>
  <si>
    <t>TLym Help Sub/TLym Sub</t>
  </si>
  <si>
    <t>T-Lymphocytes Helper Sub-Population/T-Lymphocytes Sub-Population; TLym Help Sub/TLym Sub</t>
  </si>
  <si>
    <t>A relative measurement (ratio or percentage) of a sub-population of helper T-Lymphocytes to a sub-population of T-lymphocytes in a biological specimen.</t>
  </si>
  <si>
    <t>Helper T-Lymphocyte Subpopulation to T-Lymphocyte Subpopulation Ratio Measurement</t>
  </si>
  <si>
    <t>THTMGH</t>
  </si>
  <si>
    <t>TLym Help Term Mem GH</t>
  </si>
  <si>
    <t>T-Lymphocytes Helper Terminal Memory Gut-Homing; TLym Help Term Mem GH</t>
  </si>
  <si>
    <t>A measurement of the gut-homing helper terminal memory T-lymphocytes in a biological specimen.</t>
  </si>
  <si>
    <t>Gut-Homing Helper Terminal Memory T-Lymphocyte Count</t>
  </si>
  <si>
    <t>THTMGHS</t>
  </si>
  <si>
    <t>TLym Help Term Mem GH Sub</t>
  </si>
  <si>
    <t>T-Lymphocytes Helper Terminal Memory Gut-Homing Sub-Population; TLym Help Term Mem GH Sub</t>
  </si>
  <si>
    <t>A measurement of a sub-population of gut-homing helper terminal memory T-lymphocytes in a biological specimen.</t>
  </si>
  <si>
    <t>Gut-Homing Helper Terminal Memory T-Lymphocyte Subpopulation Count</t>
  </si>
  <si>
    <t>THTMGHSP</t>
  </si>
  <si>
    <t>TLym Help Term Mem GH Sub/TLymHTMGH</t>
  </si>
  <si>
    <t>T-Lymphocytes Helper Terminal Memory Gut-Homing Sub-Population/T-Lymphocytes Helper Terminal Memory Gut-Homing; TLym Help Term Mem GH Sub/TLym Help Term Mem GH; TLym Help Term Mem GH Sub/TLymHTMGH</t>
  </si>
  <si>
    <t>A relative measurement (ratio or percentage) of a sub-population of gut-homing helper terminal memory T-lymphocytes to total gut-homing helper terminal memory T-lymphocytes in a biological specimen.</t>
  </si>
  <si>
    <t>Gut-Homing Helper Terminal Memory T-Lymphocyte Subpopulation to Gut-Homing Helper Terminal Memory T-Lymphocyte Ratio Measurement</t>
  </si>
  <si>
    <t>THTMGHTH</t>
  </si>
  <si>
    <t>TLym Help Term Mem GH/TLymH</t>
  </si>
  <si>
    <t>T-Lymphocytes Helper Terminal Memory Gut-Homing/T-Lymphocytes Helper; TLym Help Term Mem GH/TLym Help; TLym Help Term Mem GH/TLymH</t>
  </si>
  <si>
    <t>A relative measurement (ratio or percentage) of the gut-homing helper terminal memory T-lymphocytes to total helper T-lymphocytes in a biological specimen.</t>
  </si>
  <si>
    <t>Gut-Homing Helper Terminal Memory T-Lymphocyte to Helper T-Lymphocyte Ratio Measurement</t>
  </si>
  <si>
    <t>THTMSH</t>
  </si>
  <si>
    <t>TLym Help Term Mem SH</t>
  </si>
  <si>
    <t>T-Lymphocytes Helper Terminal Memory Skin-Homing; TLym Help Term Mem SH</t>
  </si>
  <si>
    <t>A measurement of the skin-homing helper terminal memory T-lymphocytes in a biological specimen.</t>
  </si>
  <si>
    <t>Skin-Homing Helper Terminal Memory T-Lymphocyte Count</t>
  </si>
  <si>
    <t>THTMSHS</t>
  </si>
  <si>
    <t>TLym Help Term Mem SH Sub</t>
  </si>
  <si>
    <t>T-Lymphocytes Helper Terminal Memory Skin-Homing Sub-Population; TLym Help Term Mem SH Sub</t>
  </si>
  <si>
    <t>A measurement of a sub-population of skin-homing helper terminal memory T-lymphocytes in a biological specimen.</t>
  </si>
  <si>
    <t>Skin-Homing Helper Terminal Memory T-Lymphocyte Subpopulation Count</t>
  </si>
  <si>
    <t>THTMSHSP</t>
  </si>
  <si>
    <t>TLym Help Term Mem SH Sub/TLymHTMSH</t>
  </si>
  <si>
    <t>T-Lymphocytes Helper Terminal Memory Skin-Homing Sub-Population/T-Lymphocytes Helper Terminal Memory Skin-Homing; TLym Help Term Mem SH Sub/TLym Help Term Mem SH; TLym Help Term Mem SH Sub/TLymHTMSH</t>
  </si>
  <si>
    <t>A relative measurement (ratio or percentage) of a sub-population of skin-homing helper terminal memory T-lymphocytes to total skin-homing helper terminal memory T-lymphocytes in a biological specimen.</t>
  </si>
  <si>
    <t>Skin-Homing Helper Terminal Memory T-Lymphocyte Subpopulation to Skin-Homing Helper Terminal Memory T-Lymphocyte Ratio Measurement</t>
  </si>
  <si>
    <t>THTMSHTH</t>
  </si>
  <si>
    <t>TLym Help Term Mem SH/TLymH</t>
  </si>
  <si>
    <t>T-Lymphocytes Helper Terminal Memory Skin-Homing/T-Lymphocytes Helper; TLym Help Term Mem SH/TLym Help; TLym Help Term Mem SH/TLymH</t>
  </si>
  <si>
    <t>A relative measurement (ratio or percentage) of the skin-homing helper terminal memory T-lymphocytes to total helper T-lymphocytes in a biological specimen.</t>
  </si>
  <si>
    <t>Skin-Homing Helper Terminal Memory T-Lymphocyte to Helper T-Lymphocyte Ratio Measurement</t>
  </si>
  <si>
    <t>THYPXD</t>
  </si>
  <si>
    <t>Thyroperoxidase</t>
  </si>
  <si>
    <t>Thyroid Peroxidase; Thyroperoxidase</t>
  </si>
  <si>
    <t>A measurement of the thyroperoxidase in a biological specimen.</t>
  </si>
  <si>
    <t>Thyroperoxidase Measurement</t>
  </si>
  <si>
    <t>TIBIAL</t>
  </si>
  <si>
    <t>Tibial Length</t>
  </si>
  <si>
    <t>A measurement of the length of the tibia.</t>
  </si>
  <si>
    <t>TIGITX</t>
  </si>
  <si>
    <t>TIGIT Expression</t>
  </si>
  <si>
    <t>T-Cell Immunoreceptor with Ig and ITIM Domains Expression; TIGIT Expression</t>
  </si>
  <si>
    <t>A measurement of cellular TIGIT expression in a biological specimen.</t>
  </si>
  <si>
    <t>TIGIT Expression Measurement</t>
  </si>
  <si>
    <t>TIMM10</t>
  </si>
  <si>
    <t>Translocase Inner Mitochondrial Membr 10</t>
  </si>
  <si>
    <t>Translocase Inner Mitochondrial Membr 10; Translocase of Inner Mitochondrial Membrane 10</t>
  </si>
  <si>
    <t>A measurement of the translocase of inner mitochondrial membrane 10 in a biological specimen.</t>
  </si>
  <si>
    <t>Translocase Inner Mitochondrial Membrane 10 Measurement</t>
  </si>
  <si>
    <t>TIMP1</t>
  </si>
  <si>
    <t>Tissue Inhibitor of Metalloproteinase 1</t>
  </si>
  <si>
    <t>EPA; Erythroid Potentiating Activity; Fibroblast Collagenase Inhibitor; Metalloproteinase Inhibitor 1; Tissue Inhibitor of Metalloproteinase 1</t>
  </si>
  <si>
    <t>A measurement of the tissue inhibitor of metalloproteinase 1 in a biological specimen.</t>
  </si>
  <si>
    <t>Tissue Inhibitor of Metalloproteinase 1 Measurement</t>
  </si>
  <si>
    <t>TIMP1CRE</t>
  </si>
  <si>
    <t>TIMP1/Creatinine</t>
  </si>
  <si>
    <t>TIMP1/Creatinine; Tissue Inhibitor of Metalloproteinase 1/Creatinine</t>
  </si>
  <si>
    <t>A relative measurement (ratio or percentage) of the tissue inhibitor of metalloproteinase 1 to creatinine present in a sample.</t>
  </si>
  <si>
    <t>Tissue Inhibitor of Metalloproteinase 1 to Creatinine Ratio Measurement</t>
  </si>
  <si>
    <t>TIMP2</t>
  </si>
  <si>
    <t>Tissue Inhibitor of Metalloproteinase 2</t>
  </si>
  <si>
    <t>CSC-21K; Metalloproteinase Inhibitor 2; Tissue Inhibitor of Metalloproteinase 2</t>
  </si>
  <si>
    <t>A measurement of the tissue inhibitor of metalloproteinase 2 in a biological specimen.</t>
  </si>
  <si>
    <t>Tissue Inhibitor of Metalloproteinase 2 Measurement</t>
  </si>
  <si>
    <t>TIMP3</t>
  </si>
  <si>
    <t>Tissue Inhibitor of Metalloproteinase 3</t>
  </si>
  <si>
    <t>HSMRK222; K222; K222TA2; Metalloproteinase Inhibitor 3; Protein MIG-5; SFD; Tissue Inhibitor of Metalloproteinase 3</t>
  </si>
  <si>
    <t>A measurement of the tissue inhibitor of metalloproteinase 3 in a biological specimen.</t>
  </si>
  <si>
    <t>Tissue Inhibitor of Metalloproteinase 3 Measurement</t>
  </si>
  <si>
    <t>TIND</t>
  </si>
  <si>
    <t>Target Indicator</t>
  </si>
  <si>
    <t>An indication as to whether a target tumor, lesion, or site of disease is present.</t>
  </si>
  <si>
    <t>TISSPNUM</t>
  </si>
  <si>
    <t>Number of Tissue Samples in Specimen</t>
  </si>
  <si>
    <t>The total number of tissue samples within the specimen.</t>
  </si>
  <si>
    <t>TK</t>
  </si>
  <si>
    <t>Thymidine Kinase</t>
  </si>
  <si>
    <t>A measurement of the total thymidine kinase in a biological specimen.</t>
  </si>
  <si>
    <t>Thymidine Kinase Measurement</t>
  </si>
  <si>
    <t>TK1</t>
  </si>
  <si>
    <t>Thymidine Kinase 1</t>
  </si>
  <si>
    <t>Thymidine Kinase 1; Thymidine Kinase, Cytosolic</t>
  </si>
  <si>
    <t>A measurement of the thymidine kinase 1 in a biological specimen.</t>
  </si>
  <si>
    <t>Thymidine Kinase 1 Measurement</t>
  </si>
  <si>
    <t>TK2</t>
  </si>
  <si>
    <t>Thymidine Kinase 2</t>
  </si>
  <si>
    <t>Thymidine Kinase 2; Thymidine Kinase, Mitochondrial</t>
  </si>
  <si>
    <t>A measurement of the thymidine kinase 2 in a biological specimen.</t>
  </si>
  <si>
    <t>Thymidine Kinase 2 Measurement</t>
  </si>
  <si>
    <t>TKG</t>
  </si>
  <si>
    <t>T-Kininogen</t>
  </si>
  <si>
    <t>A measurement of the total T-kininogen in a biological specimen.</t>
  </si>
  <si>
    <t>T-Kininogen Measurement</t>
  </si>
  <si>
    <t>TLAB</t>
  </si>
  <si>
    <t>TLym AB</t>
  </si>
  <si>
    <t>T-Lymphocytes Alpha-Beta; T-Lymphocytes TCR Alpha-Beta; TCR Alpha-Beta T-Cells; TLym AB</t>
  </si>
  <si>
    <t>A measurement of the alpha-beta T-lymphocytes in a biological specimen.</t>
  </si>
  <si>
    <t>Alpha-Beta T-Lymphocyte Count</t>
  </si>
  <si>
    <t>TLABS</t>
  </si>
  <si>
    <t>TLym AB Sub</t>
  </si>
  <si>
    <t>T-Lymphocytes Alpha-Beta; T-Lymphocytes TCR Alpha-Beta; TLym AB Sub</t>
  </si>
  <si>
    <t>A measurement of a sub-population of alpha-beta T-lymphocytes in a biological specimen.</t>
  </si>
  <si>
    <t>Alpha-Beta T-Lymphocyte Subpopulation Count</t>
  </si>
  <si>
    <t>TLABSP</t>
  </si>
  <si>
    <t>TLym AB Sub/TLym AB</t>
  </si>
  <si>
    <t>T-Lymphocytes Alpha-Beta Sub-Population/T-Lymphocytes Alpha-Beta; T-Lymphocytes TCR Alpha-Beta Sub-Population/T-Lymphocytes TCR Alpha-Beta; TCR Alpha-Beta T-Cells Sub/TCR Alpha-Beta T-Cells; TLym AB Sub/TLym AB</t>
  </si>
  <si>
    <t>A relative measurement (ratio or percentage) of a sub-population of alpha-beta T-lymphocytes to total alpha-beta T-lymphocytes in a biological specimen.</t>
  </si>
  <si>
    <t>Alpha-Beta T-Lymphocyte Subpopulation to Alpha-Beta T-Lymphocyte Ratio Measurement</t>
  </si>
  <si>
    <t>TLABTLY</t>
  </si>
  <si>
    <t>TLym AB/TLym</t>
  </si>
  <si>
    <t>T-Lymphocytes Alpha-Beta/T-Lymphocytes; T-Lymphocytes TCR Alpha-Beta/T-Lymphocytes; TCR Alpha-Beta T-Cells/T-Lymphocytes; TLym AB/TLym</t>
  </si>
  <si>
    <t>A relative measurement (ratio or percentage) of the alpha-beta T-lymphocytes to total T-lymphocytes in a biological specimen.</t>
  </si>
  <si>
    <t>Alpha-Beta T-Lymphocyte to T-Lymphocyte Ratio Measurement</t>
  </si>
  <si>
    <t>TLC</t>
  </si>
  <si>
    <t>Total Lung Capacity</t>
  </si>
  <si>
    <t>The total volume of air in the lungs after maximum inhalation.</t>
  </si>
  <si>
    <t>TLym Cytx</t>
  </si>
  <si>
    <t>Cytotoxic T Cells; Cytotoxic T-Lymphocytes; TLym Cytx</t>
  </si>
  <si>
    <t>A measurement of the cytotoxic T-lymphocytes in a biological specimen.</t>
  </si>
  <si>
    <t>Cytotoxic T-Lymphocyte Count</t>
  </si>
  <si>
    <t>TLCAB</t>
  </si>
  <si>
    <t>TLym Cytx AB</t>
  </si>
  <si>
    <t>T-Lymphocytes Cytotoxic Alpha-Beta; T-Lymphocytes Cytotoxic TCR Alpha-Beta; TLym Cytx AB</t>
  </si>
  <si>
    <t>A measurement of the cytotoxic alpha-beta T-lymphocytes in a biological specimen.</t>
  </si>
  <si>
    <t>Cytotoxic Alpha-Beta T-Lymphocyte Count</t>
  </si>
  <si>
    <t>TLCABS</t>
  </si>
  <si>
    <t>TLym Cytx AB Sub</t>
  </si>
  <si>
    <t>T-Lymphocytes Cytotoxic Alpha-Beta Sub-Population; T-Lymphocytes Cytotoxic TCR Alpha-Beta Sub-Population; TLym Cytx AB Sub</t>
  </si>
  <si>
    <t>A measurement of a sub-population of cytotoxic alpha-beta T-lymphocytes in a biological specimen.</t>
  </si>
  <si>
    <t>Alpha-Beta Cytotoxic T-Lymphocyte Subpopulation Count</t>
  </si>
  <si>
    <t>TLCCE</t>
  </si>
  <si>
    <t>TLym Cytx/Total Cells</t>
  </si>
  <si>
    <t>T Cells, Cytotoxic/Total Cells; T-Lym, CTX/Total Cells; T-Lymphocytes, Cytotoxic/Total Cells; TLym Cytx/Total Cells</t>
  </si>
  <si>
    <t>A relative measurement (ratio or percentage) of the cytotoxic T-lymphocytes to total cells in a biological specimen.</t>
  </si>
  <si>
    <t>Cytotoxic T-Lymphocytes to Total Cells Ratio Measurement</t>
  </si>
  <si>
    <t>TLCCM</t>
  </si>
  <si>
    <t>TLym Cytx Cen Mem</t>
  </si>
  <si>
    <t>T-Lymphocytes Cytotoxic Central Memory; TLym Cytx Cen Mem</t>
  </si>
  <si>
    <t>A measurement of the cytotoxic central memory T-lymphocytes in a biological specimen.</t>
  </si>
  <si>
    <t>Central Memory Cytotoxic T-Lymphocyte Count</t>
  </si>
  <si>
    <t>TLCCMS</t>
  </si>
  <si>
    <t>TLym Cytx Cen Mem Sub</t>
  </si>
  <si>
    <t>T-Lymphocytes Cytotoxic Central Memory Sub-Population; TLym Cytx Cen Mem Sub</t>
  </si>
  <si>
    <t>A measurement of a sub-population of cytotoxic central memory T-lymphocytes in a biological specimen.</t>
  </si>
  <si>
    <t>Central Memory Cytotoxic T-Lymphocyte Subpopulation Count</t>
  </si>
  <si>
    <t>TLCCMSP</t>
  </si>
  <si>
    <t>TLym Cytx Cen Mem Sub/TLymCCM</t>
  </si>
  <si>
    <t>T-Lymphocytes Cytotoxic Central Memory Sub-Population/T-Lymphocytes Cytotoxic Central Memory; TLym Cytx Cen Mem Sub/TLymCCM</t>
  </si>
  <si>
    <t>A relative measurement (ratio or percentage) of a sub-population of central memory cytotoxic T-lymphocytes to total central memory cytotoxic T-lymphocytes in a biological specimen.</t>
  </si>
  <si>
    <t>Central Memory Cytotoxic T-Lymphocyte Subpopulation to Central Memory Cytotoxic T-Lymphocyte Ratio Measurement</t>
  </si>
  <si>
    <t>TLCCMSTC</t>
  </si>
  <si>
    <t>TLym Cytx Cen Mem Sub/TLymC</t>
  </si>
  <si>
    <t>T-Lymphocytes Cytotoxic Central Memory Sub-Population/T-Lymphocytes Cytotoxic; TLym Cytx Cen Mem Sub/TLymC</t>
  </si>
  <si>
    <t>A relative measurement (ratio or percentage) of a sub-population of central memory cytotoxic T-lymphocytes to total cytotoxic T-lymphocytes in a biological specimen.</t>
  </si>
  <si>
    <t>Central Memory Cytotoxic T-Lymphocyte Sub-Population to Cytotoxic T-Lymphocyte Ratio Measurement</t>
  </si>
  <si>
    <t>TLCCMTLC</t>
  </si>
  <si>
    <t>TLym Cytx Cen Mem/TLym Cytx</t>
  </si>
  <si>
    <t>T-Lymphocytes Cytotoxic Central Memory/T-Lymphocytes Cytotoxic; TLym Cytx Cen Mem/TLym Cytx</t>
  </si>
  <si>
    <t>A relative measurement (ratio or percentage) of the cytotoxic central memory T-lymphocytes to total cytotoxic T-lymphocytes in a biological specimen.</t>
  </si>
  <si>
    <t>Central Memory Cytotoxic T-Lymphocyte to Cytotoxic T-Lymphocyte Ratio Measurement</t>
  </si>
  <si>
    <t>TLCE</t>
  </si>
  <si>
    <t>TLym Cytx Eff</t>
  </si>
  <si>
    <t>T-Lymphocytes Cytotoxic Effector; TLym Cytx Eff</t>
  </si>
  <si>
    <t>A measurement of the cytotoxic effector T-lymphocytes in a biological specimen.</t>
  </si>
  <si>
    <t>Effector Cytotoxic T-Lymphocyte Count</t>
  </si>
  <si>
    <t>TLCEM</t>
  </si>
  <si>
    <t>TLym Cytx Eff Mem</t>
  </si>
  <si>
    <t>T-Lymphocytes Cytotoxic Effector Memory; TLym Cytx Eff Mem</t>
  </si>
  <si>
    <t>A measurement of the cytotoxic effector memory T-lymphocytes in a biological specimen.</t>
  </si>
  <si>
    <t>Effector Memory Cytotoxic T-Lymphocyte Count</t>
  </si>
  <si>
    <t>TLCEMS</t>
  </si>
  <si>
    <t>TLym Cytx Eff Mem Sub</t>
  </si>
  <si>
    <t>T-Lymphocytes Cytotoxic Effector Memory Sub-Population; TLym Cytx Eff Mem Sub</t>
  </si>
  <si>
    <t>A measurement of a sub-population of cytotoxic effector memory T-lymphocytes in a biological specimen.</t>
  </si>
  <si>
    <t>Effector Memory Cytotoxic T-Lymphocyte Subpopulation Count</t>
  </si>
  <si>
    <t>TLCEMSP</t>
  </si>
  <si>
    <t>TLym Cytx Eff Mem Sub/TLymCEM</t>
  </si>
  <si>
    <t>T-Lymphocytes Cytotoxic Effector Memory Sub-Population/T-Lymphocytes Cytotoxic Effector Memory; TLym Cytx Eff Mem Sub/TLymCEM</t>
  </si>
  <si>
    <t>A relative measurement (ratio or percentage) of a sub-population of effector memory cytotoxic T-lymphocytes to total effector memory cytotoxic T-lymphocytes in a biological specimen.</t>
  </si>
  <si>
    <t>Effector Memory Cytotoxic T-Lymphocyte Subpopulation to Effector Memory Cytotoxic T-Lymphocyte Ratio Measurement</t>
  </si>
  <si>
    <t>TLCEMSTC</t>
  </si>
  <si>
    <t>TLym Cytx Eff Mem Sub/TLymC</t>
  </si>
  <si>
    <t>T-Lymphocytes Cytotoxic Effector Memory Sub-Population/T-Lymphocytes Cytotoxic; TLym Cytx Eff Mem Sub/TLymC</t>
  </si>
  <si>
    <t>A relative measurement (ratio or percentage) of a sub-population of effector memory cytotoxic T-lymphocytes to total cytotoxic T-lymphocytes in a biological specimen.</t>
  </si>
  <si>
    <t>Effector Memory Cytotoxic T-Lymphocyte Subpopulation to Cytotoxic T-Lymphocyte Ratio Measurement</t>
  </si>
  <si>
    <t>TLCEMTLC</t>
  </si>
  <si>
    <t>TLym Cytx Eff Mem/TLym Cytx</t>
  </si>
  <si>
    <t>T-Lymphocytes Cytotoxic Effector Memory/T-Lymphocytes Cytotoxic; TLym Cytx Eff Mem/TLym Cytx</t>
  </si>
  <si>
    <t>A relative measurement (ratio or percentage) of the cytotoxic effector memory T-lymphocytes to total cytotoxic T-lymphocytes in a biological specimen.</t>
  </si>
  <si>
    <t>Effector Memory Cytotoxic T-Lymphocyte to Cytotoxic T-Lymphocyte Ratio Measurement</t>
  </si>
  <si>
    <t>TLCES</t>
  </si>
  <si>
    <t>TLym Cytx Eff Sub</t>
  </si>
  <si>
    <t>T-Lymphocytes Cytotoxic Effector Sub-Population; TLym Cytx Eff Sub</t>
  </si>
  <si>
    <t>A measurement of a sub-population of cytotoxic effector T-lymphocytes in a biological specimen.</t>
  </si>
  <si>
    <t>Effector Cytotoxic T-Lymphocyte Subpopulation Count</t>
  </si>
  <si>
    <t>TLCGD</t>
  </si>
  <si>
    <t>TLym Cytx GD</t>
  </si>
  <si>
    <t>T-Lymphocytes Cytotoxic Gamma-Delta; T-Lymphocytes Cytotoxic TCR Gamma-Delta; TLym Cytx GD</t>
  </si>
  <si>
    <t>A measurement of the cytotoxic gamma-delta T-lymphocytes in a biological specimen.</t>
  </si>
  <si>
    <t>Cytotoxic Gamma-Delta T-Lymphocyte Count</t>
  </si>
  <si>
    <t>TLCGDS</t>
  </si>
  <si>
    <t>TLym Cytx GD Sub</t>
  </si>
  <si>
    <t>T-Lymphocytes Cytotoxic Gamma-Delta Sub-Population; T-Lymphocytes Cytotoxic TCR Gamma-Delta Sub-Population; TLym Cytx GD Sub</t>
  </si>
  <si>
    <t>A measurement of a sub-population of cytotoxic gamma-delta T-lymphocytes in a biological specimen.</t>
  </si>
  <si>
    <t>Cytotoxic Gamma-Delta T-Lymphocyte Subpopulation Count</t>
  </si>
  <si>
    <t>TLCHT</t>
  </si>
  <si>
    <t>Taurolithocholate</t>
  </si>
  <si>
    <t>Taurolithocholate; Taurolithocholic Acid</t>
  </si>
  <si>
    <t>A measurement of the taurolithocholate in a biological specimen.</t>
  </si>
  <si>
    <t>Taurolithocholate Measurement</t>
  </si>
  <si>
    <t>TLCLE</t>
  </si>
  <si>
    <t>TLym Cytx/Leuk</t>
  </si>
  <si>
    <t>T Cells, Cytotoxic/Leukocytes; T-Lymphocytes, Cytotoxic/Leukocytes; TLym Cytx/Leuk</t>
  </si>
  <si>
    <t>A relative measurement (ratio or percentage) of the cytotoxic T-lymphocytes to leukocytes in a biological specimen.</t>
  </si>
  <si>
    <t>Cytotoxic T-Lymphocytes to Leukocytes Ratio Measurement</t>
  </si>
  <si>
    <t>TLCLY</t>
  </si>
  <si>
    <t>TLym Cytx/Lym</t>
  </si>
  <si>
    <t>T-Lymphocytes Cytotoxic/Lymphocytes; TLym Cytx/Lym</t>
  </si>
  <si>
    <t>A relative measurement (ratio or percentage) of the cytotoxic T-lymphocytes to total lymphocytes in a biological specimen.</t>
  </si>
  <si>
    <t>Cytotoxic T-Lymphocytes to Lymphocytes Ratio Measurement</t>
  </si>
  <si>
    <t>TLCM</t>
  </si>
  <si>
    <t>TLym Cytx Mem</t>
  </si>
  <si>
    <t>T-Lymphocytes Cytotoxic Memory; TLym Cytx Mem</t>
  </si>
  <si>
    <t>A measurement of memory cytotoxic T-lymphocytes in a biological specimen.</t>
  </si>
  <si>
    <t>Memory Cytotoxic T-Lymphocyte Count</t>
  </si>
  <si>
    <t>TLCMS</t>
  </si>
  <si>
    <t>TLym Cytx Mem Sub</t>
  </si>
  <si>
    <t>T-Lymphocytes Cytotoxic Memory Sub-Population; TLym Cytx Mem Sub</t>
  </si>
  <si>
    <t>A measurement of a sub-population of memory cytotoxic T-lymphocytes in a biological specimen.</t>
  </si>
  <si>
    <t>Memory Cytotoxic T-Lymphocyte Subpopulation Count</t>
  </si>
  <si>
    <t>TLCMSP</t>
  </si>
  <si>
    <t>TLym Cytx Mem Sub/TLymCM</t>
  </si>
  <si>
    <t>T-Lymphocytes Cytotoxic Memory Sub-Population/T-Lymphocytes Cytotoxic Memory; TLym Cytx Mem Sub/TLymCM</t>
  </si>
  <si>
    <t>A relative measurement (ratio or percentage) of a sub-population of memory cytotoxic T-lymphocytes to total memory cytotoxic T-lymphocytes in a biological specimen.</t>
  </si>
  <si>
    <t>Memory Cytotoxic T-Lymphocyte Subpopulation to Memory Cytotoxic T-Lymphocyte Ratio Measurement</t>
  </si>
  <si>
    <t>TLCMSTC</t>
  </si>
  <si>
    <t>TLym Cytx Mem Sub/TLymC</t>
  </si>
  <si>
    <t>T-Lymphocytes Cytotoxic Memory Sub-Population/T-Lymphocytes Cytotoxic; TLym Cytx Mem Sub/TLymC</t>
  </si>
  <si>
    <t>A relative measurement (ratio or percentage) of a sub-population of memory cytotoxic T-lymphocytes to total cytotoxic T-lymphocytes in a biological specimen.</t>
  </si>
  <si>
    <t>Memory Cytotoxic T-Lymphocyte Subpopulation to Cytotoxic T-Lymphocyte Ratio Measurement</t>
  </si>
  <si>
    <t>TLCMTLC</t>
  </si>
  <si>
    <t>TLym Cytx Mem/TLym Cytx</t>
  </si>
  <si>
    <t>T-Lymphocytes Cytotoxic Memory/T-Lymphocytes Cytotoxic; TLym Cytx Mem/TLym Cytx</t>
  </si>
  <si>
    <t>A relative measurement (ratio or percentage) of memory cytotoxic T-lymphocytes to total cytotoxic T-lymphocytes in a biological specimen.</t>
  </si>
  <si>
    <t>Memory Cytotoxic T-Lymphocyte to Cytotoxic T-Lymphocyte Ratio Measurement</t>
  </si>
  <si>
    <t>TLCN</t>
  </si>
  <si>
    <t>TLym Cytx Naive</t>
  </si>
  <si>
    <t>T-Lymphocytes Cytotoxic Naive; TLym Cytx Naive</t>
  </si>
  <si>
    <t>A measurement of the cytotoxic naive T-lymphocytes in a biological specimen.</t>
  </si>
  <si>
    <t>Naive Cytotoxic T-Lymphocyte Count</t>
  </si>
  <si>
    <t>TLCNM</t>
  </si>
  <si>
    <t>TLym Cen Mem</t>
  </si>
  <si>
    <t>T-Lymphocytes Central Memory; TLym Cen Mem</t>
  </si>
  <si>
    <t>A measurement of the central memory T-lymphocytes in a biological specimen.</t>
  </si>
  <si>
    <t>Central Memory T-Lymphocyte Count</t>
  </si>
  <si>
    <t>TLCNS</t>
  </si>
  <si>
    <t>TLym Cytx Naive Sub</t>
  </si>
  <si>
    <t>T-Lymphocytes Cytotoxic Naive Sub-Population; TLym Cytx Naive Sub</t>
  </si>
  <si>
    <t>A measurement of a sub-population of cytotoxic naive T-lymphocytes in a biological specimen.</t>
  </si>
  <si>
    <t>Naive Cytotoxic T-Lymphocyte Subpopulation Count</t>
  </si>
  <si>
    <t>TLCNSP</t>
  </si>
  <si>
    <t>TLym Cytx Naive Sub/TLymCN</t>
  </si>
  <si>
    <t>T-Lymphocytes Cytotoxic Naive Sub-Population/T-Lymphocytes Cytotoxic Naive; TLym Cytx Naive Sub/TLymCN</t>
  </si>
  <si>
    <t>A relative measurement (ratio or percentage) of a sub-population of naive cytotoxic T-lymphocytes to total naive cytotoxic T-lymphocytes in a biological specimen.</t>
  </si>
  <si>
    <t>Naive Cytotoxic T-Lymphocyte Subpopulation to Naive Cytotoxic T-Lymphocyte Ratio Measurement</t>
  </si>
  <si>
    <t>TLCNSTC</t>
  </si>
  <si>
    <t>TLym Cytx Naive Sub/TLymC</t>
  </si>
  <si>
    <t>T-Lymphocytes Cytotoxic Naive Sub-Population/T-Lymphocytes Cytotoxic; TLym Cytx Naive Sub/TLymC</t>
  </si>
  <si>
    <t>A relative measurement (ratio or percentage) of a sub-population of naive cytotoxic T-lymphocytes to total cytotoxic T-lymphocytes in a biological specimen.</t>
  </si>
  <si>
    <t>Naive Cytotoxic T-Lymphocyte Subpopulation to Cytotoxic T-Lymphocyte Ratio Measurement</t>
  </si>
  <si>
    <t>TLCNTLC</t>
  </si>
  <si>
    <t>TLym Cytx Naive/TLym Cytx</t>
  </si>
  <si>
    <t>T-Lymphocytes Cytotoxic Naive/T-Lymphocytes Cytotoxic; TLym Cytx Naive/TLym Cytx</t>
  </si>
  <si>
    <t>A relative measurement (ratio or percentage) of the cytotoxic naive T-lymphocytes to total cytotoxic T-lymphocytes in a biological specimen.</t>
  </si>
  <si>
    <t>Naive Cytotoxic T-Lymphocyte to Cytotoxic T-Lymphocyte Ratio Measurement</t>
  </si>
  <si>
    <t>TLCPP</t>
  </si>
  <si>
    <t>Percent Predicted Total Lung Capacity</t>
  </si>
  <si>
    <t>The total volume of air in the lungs after maximum inhalation as a proportion of the predicted normal value.</t>
  </si>
  <si>
    <t>TLCR</t>
  </si>
  <si>
    <t>TLym Cytx Reg</t>
  </si>
  <si>
    <t>T-Lymphocytes Cytotoxic Regulatory; TLym Cytx Reg</t>
  </si>
  <si>
    <t>A measurement of the cytotoxic regulatory T-lymphocytes in a biological specimen.</t>
  </si>
  <si>
    <t>Regulatory Cytotoxic T-Lymphocyte Count</t>
  </si>
  <si>
    <t>TLCRS</t>
  </si>
  <si>
    <t>TLym Cytx Reg Sub</t>
  </si>
  <si>
    <t>T-Lymphocytes Cytotoxic Regulatory Sub-Population; TLym Cytx Reg Sub</t>
  </si>
  <si>
    <t>A measurement of a sub-population of cytotoxic regulatory T-lymphocytes in a biological specimen.</t>
  </si>
  <si>
    <t>Regulatory Cytotoxic T-Lymphocyte Subpopulation Count</t>
  </si>
  <si>
    <t>TLCRSP</t>
  </si>
  <si>
    <t>TLym Cytx Reg Sub/TLymCR</t>
  </si>
  <si>
    <t>T-Lymphocytes Cytotoxic Regulatory Sub-Population/T-Lymphocytes Cytotoxic Regulatory; TLym Cytx Reg Sub/TLymCR</t>
  </si>
  <si>
    <t>A relative measurement (ratio or percentage) of a sub-population of cytotoxic regulatory T-lymphocytes to total cytotoxic regulatory T-lymphocytes in a biological specimen.</t>
  </si>
  <si>
    <t>Regulatory Cytotoxic T-Lymphocyte Subpopulation to Regulatory Cytotoxic T-Lymphocyte Ratio Measurement</t>
  </si>
  <si>
    <t>TLCRSTLC</t>
  </si>
  <si>
    <t>TLym Cytx Reg Sub/TLym Cytx</t>
  </si>
  <si>
    <t>T-Lymphocytes Cytotoxic Regulatory Sub-Population/T-Lymphocytes Cytotoxic; TLym Cytx Reg Sub/TLym Cytx</t>
  </si>
  <si>
    <t>A relative measurement (ratio or percentage) of a sub-population of cytotoxic regulatory T-lymphocytes to total cytotoxic T-lymphocytes in a biological specimen.</t>
  </si>
  <si>
    <t>Regulatory Cytotoxic T-Lymphocyte Subpopulation to Cytotoxic T-Lymphocyte Ratio Measurement</t>
  </si>
  <si>
    <t>TLCRTLC</t>
  </si>
  <si>
    <t>TLym Cytx Reg/TLym Cytx</t>
  </si>
  <si>
    <t>T-Lymphocytes Cytotoxic Regulatory/T-Lymphocytes Cytotoxic; TLym Cytx Reg/TLym Cytx</t>
  </si>
  <si>
    <t>A relative measurement (ratio or percentage) of the cytotoxic regulatory T-lymphocytes to total cytotoxic T-lymphocytes in a biological specimen.</t>
  </si>
  <si>
    <t>Regulatory Cytotoxic T-Lymphocyte to Cytotoxic T-Lymphocyte Ratio Measurement</t>
  </si>
  <si>
    <t>TLCS</t>
  </si>
  <si>
    <t>TLym Cytx Sub</t>
  </si>
  <si>
    <t>Cytotoxic T-Lymphocytes Sub-Population; TLym Cytx Sub</t>
  </si>
  <si>
    <t>A measurement of the subpopulation of cytotoxic T-lymphocytes in a biological specimen.</t>
  </si>
  <si>
    <t>Cytotoxic T-Lymphocyte Subpopulation Count</t>
  </si>
  <si>
    <t>TLCSCM</t>
  </si>
  <si>
    <t>TLym Cytx SC Mem</t>
  </si>
  <si>
    <t>Cytotoxic Stem Cell Memory T-Lymphocytes; T-Lymphocytes Cytotoxic Stem Cell Memory; TLym Cytx SC Mem; TLymCSCM</t>
  </si>
  <si>
    <t>A measurement of the cytotoxic stem cell memory T-lymphocytes in a biological specimen.</t>
  </si>
  <si>
    <t>Stem Cell Memory Cytotoxic T-Lymphocyte Count</t>
  </si>
  <si>
    <t>TLCSCMS</t>
  </si>
  <si>
    <t>TLym Cytx SC Mem Sub</t>
  </si>
  <si>
    <t>T-Lymphocytes Cytotoxic SC Memory Sub-Population; TLym Cytx SC Mem Sub</t>
  </si>
  <si>
    <t>A measurement of a sub-population of cytotoxic stem cell memory T-lymphocytes in a biological specimen.</t>
  </si>
  <si>
    <t>Stem Cell Memory Cytotoxic T-Lymphocyte Subpopulation Count</t>
  </si>
  <si>
    <t>TLCSCMSP</t>
  </si>
  <si>
    <t>TLym Cytx SC Mem Sub/TLymCSCM</t>
  </si>
  <si>
    <t>T-Lymphocytes Cytotoxic Stem Cell Memory Sub-Population/T-Lymphocytes Cytotoxic Stem Cell Memory; TLym Cytx SC Mem Sub/TLymCSCM</t>
  </si>
  <si>
    <t>A relative measurement (ratio or percentage) of a sub-population of cytotoxic stem cell memory T-lymphocytes to total cytotoxic stem cell memory T-lymphocytes in a biological specimen.</t>
  </si>
  <si>
    <t>Stem Cell Memory Cytotoxic T-Lymphocyte Subpopulation to Stem Cell Memory Cytotoxic T-Lymphocyte Ratio Measurement</t>
  </si>
  <si>
    <t>TLCSTLC</t>
  </si>
  <si>
    <t>TLym Cytx Sub/TLym Cytx</t>
  </si>
  <si>
    <t>Cytotoxic T-Lymphocytes Sub-Population/Cytotoxic T-Lymphocytes; TLym Cytx Sub/TLym Cytx</t>
  </si>
  <si>
    <t>A relative measurement (ratio or percentage) of the cytotoxic T-lymphocyte subpopulation to total cytotoxic T-lymphocytes in a biological specimen.</t>
  </si>
  <si>
    <t>Cytotoxic T-Lymphocyte Subpopulation to Total Cytotoxic T-Lymphocytes Ratio Measurement</t>
  </si>
  <si>
    <t>TLCSTLY</t>
  </si>
  <si>
    <t>TLym Cytx Sub/TLym</t>
  </si>
  <si>
    <t>T-Lymphocytes Cytotoxic Sub-Population/T-Lymphocytes; TLym Cytx Sub/TLym</t>
  </si>
  <si>
    <t>A relative measurement (ratio or percentage) of a sub-population of cytotoxic T-lymphocytes to total T-lymphocytes in a biological specimen.</t>
  </si>
  <si>
    <t>Cytotoxic T-Lymphocyte Subpopulation to T-Lymphocyte Ratio Measurement</t>
  </si>
  <si>
    <t>TLCTM</t>
  </si>
  <si>
    <t>TLym Cytx Term Mem</t>
  </si>
  <si>
    <t>T-Lymphocytes Cytotoxic Terminal Memory; TLym Cytx Term Mem</t>
  </si>
  <si>
    <t>A measurement of the cytotoxic terminal memory T-lymphocytes in a biological specimen.</t>
  </si>
  <si>
    <t>Terminal Memory Cytotoxic T-Lymphocyte Count</t>
  </si>
  <si>
    <t>TLCTMS</t>
  </si>
  <si>
    <t>TLym Cytx Term Mem Sub</t>
  </si>
  <si>
    <t>T-Lymphocytes Cytotoxic Terminal Memory Sub-Population; TLym Cytx Term Mem Sub</t>
  </si>
  <si>
    <t>A measurement of a sub-population of cytotoxic terminal memory T-lymphocytes in a biological specimen.</t>
  </si>
  <si>
    <t>Terminal Memory Cytotoxic T-Lymphocyte Subpopulation Count</t>
  </si>
  <si>
    <t>TLCTMSP</t>
  </si>
  <si>
    <t>TLym Cytx Term Mem Sub/TLymCTM</t>
  </si>
  <si>
    <t>T-Lymphocytes Cytotoxic Terminal Memory Sub-Population/T-Lymphocytes Cytotoxic Terminal Memory; TLym Cytx Term Mem Sub/TLymCTM</t>
  </si>
  <si>
    <t>A relative measurement (ratio or percentage) of a sub-population of terminal memory cytotoxic T-lymphocytes to the total terminal memory cytotoxic T-lymphocytes in a biological specimen.</t>
  </si>
  <si>
    <t>Terminal Memory Cytotoxic T-Lymphocyte Subpopulation to Terminal Memory Cytotoxic T-Lymphocyte Ratio Measurement</t>
  </si>
  <si>
    <t>TLCTMTLC</t>
  </si>
  <si>
    <t>TLym Cytx Term Mem/TLymC</t>
  </si>
  <si>
    <t>T-lymphocytes Cytotoxic Terminal Memory/T-lymphocytes Cytotoxic; TLym Cytx Term Mem/TLymC</t>
  </si>
  <si>
    <t>A relative measurement (ratio or percentage) of the terminal memory cytotoxic T-lymphocytes to total cytotoxic T-lymphocytes in a biological specimen.</t>
  </si>
  <si>
    <t>Terminal Memory Cytotoxic T-Lymphocyte to Cytotoxic T-Lymphocyte Ratio Measurement</t>
  </si>
  <si>
    <t>TLEM</t>
  </si>
  <si>
    <t>TLym Eff Mem</t>
  </si>
  <si>
    <t>T-Lymphocytes Effector Memory; TLym Eff Mem</t>
  </si>
  <si>
    <t>A measurement of the effector memory T-lymphocytes in a biological specimen.</t>
  </si>
  <si>
    <t>Effector Memory T-Lymphocyte Count</t>
  </si>
  <si>
    <t>TLEMS</t>
  </si>
  <si>
    <t>TLym Eff Mem Sub</t>
  </si>
  <si>
    <t>T-Lymphocytes Effector Memory Sub-Population; TLym Eff Mem Sub</t>
  </si>
  <si>
    <t>A measurement of a sub-population of effector memory T-lymphocytes in a biological specimen.</t>
  </si>
  <si>
    <t>Effector Memory T-Lymphocyte Subpopulation Count</t>
  </si>
  <si>
    <t>TLGD</t>
  </si>
  <si>
    <t>TLym GD</t>
  </si>
  <si>
    <t>T-Lymphocytes Gamma-Delta; T-Lymphocytes TCR Gamma-Delta; TCR Gamma-Delta T-Cells; TLym GD</t>
  </si>
  <si>
    <t>A measurement of the gamma-delta T-lymphocytes in a biological specimen.</t>
  </si>
  <si>
    <t>Gamma-Delta T-Lymphocyte Count</t>
  </si>
  <si>
    <t>TLGDLE</t>
  </si>
  <si>
    <t>TLym GD/Leuk</t>
  </si>
  <si>
    <t>T-Lymphocytes Gamma-Delta/Leukocytes; TCR Gamma-Delta T-Cells/Leukocytes; TLym GD/Leuk</t>
  </si>
  <si>
    <t>A relative measurement (ratio or percentage) of the gamma-delta T-lymphocytes to leukocytes in a biological specimen.</t>
  </si>
  <si>
    <t>Gamma-Delta T-Lymphocyte to Leukocyte Ratio Measurement</t>
  </si>
  <si>
    <t>TLGDLY</t>
  </si>
  <si>
    <t>TLym GD/Lym</t>
  </si>
  <si>
    <t>T-Lymphocytes Gamma-Delta/Lymphocytes; TCR Gamma-Delta T-Cells/Lymphocyte; TLym GD/Lym</t>
  </si>
  <si>
    <t>A relative measurement (ratio or percentage) of the gamma-delta T-lymphocytes to total lymphocytes in a biological specimen.</t>
  </si>
  <si>
    <t>Gamma-Delta T-Lymphocyte to Lymphocyte Ratio Measurement</t>
  </si>
  <si>
    <t>TLGDS</t>
  </si>
  <si>
    <t>TLym GD Sub</t>
  </si>
  <si>
    <t>T-Lymphocytes Gamma-Delta Sub-Population; T-Lymphocytes TCR Gamma-Delta Sub-Population; TLym GD Sub</t>
  </si>
  <si>
    <t>A measurement of a sub-population of gamma-delta T-lymphocytes in a biological specimen.</t>
  </si>
  <si>
    <t>Gamma-Delta T-Lymphocyte Subpopulation Count</t>
  </si>
  <si>
    <t>TLGDSP</t>
  </si>
  <si>
    <t>TLym GD Sub/TLym GD</t>
  </si>
  <si>
    <t>T-Lymphocytes Gamma-Delta Sub-Population/T-Lymphocytes Gamma-Delta; TCR Gamma-Delta T-Cells Sub/TCR Gamma-Delta T-Cells; TLym GD Sub/TLym GD</t>
  </si>
  <si>
    <t>A relative measurement (ratio or percentage) of a sub-population of gamma-delta T-lymphocytes to total gamma-delta T-lymphocytes in a biological specimen.</t>
  </si>
  <si>
    <t>Gamma-Delta T-Lymphocyte Subpopulation to Gamma-Delta T-Lymphocyte Ratio Measurement</t>
  </si>
  <si>
    <t>TLGDTLY</t>
  </si>
  <si>
    <t>TLym GD/TLym</t>
  </si>
  <si>
    <t>T-Lymphocytes Gamma-Delta/T-Lymphocytes; TCR Gamma-Delta T-Cells/T-Lymphocytes; TLym GD/TLym</t>
  </si>
  <si>
    <t>A relative measurement (ratio or percentage) of the gamma-delta T-lymphocytes to total T-lymphocytes in a biological specimen.</t>
  </si>
  <si>
    <t>Gamma-Delta T-Lymphocyte to T-Lymphocyte Ratio Measurement</t>
  </si>
  <si>
    <t>TLH1</t>
  </si>
  <si>
    <t>TLym Help 1</t>
  </si>
  <si>
    <t>T-Lymphocytes Helper 1; Th1; TLym Help 1</t>
  </si>
  <si>
    <t>A measurement of the helper 1 T-lymphocytes in a biological specimen.</t>
  </si>
  <si>
    <t>Helper 1 T-Lymphocyte Count</t>
  </si>
  <si>
    <t>TLH17</t>
  </si>
  <si>
    <t>TLym Help 17</t>
  </si>
  <si>
    <t>T-Lymphocytes Helper 17; Th17; TLym Help 17</t>
  </si>
  <si>
    <t>A measurement of the helper 17 T-lymphocytes in a biological specimen.</t>
  </si>
  <si>
    <t>Helper 17 T-Lymphocyte Count</t>
  </si>
  <si>
    <t>TLH17_1</t>
  </si>
  <si>
    <t>TLym Help 17.1</t>
  </si>
  <si>
    <t>T-Lymphocytes Helper 17.1; Th17.1; TLym Help 17.1</t>
  </si>
  <si>
    <t>A measurement of the helper 17.1 T-lymphocytes in a biological specimen.</t>
  </si>
  <si>
    <t>Helper 17.1 T-Lymphocyte Count</t>
  </si>
  <si>
    <t>TLH17_1S</t>
  </si>
  <si>
    <t>TLym Help 17.1 Sub</t>
  </si>
  <si>
    <t>T-Lymphocytes Helper 17.1 Sub-Population; Th17.1 Sub; TLym Help 17.1 Sub</t>
  </si>
  <si>
    <t>A measurement of a sub-population of helper 17.1 T-lymphocytes in a biological specimen.</t>
  </si>
  <si>
    <t>Helper 17.1 T-Lymphocyte Subpopulation Count</t>
  </si>
  <si>
    <t>TLH17S</t>
  </si>
  <si>
    <t>TLym Help 17 Sub</t>
  </si>
  <si>
    <t>T-Lymphocytes Helper 17 Sub-Population; Th17 Sub; TLym Help 17 Su</t>
  </si>
  <si>
    <t>A measurement of a sub-population of helper 17 T-lymphocytes in a biological specimen.</t>
  </si>
  <si>
    <t>Helper 17 T-Lymphocyte Subpopulation Count</t>
  </si>
  <si>
    <t>TLH1S</t>
  </si>
  <si>
    <t>TLym Help 1 Sub</t>
  </si>
  <si>
    <t>T-Lymphocytes Helper 1 Sub-Population; Th1 Sub; TLym Help 1 Sub</t>
  </si>
  <si>
    <t>A measurement of a sub-population of helper 1 T-lymphocytes in a biological specimen.</t>
  </si>
  <si>
    <t>Helper 1 T-Lymphocyte Subpopulation Count</t>
  </si>
  <si>
    <t>TLH2</t>
  </si>
  <si>
    <t>TLym Help 2</t>
  </si>
  <si>
    <t>T-Lymphocytes Helper 2; Th2; TLym Help 2</t>
  </si>
  <si>
    <t>A measurement of the helper 2 T-lymphocytes in a biological specimen.</t>
  </si>
  <si>
    <t>Helper 2 T-Lymphocyte Count</t>
  </si>
  <si>
    <t>TLH22</t>
  </si>
  <si>
    <t>TLym Help 22</t>
  </si>
  <si>
    <t>T-Lymphocytes Helper 22; Th22; TLym Help 22</t>
  </si>
  <si>
    <t>A measurement of the helper 22 T-lymphocytes in a biological specimen.</t>
  </si>
  <si>
    <t>Helper 22 T-Lymphocyte Count</t>
  </si>
  <si>
    <t>TLH22S</t>
  </si>
  <si>
    <t>TLym Help 22 Sub</t>
  </si>
  <si>
    <t>T-Lymphocytes Helper 22 Sub-Population; Th22 Sub; TLym Help 22 Sub</t>
  </si>
  <si>
    <t>A measurement of a sub-population of helper 22 T-lymphocytes in a biological specimen.</t>
  </si>
  <si>
    <t>Helper 22 T-Lymphocyte Subpopulation Count</t>
  </si>
  <si>
    <t>TLH2S</t>
  </si>
  <si>
    <t>TLym Help 2 Sub</t>
  </si>
  <si>
    <t>T-Lymphocytes Helper 2 Sub-Population; Th2 Sub; TLym Help 2 Sub</t>
  </si>
  <si>
    <t>A measurement of a sub-population of helper 2 T-lymphocytes in a biological specimen.</t>
  </si>
  <si>
    <t>Helper 2 T-Lymphocyte Subpopulation Count</t>
  </si>
  <si>
    <t>TLH9</t>
  </si>
  <si>
    <t>TLym Help 9</t>
  </si>
  <si>
    <t>T-Lymphocytes Helper 9; Th9; TLym Help 9</t>
  </si>
  <si>
    <t>A measurement of the helper 9 T-lymphocytes in a biological specimen.</t>
  </si>
  <si>
    <t>Helper 9 T-Lymphocyte Count</t>
  </si>
  <si>
    <t>TLH9S</t>
  </si>
  <si>
    <t>TLym Help 9 Sub</t>
  </si>
  <si>
    <t>T-Lymphocytes Helper 9 Sub-Population; Th9 Sub; TLym Help 9 Sub</t>
  </si>
  <si>
    <t>Helper 9 T-Lymphocyte Subpopulation Count</t>
  </si>
  <si>
    <t>TLHAB</t>
  </si>
  <si>
    <t>TLym Help AB</t>
  </si>
  <si>
    <t>T-Lymphocytes Helper Alpha-Beta; T-Lymphocytes Helper TCR Alpha-Beta; TLym Help AB</t>
  </si>
  <si>
    <t>A measurement of the helper alpha-beta T-lymphocytes in a biological specimen.</t>
  </si>
  <si>
    <t>Alpha-Beta Helper T-Lymphocyte Count</t>
  </si>
  <si>
    <t>TLHABS</t>
  </si>
  <si>
    <t>TLym Help AB Sub</t>
  </si>
  <si>
    <t>T-Lymphocytes Helper Alpha-Beta Sub-Population; T-Lymphocytes Helper TCR Alpha-Beta Sub-Population; TLym Help AB Sub</t>
  </si>
  <si>
    <t>A measurement of a sub-population of helper alpha-beta T-lymphocytes in a biological specimen.</t>
  </si>
  <si>
    <t>Alpha-Beta Helper T-Lymphocyte Subpopulation Count</t>
  </si>
  <si>
    <t>TLHCE</t>
  </si>
  <si>
    <t>TLym Help/Total Cells</t>
  </si>
  <si>
    <t>T Cells, Helper/Total Cells; T-Lym, Helper/Total Cells; T-Lymphocytes, Helper/Total Cells; TLym Help/Total Cells</t>
  </si>
  <si>
    <t>A relative measurement (ratio or percentage) of the helper T-lymphocytes to total cells in a biological specimen.</t>
  </si>
  <si>
    <t>Helper T-Lymphocytes to Total Cells Ratio Measurement</t>
  </si>
  <si>
    <t>TLHCM</t>
  </si>
  <si>
    <t>TLym Help Cen Mem</t>
  </si>
  <si>
    <t>T-Lymphocytes Helper Central Memory; TLym Help Cen Mem</t>
  </si>
  <si>
    <t>A measurement of the helper central memory T-lymphocytes in a biological specimen.</t>
  </si>
  <si>
    <t>Central Memory Helper T-Lymphocyte Count</t>
  </si>
  <si>
    <t>TLHCMS</t>
  </si>
  <si>
    <t>TLym Help Cen Mem Sub</t>
  </si>
  <si>
    <t>T-Lymphocytes Helper Central Memory Sub-Population; TLym Help Cen Mem Sub</t>
  </si>
  <si>
    <t>A measurement of a sub-population of helper central memory T-lymphocytes in a biological specimen.</t>
  </si>
  <si>
    <t>Central Memory Helper T-Lymphocyte Sub-Population Count</t>
  </si>
  <si>
    <t>TLHCMSP</t>
  </si>
  <si>
    <t>TLym Help Cen Mem Sub/TLymHCM</t>
  </si>
  <si>
    <t>T-Lymphocytes Helper Central Memory Sub-Population/T-Lymphocytes Helper Central Memory; TLym Help Cen Mem Sub/TLymHCM</t>
  </si>
  <si>
    <t>A relative measurement (ratio or percentage) of a sub-population of helper central memory T-lymphocytes to total helper central memory T-lymphocytes in a biological specimen.</t>
  </si>
  <si>
    <t>Central Memory Helper T-Lymphocyte Subpopulation to Central Memory Helper T-Lymphocyte Ratio Measurement</t>
  </si>
  <si>
    <t>TLHCMSTH</t>
  </si>
  <si>
    <t>TLym Help Cen Mem Sub/TLym Help</t>
  </si>
  <si>
    <t>T-Lymphocytes Helper Central Memory Sub-Population/T-Lymphocytes Helper; TLym Help Cen Mem Sub/TLym Help</t>
  </si>
  <si>
    <t>A relative measurement (ratio or percentage) of a sub-population of helper central memory T-lymphocytes to total helper T-lymphocytes in a biological specimen.</t>
  </si>
  <si>
    <t>Central Memory Helper T-Lymphocyte Subpopulation to Helper T-Lymphocyte Ratio Measurement</t>
  </si>
  <si>
    <t>TLHCMTH</t>
  </si>
  <si>
    <t>TLym Help Cen Mem/TLym Help</t>
  </si>
  <si>
    <t>T-Lymphocytes Helper Central Memory/T-Lymphocytes Helper; TLym Help Cen Mem/TLym Help</t>
  </si>
  <si>
    <t>A relative measurement (ratio or percentage) of the helper central memory T-lymphocytes to total helper T-lymphocytes in a biological specimen.</t>
  </si>
  <si>
    <t>Central Memory Helper T-Lymphocyte to Helper T-Lymphocyte Ratio Measurement</t>
  </si>
  <si>
    <t>TLHE</t>
  </si>
  <si>
    <t>TLym Help Eff</t>
  </si>
  <si>
    <t>T-Lymphocytes Helper Effector; TLym Help Eff</t>
  </si>
  <si>
    <t>A measurement of the helper effector T-lymphocytes in a biological specimen.</t>
  </si>
  <si>
    <t>Effector Helper T-Lymphocyte Count</t>
  </si>
  <si>
    <t>TLHEM</t>
  </si>
  <si>
    <t>TLym Help Eff Mem</t>
  </si>
  <si>
    <t>T-Lymphocytes Helper Effector Memory; TLym Help Eff Mem</t>
  </si>
  <si>
    <t>A measurement of the helper effector memory T-lymphocytes in a biological specimen.</t>
  </si>
  <si>
    <t>Effector Memory Helper T-Lymphocyte Count</t>
  </si>
  <si>
    <t>TLHEMS</t>
  </si>
  <si>
    <t>TLym Help Eff Mem Sub</t>
  </si>
  <si>
    <t>T-Lymphocytes Helper Effector Memory Sub-Population; TLym Help Eff Mem Sub</t>
  </si>
  <si>
    <t>A measurement of a sub-population of helper effector memory T-lymphocytes in a biological specimen.</t>
  </si>
  <si>
    <t>Effector Memory Helper T-Lymphocyte Subpopulation Count</t>
  </si>
  <si>
    <t>TLHEMSP</t>
  </si>
  <si>
    <t>TLym Help Eff Mem Sub/TLymHEM</t>
  </si>
  <si>
    <t>T-Lymphocytes Helper Effector Memory Sub-Population/T-Lymphocytes Helper Effector Memory; TLym Help Eff Mem Sub/TLymHEM</t>
  </si>
  <si>
    <t>A relative measurement (ratio or percentage) of a sub-population of helper effector memory T-lymphocytes to total helper effector memory T-lymphocytes in a biological specimen.</t>
  </si>
  <si>
    <t>Effector Memory Helper T-Lymphocyte Subpopulation to Effector Memory Helper T-Lymphocyte Ratio Measurement</t>
  </si>
  <si>
    <t>TLHEMSTH</t>
  </si>
  <si>
    <t>TLym Help Eff Mem Sub/TLym Help</t>
  </si>
  <si>
    <t>T-Lymphocytes Helper Effector Memory Sub-Population/T-Lymphocytes Helper; TLym Help Eff Mem Sub/TLym Help</t>
  </si>
  <si>
    <t>A relative measurement (ratio or percentage) of a sub-population of helper effector memory T-lymphocytes to total helper T-lymphocytes in a biological specimen.</t>
  </si>
  <si>
    <t>Effector Memory Helper T-Lymphocyte Subpopulation to Helper T-Lymphocyte Ratio Measurement</t>
  </si>
  <si>
    <t>TLHEMTH</t>
  </si>
  <si>
    <t>TLym Help Eff Mem/TLym Help</t>
  </si>
  <si>
    <t>T-Lymphocytes Helper Effector Memory/T-Lymphocytes Helper; TLym Help Eff Mem/TLym Help</t>
  </si>
  <si>
    <t>A relative measurement (ratio or percentage) of the helper effector memory T-lymphocytes to total helper T-lymphocytes in a biological specimen.</t>
  </si>
  <si>
    <t>Effector Memory Helper T-Lymphocyte to Helper T-Lymphocyte Ratio Measurement</t>
  </si>
  <si>
    <t>TLHES</t>
  </si>
  <si>
    <t>TLym Help Eff Sub</t>
  </si>
  <si>
    <t>T-Lymphocytes Helper Effector Sub-Population; TLym Help Eff Sub</t>
  </si>
  <si>
    <t>A measurement of a sub-population of helper effector T-lymphocytes in a biological specimen.</t>
  </si>
  <si>
    <t>Effector Helper T-Lymphocyte Subpopulation Count</t>
  </si>
  <si>
    <t>TLHF</t>
  </si>
  <si>
    <t>TLym Help Foll</t>
  </si>
  <si>
    <t>T-Lymphocytes Helper Follicular; TLym Help Foll</t>
  </si>
  <si>
    <t>A measurement of the helper follicular T-lymphocytes in a biological specimen.</t>
  </si>
  <si>
    <t>Follicular Helper T-Lymphocyte Count</t>
  </si>
  <si>
    <t>TLHFS</t>
  </si>
  <si>
    <t>TLym Help Foll Sub</t>
  </si>
  <si>
    <t>Follicular Helper T-Lymphocytes Sub-Population; T-Lymphocytes Helper Follicular Sub-Population; TLym Help Foll Sub</t>
  </si>
  <si>
    <t>A measurement of a sub-population of follicular helper T-lymphocytes in a biological specimen.</t>
  </si>
  <si>
    <t>Follicular Helper T-Lymphocyte Subpopulation Count</t>
  </si>
  <si>
    <t>TLHFSP</t>
  </si>
  <si>
    <t>TLym Help Foll Sub/TLymHF</t>
  </si>
  <si>
    <t>T-Lymphocytes Helper Foll Sub-Population/T-Lymphocytes Helper Follicular; TLym Help Foll Sub/TLymHF</t>
  </si>
  <si>
    <t>A relative measurement (ratio or percentage) of a sub-population of helper follicular T-lymphocytes to total helper follicular T-lymphocytes in a biological specimen.</t>
  </si>
  <si>
    <t>Follicular Helper T-Lymphocyte Subpopulation to Follicular Helper T-Lymphocyte Ratio Measurement</t>
  </si>
  <si>
    <t>TLHFSTH</t>
  </si>
  <si>
    <t>TLym Help Foll Sub/TLym Help</t>
  </si>
  <si>
    <t>T-Lymphocytes Helper Foll Sub-Population/T-Lymphocytes Helper; TLym Help Foll Sub/TLym Help</t>
  </si>
  <si>
    <t>A relative measurement (ratio or percentage) of a sub-population of helper follicular T-lymphocytes to total helper T-lymphocytes in a biological specimen.</t>
  </si>
  <si>
    <t>Follicular Helper T-Lymphocyte Subpopulation to Helper T-Lymphocyte Ratio Measurement</t>
  </si>
  <si>
    <t>TLHFTH</t>
  </si>
  <si>
    <t>TLym Help Foll/TLym Help</t>
  </si>
  <si>
    <t>T-Lymphocytes Helper Foll/T-Lymphocytes Helper; TLym Help Foll/TLym Help</t>
  </si>
  <si>
    <t>A relative measurement (ratio or percentage) of the helper follicular T-lymphocytes to total helper T-lymphocytes in a biological specimen.</t>
  </si>
  <si>
    <t>Follicular Helper T-Lymphocyte to Helper T-Lymphocyte Ratio Measurement</t>
  </si>
  <si>
    <t>TLHGD</t>
  </si>
  <si>
    <t>TLym Help GD</t>
  </si>
  <si>
    <t>T-Lymphocytes Helper Gamma-Delta; T-Lymphocytes Helper TCR Gamma-Delta; TLym Help GD</t>
  </si>
  <si>
    <t>A measurement of the helper gamma-delta T-lymphocytes in a biological specimen.</t>
  </si>
  <si>
    <t>Gamma-Delta Helper T-Lymphocyte Count</t>
  </si>
  <si>
    <t>TLHGDS</t>
  </si>
  <si>
    <t>TLym Help GD Sub</t>
  </si>
  <si>
    <t>T-Lymphocytes Helper Gamma-Delta Sub-Population; T-Lymphocytes Helper TCR Gamma-Delta Sub-Population; TLym Help GD Sub</t>
  </si>
  <si>
    <t>A measurement of a sub-population of helper gamma-delta T-lymphocytes in a biological specimen.</t>
  </si>
  <si>
    <t>Helper Gamma-Delta T-Lymphocyte Subpopulation Count</t>
  </si>
  <si>
    <t>TLHLE</t>
  </si>
  <si>
    <t>TLym Help/Leuk</t>
  </si>
  <si>
    <t>T Cells, Helper/Leukocytes; T-Lymphocytes, Helper/Leukocytes; TLym Help/Leuk</t>
  </si>
  <si>
    <t>A relative measurement (ratio or percentage) of the helper T-lymphocytes to leukocytes in a biological specimen.</t>
  </si>
  <si>
    <t>Helper T-Lymphocytes to Leukocytes Ratio Measurement</t>
  </si>
  <si>
    <t>TLHLY</t>
  </si>
  <si>
    <t>TLym Help/Lym</t>
  </si>
  <si>
    <t>T-Lymphocytes Helper/Lymphocytes; TLym Help/Lym</t>
  </si>
  <si>
    <t>A relative measurement (ratio or percentage) of the helper T-lymphocytes to total lymphocytes in a biological specimen.</t>
  </si>
  <si>
    <t>Helper T-Lymphocyte to Lymphocyte Ratio Measurement</t>
  </si>
  <si>
    <t>TLHM</t>
  </si>
  <si>
    <t>TLym Help Mem</t>
  </si>
  <si>
    <t>T-Lymphocytes Helper Memory; TLym Help Mem</t>
  </si>
  <si>
    <t>A measurement of the helper memory T-lymphocytes in a biological specimen.</t>
  </si>
  <si>
    <t>Memory Helper T-Lymphocyte Count</t>
  </si>
  <si>
    <t>TLHMS</t>
  </si>
  <si>
    <t>TLym Help Mem Sub</t>
  </si>
  <si>
    <t>T-Lymphocytes Helper Memory Sub-Population; TLym Help Mem Sub</t>
  </si>
  <si>
    <t>A measurement of a sub-population of helper memory T-lymphocytes in a biological specimen.</t>
  </si>
  <si>
    <t>Memory Helper T-Lymphocyte Subpopulation Count</t>
  </si>
  <si>
    <t>TLHMSP</t>
  </si>
  <si>
    <t>TLym Help Mem Sub/TLymHM</t>
  </si>
  <si>
    <t>T-Lymphocytes Helper Memory Sub-Population/T-Lymphocytes Helper Memory; TLym Help Mem Sub/TLymHM</t>
  </si>
  <si>
    <t>A relative measurement (ratio or percentage) of a sub-population of helper memory T-lymphocytes to total helper memory T-lymphocytes.</t>
  </si>
  <si>
    <t>Memory Helper T-Lymphocyte Subpopulation to Memory Helper T-Lymphocyte Ratio Measurement</t>
  </si>
  <si>
    <t>TLHMSTH</t>
  </si>
  <si>
    <t>TLym Help Mem Sub/TLym Help</t>
  </si>
  <si>
    <t>T-Lymphocytes Helper Memory Sub-Population/T-Lymphocytes Helper; TLym Help Mem Sub/TLym Help</t>
  </si>
  <si>
    <t>A relative measurement (ratio or percentage) of a sub-population of helper memory T-lymphocytes to total helper T-lymphocytes in a biological specimen.</t>
  </si>
  <si>
    <t>Memory Helper T-Lymphocyte Subpopulation to Helper T-Lymphocyte Ratio Measurement</t>
  </si>
  <si>
    <t>TLHMTH</t>
  </si>
  <si>
    <t>TLym Help Mem/TLym Help</t>
  </si>
  <si>
    <t>T-Lymphocytes Helper Memory/T-Lymphocytes Helper; TLym Help Mem/TLym Help</t>
  </si>
  <si>
    <t>A relative measurement (ratio or percentage) of the helper memory T-lymphocytes to total helper T-Lymphocytes in a biological specimen.</t>
  </si>
  <si>
    <t>Memory Helper T-Lymphocyte to Helper T-Lymphocyte Ratio Measurement</t>
  </si>
  <si>
    <t>TLHN</t>
  </si>
  <si>
    <t>TLym Help Naive</t>
  </si>
  <si>
    <t>T-Lymphocytes Helper Naive; TLym Help Naive</t>
  </si>
  <si>
    <t>A measurement of the helper naive T-lymphocytes in a biological specimen.</t>
  </si>
  <si>
    <t>Naive Helper T-Lymphocyte Count</t>
  </si>
  <si>
    <t>TLHNS</t>
  </si>
  <si>
    <t>TLym Help Naive Sub</t>
  </si>
  <si>
    <t>T-Lymphocytes Helper Naive Sub-Population; TLym Help Naive Sub</t>
  </si>
  <si>
    <t>A measurement of a sub-population of helper naive T-lymphocytes in a biological specimen.</t>
  </si>
  <si>
    <t>Naive Helper T-Lymphocyte Subpopulation Count</t>
  </si>
  <si>
    <t>TLHNSP</t>
  </si>
  <si>
    <t>TLym Help Naive Sub/TLymHN</t>
  </si>
  <si>
    <t>T-Lymphocytes Helper Naive Sub-Population/T-Lymphocytes Helper Naive; TLym Help Naive Sub/TLymHN</t>
  </si>
  <si>
    <t>A relative measurement (ratio or percentage) of a sub-population of helper naive T-lymphocytes to total helper naive T-lymphocytes in a biological specimen.</t>
  </si>
  <si>
    <t>Naive Helper T-Lymphocyte Subpopulation to Naive Helper T-Lymphocyte Ratio Measurement</t>
  </si>
  <si>
    <t>TLHNSTH</t>
  </si>
  <si>
    <t>TLym Help Naive Sub/TLym Help</t>
  </si>
  <si>
    <t>T-Lymphocytes Helper Naive Sub-Population/T-Lymphocytes Helper; TLym Help Naive Sub/TLym Help</t>
  </si>
  <si>
    <t>A relative measurement (ratio or percentage) of a sub-population of helper naive T-lymphocytes to total helper T-lymphocytes in a biological specimen.</t>
  </si>
  <si>
    <t>Naive Helper T-Lymphocyte Subpopulation to Helper T-Lymphocyte Ratio Measurement</t>
  </si>
  <si>
    <t>TLHNTH</t>
  </si>
  <si>
    <t>TLym Help Naive/TLym Help</t>
  </si>
  <si>
    <t>T-Lymphocytes Helper Naive/T-Lymphocytes Helper; TLym Help Naive/TLym Help</t>
  </si>
  <si>
    <t>A relative measurement (ratio or percentage) of the helper naive T-lymphocytes to total helper T-lymphocytes in a biological specimen.</t>
  </si>
  <si>
    <t>Naive Helper T-Lymphocyte to Helper T-Lymphocyte Ratio Measurement</t>
  </si>
  <si>
    <t>TLHP</t>
  </si>
  <si>
    <t>TLym Help Peripheral</t>
  </si>
  <si>
    <t>T-Lymphocytes Helper Peripheral; TLym Help Peripheral; Tph</t>
  </si>
  <si>
    <t>A measurement of the peripheral helper T-lymphocytes in a biological specimen.</t>
  </si>
  <si>
    <t>Peripheral Helper T-Lymphocyte Count</t>
  </si>
  <si>
    <t>TLHPS</t>
  </si>
  <si>
    <t>TLym Help Peripheral Sub</t>
  </si>
  <si>
    <t>T-Lymphocytes Helper Peripheral Sub-Population; TLym Help Peripheral Sub; Tph Sub</t>
  </si>
  <si>
    <t>A measurement of a sub-population of peripheral helper T-lymphocytes in a biological specimen.</t>
  </si>
  <si>
    <t>Peripheral Helper T-Lymphocyte Subpopulation Count</t>
  </si>
  <si>
    <t>TLHPSP</t>
  </si>
  <si>
    <t>TLym Help Peripheral Sub/TLymHP</t>
  </si>
  <si>
    <t>T-Lymphocytes Helper Peripheral Sub-Population/T-Lymphocytes Helper Peripheral; TLym Help Peripheral Sub/TLym Help Peripheral; TLym Help Peripheral Sub/TLymHP; Tph Sub/Tph</t>
  </si>
  <si>
    <t>A relative measurement (ratio or percentage) of a sub-population of peripheral helper T-lymphocytes to total peripheral helper T-lymphocytes in a biological specimen.</t>
  </si>
  <si>
    <t>Peripheral Helper T-Lymphocyte Subpopulation to Peripheral Helper T-Lymphocyte Ratio Measurement</t>
  </si>
  <si>
    <t>TLHPSTLH</t>
  </si>
  <si>
    <t>TLym Help Peripheral Sub/TLymH</t>
  </si>
  <si>
    <t>T-Lymphocytes Helper Peripheral Sub-Population/T-Lymphocytes Helper; TLym Help Peripheral Sub/TLym Help; TLym Help Peripheral Sub/TLymH; Tph Sub/TLym Help</t>
  </si>
  <si>
    <t>A relative measurement (ratio or percentage) of a sub-population of peripheral helper T-lymphocytes to total helper T-lymphocytes in a biological specimen.</t>
  </si>
  <si>
    <t>Peripheral Helper T-Lymphocyte Subpopulation to Helper T-Lymphocyte Ratio Measurement</t>
  </si>
  <si>
    <t>TLHPTLH</t>
  </si>
  <si>
    <t>TLym Help Peripheral/TLymH</t>
  </si>
  <si>
    <t>T-Lymphocytes Helper Peripheral/T-Lymphocytes Helper; TLym Help Peripheral/TLym Help; TLym Help Peripheral/TLymH; Tph/TLymH</t>
  </si>
  <si>
    <t>A relative measurement (ratio or percentage) of the peripheral helper T-lymphocytes to total helper T-lymphocytes in a biological specimen.</t>
  </si>
  <si>
    <t>Peripheral Helper T-Lymphocyte to Helper T-Lymphocyte Ratio Measurement</t>
  </si>
  <si>
    <t>TLHPTLHS</t>
  </si>
  <si>
    <t>TLym Help Peripheral/TLymHS</t>
  </si>
  <si>
    <t>T-Lymphocytes Helper Peripheral/T-Lymphocytes Helper Sub-Population; TLym Help Peripheral/TLym Help Sub; TLym Help Peripheral/TLymHS; Tph/TLym Help Sub</t>
  </si>
  <si>
    <t>A relative measurement (ratio) of helper peripheral T-lymphocytes to a sub-population of helper T-lymphocytes in a biological specimen.</t>
  </si>
  <si>
    <t>Helper Peripheral T-Lymphocyte to Helper T-Lymphocyte Subpopulation Ratio Measurement</t>
  </si>
  <si>
    <t>TLHRE</t>
  </si>
  <si>
    <t>TLym Help Reg Eff</t>
  </si>
  <si>
    <t>T-Lymphocytes Helper Regulatory Effector; TLym Help Reg Eff</t>
  </si>
  <si>
    <t>A measurement of the helper regulatory effector T-lymphocytes in a biological specimen.</t>
  </si>
  <si>
    <t>Regulatory Effector Helper T-Lymphocyte Count</t>
  </si>
  <si>
    <t>TLHRELE</t>
  </si>
  <si>
    <t>TLym Help Reg Eff/Leuk</t>
  </si>
  <si>
    <t>T-Lymphocytes Helper Regulatory Effector/Leukocytes; TLym Help Reg Eff/Leuk; TLym Help Reg Eff/Leukocytes</t>
  </si>
  <si>
    <t>A relative measurement (ratio or percentage) of the helper regulatory effector T-lymphocytes to total leukocytes in a biological specimen.</t>
  </si>
  <si>
    <t>Effector Helper Regulatory T-Lymphocyte to Leukocyte Ratio Measurement</t>
  </si>
  <si>
    <t>TLHRELY</t>
  </si>
  <si>
    <t>TLym Help Reg Eff/Lym</t>
  </si>
  <si>
    <t>T-Lymphocytes Helper Regulatory Effector/Lymphocytes; TLym Help Reg Eff/Lym; TLym Help Reg Eff/Lymphocytes</t>
  </si>
  <si>
    <t>A relative measurement (ratio or percentage) of the helper regulatory effector T-lymphocytes to total lymphocytes in a biological specimen.</t>
  </si>
  <si>
    <t>Effector Helper Regulatory T-Lymphocyte to Lymphocyte Ratio Measurement</t>
  </si>
  <si>
    <t>TLHRES</t>
  </si>
  <si>
    <t>TLym Help Reg Eff Sub</t>
  </si>
  <si>
    <t>T-Lymphocytes, Helper Regulatory Effector Sub-Population; TLym Help Reg Eff Sub</t>
  </si>
  <si>
    <t>A measurement of a sub-population of helper regulatory effector T-lymphocytes in a biological specimen.</t>
  </si>
  <si>
    <t>Regulatory Effector Helper T-Lymphocyte Subpopulation Count</t>
  </si>
  <si>
    <t>TLHRETHR</t>
  </si>
  <si>
    <t>TLym Help Reg Eff/TLymHR</t>
  </si>
  <si>
    <t>T-Lymphocytes Helper Regulatory Effector/T-Lymphocytes Helper Regulatory; TLym Help Reg Eff/TLymHR</t>
  </si>
  <si>
    <t>A relative measurement (ratio or percentage) of the helper regulatory effector T-lymphocytes to total helper regulatory T-lymphocytes in a biological specimen.</t>
  </si>
  <si>
    <t>Effector Helper Regulatory T-Lymphocyte to Regulatory Helper T-Lymphocyte Ratio Measurement</t>
  </si>
  <si>
    <t>TLHRETLH</t>
  </si>
  <si>
    <t>TLym Help Reg Eff/TLym Help</t>
  </si>
  <si>
    <t>T-Lymphocytes Helper Regulatory Effector/T-Lymphocytes Helper; TLym Help Reg Eff/TLym Help</t>
  </si>
  <si>
    <t>A relative measurement (ratio or percentage) of the helper regulatory effector T-lymphocytes to total helper T-lymphocytes in a biological specimen.</t>
  </si>
  <si>
    <t>Effector Helper Regulatory T-Lymphocyte to Helper T-Lymphocyte Ratio Measurement</t>
  </si>
  <si>
    <t>TLHRETLY</t>
  </si>
  <si>
    <t>TLym Help Reg Eff/TLym</t>
  </si>
  <si>
    <t>T-Lymphocytes Helper Regulatory Effector/T-Lymphocytes; TLym Help Reg Eff/T-Lymphocytes; TLym Help Reg Eff/TLym</t>
  </si>
  <si>
    <t>A relative measurement (ratio or percentage) of the helper regulatory effector T-lymphocytes to total T-lymphocytes in a biological specimen.</t>
  </si>
  <si>
    <t>Effector Helper Regulatory T-Lymphocyte to T-Lymphocyte Ratio Measurement</t>
  </si>
  <si>
    <t>TLHRM</t>
  </si>
  <si>
    <t>TLym Help Reg Mem</t>
  </si>
  <si>
    <t>T-Lymphocytes Helper Regulatory Memory; TLym Help Reg Mem</t>
  </si>
  <si>
    <t>A measurement of the helper regulatory memory T-lymphocytes in a biological specimen.</t>
  </si>
  <si>
    <t>Regulatory Memory Helper T-Lymphocyte Count</t>
  </si>
  <si>
    <t>TLHRMS</t>
  </si>
  <si>
    <t>TLym Help Reg Mem Sub</t>
  </si>
  <si>
    <t>T-Lymphocytes Helper Regulatory Memory Sub-Population; TLym Help Reg Mem Sub</t>
  </si>
  <si>
    <t>A measurement of a sub-population of helper regulatory memory T-lymphocytes in a biological specimen.</t>
  </si>
  <si>
    <t>Regulatory Memory Helper T-Lymphocyte Subpopulation Count</t>
  </si>
  <si>
    <t>TLHRMSP</t>
  </si>
  <si>
    <t>TLym Help Reg Mem Sub/TLymHRM</t>
  </si>
  <si>
    <t>T-Lymphocytes Helper Regulatory Memory Sub-Population/T-Lymphocytes Helper Regulatory Memory; TLym Help Reg Mem Sub/TLymHRM</t>
  </si>
  <si>
    <t>A relative measurement (ratio or percentage) of a sub-population of helper regulatory memory T-lymphocytes to total helper regulatory memory T-lymphocytes in a biological specimen.</t>
  </si>
  <si>
    <t>Regulatory Memory Helper T-Lymphocyte Subpopulation to Regulatory Memory Helper T-Lymphocyte Ratio Measurement</t>
  </si>
  <si>
    <t>TLHRMTHR</t>
  </si>
  <si>
    <t>TLym Help Reg Mem/TLymHR</t>
  </si>
  <si>
    <t>T-Lymphocytes Helper Regulatory Memory/T-Lymphocytes Helper Regulatory; TLym Help Reg Mem/TLymHR</t>
  </si>
  <si>
    <t>A relative measurement (ratio or percentage) of the helper regulatory memory T-lymphocytes to total helper regulatory T-lymphocytes in a biological specimen.</t>
  </si>
  <si>
    <t>Regulatory Memory Helper T-Lymphocyte to Regulatory Helper T-Lymphocyte Ratio Measurement</t>
  </si>
  <si>
    <t>TLHRN</t>
  </si>
  <si>
    <t>TLym Help Reg Naive</t>
  </si>
  <si>
    <t>T-Lymphocytes Helper Regulatory Naive; TLym Help Reg Naive</t>
  </si>
  <si>
    <t>A measurement of the helper regulatory naive T-lymphocytes in a biological specimen.</t>
  </si>
  <si>
    <t>Naive Regulatory Helper T-Lymphocyte Count</t>
  </si>
  <si>
    <t>TLHRNLE</t>
  </si>
  <si>
    <t>TLym Help Reg Naive/Leuk</t>
  </si>
  <si>
    <t>T-Lymphocytes Helper Regulatory Naive/Leukocytes; TLym Help Reg Naive/Leuk</t>
  </si>
  <si>
    <t>A relative measurement (ratio or percentage) of the helper regulatory naive T-lymphocytes to leukocytes in a biological specimen.</t>
  </si>
  <si>
    <t>Naive Regulatory Helper T-Lymphocyte to Leukocyte Ratio Measurement</t>
  </si>
  <si>
    <t>TLHRNS</t>
  </si>
  <si>
    <t>TLym Help Reg Naive Sub</t>
  </si>
  <si>
    <t>T-Lymphocytes Helper Regulatory Naive Sub-Population; TLym Help Reg Naive Sub</t>
  </si>
  <si>
    <t>A measurement of a sub-population of helper regulatory naive T-lymphocytes in a biological specimen.</t>
  </si>
  <si>
    <t>Naive Regulatory Helper T-Lymphocyte Subpopulation Count</t>
  </si>
  <si>
    <t>TLHRNSP</t>
  </si>
  <si>
    <t>TLym Help Reg Naive Sub/TLymHRN</t>
  </si>
  <si>
    <t>T-Lymphocytes Helper Regulatory Naive Sub-Population/T-Lymphocytes Helper Regulatory Naive; TLym Help Reg Naive Sub/TLymHRN</t>
  </si>
  <si>
    <t>A relative measurement (ratio or percentage) of a sub-population of helper regulatory naive T-lymphocytes to total helper regulatory naive T-lymphocytes in a biological specimen.</t>
  </si>
  <si>
    <t>Naive Regulatory Helper T-Lymphocyte Subpopulation to Naive Regulatory Helper T-Lymphocyte Ratio Measurement</t>
  </si>
  <si>
    <t>TLHRNTHR</t>
  </si>
  <si>
    <t>TLym Help Reg Naive/TLymHR</t>
  </si>
  <si>
    <t>T-Lymphocytes Helper Regulatory Naive/T-Lymphocytes Helper Regulatory; TLym Help Reg Naive/TLymHR</t>
  </si>
  <si>
    <t>A relative measurement (ratio or percentage) of the helper regulatory naive T-lymphocytes to total helper regulatory T-lymphocytes in a biological specimen.</t>
  </si>
  <si>
    <t>Naive Regulatory Helper T-Lymphocyte to Regulatory Helper T-Lymphocyte Ratio Measurement</t>
  </si>
  <si>
    <t>TLHRNTLH</t>
  </si>
  <si>
    <t>TLym Help Reg Naive/TLym Help</t>
  </si>
  <si>
    <t>T-Lymphocytes Helper Regulatory Naive/T-Lymphocytes Helper; TLym Help Reg Naive/TLym Help</t>
  </si>
  <si>
    <t>A relative measurement (ratio or percentage) of the helper regulatory naive T-lymphocytes to total helper T-lymphocytes in a biological specimen.</t>
  </si>
  <si>
    <t>Naive Regulatory Helper T-Lymphocyte to Helper T-Lymphocyte Ratio Measurement</t>
  </si>
  <si>
    <t>TLHRNTLY</t>
  </si>
  <si>
    <t>TLym Help Reg Naive/TLym</t>
  </si>
  <si>
    <t>T-Lymphocytes Helper Regulatory Naive/T-Lymphocytes; TLym Help Reg Naive/T-Lymphocytes; TLym Help Reg Naive/TLym</t>
  </si>
  <si>
    <t>A relative measurement (ratio or percentage) of the helper regulatory naive T-lymphocytes to total T-lymphocytes in a biological specimen.</t>
  </si>
  <si>
    <t>Naive Regulatory Helper T-Lymphocyte to T-Lymphocyte Ratio Measurement</t>
  </si>
  <si>
    <t>TLHRS</t>
  </si>
  <si>
    <t>TLym Help Reg Sub</t>
  </si>
  <si>
    <t>T-Lymphocytes Helper Regulatory Sub-Population; TLym Help Reg Sub</t>
  </si>
  <si>
    <t>A measurement of a sub-population of helper regulatory T-lymphocytes in a biological specimen.</t>
  </si>
  <si>
    <t>Helper Regulatory T-Lymphocyte Subpopulation Count</t>
  </si>
  <si>
    <t>TLHRSP</t>
  </si>
  <si>
    <t>TLym Help Reg Sub/TLymHR</t>
  </si>
  <si>
    <t>T-Lymphocytes Helper Regulatory Sub-Population/T-Lymphocytes Helper Regulatory; TLym Help Reg Sub/TLymHR</t>
  </si>
  <si>
    <t>A relative measurement (ratio or percentage) of a sub-population of helper regulatory T-lymphocytes to total helper regulatory T-lymphocytes in a biological specimen.</t>
  </si>
  <si>
    <t>Regulatory Helper T-Lymphocyte Subpopulation to Regulatory Helper T-Lymphocyte Ratio Measurement</t>
  </si>
  <si>
    <t>TLHRSTLH</t>
  </si>
  <si>
    <t>TLym Help Reg Sub/TLym Help</t>
  </si>
  <si>
    <t>T-Lymphocytes Helper Regulatory Sub-Population/T-Lymphocytes Helper; TLym Help Reg Sub/TLym Help</t>
  </si>
  <si>
    <t>A relative measurement (ratio or percentage) of a sub-population of helper regulatory T-lymphocytes to total helper T-lymphocytes in a biological specimen.</t>
  </si>
  <si>
    <t>Regulatory Helper T-Lymphocyte Subpopulation to Helper T-Lymphocyte Ratio Measurement</t>
  </si>
  <si>
    <t>TLHRTLH</t>
  </si>
  <si>
    <t>TLym Help Reg/TLym Help</t>
  </si>
  <si>
    <t>T-Lymphocytes Helper Regulatory/T-Lymphocytes Helper; TLym Help Reg/TLym Help</t>
  </si>
  <si>
    <t>A relative measurement (ratio or percentage) of the helper regulatory T-lymphocytes to total helper T-lymphocytes in a biological specimen.</t>
  </si>
  <si>
    <t>Regulatory Helper T-Lymphocyte to Helper T-Lymphocyte Ratio Measurement</t>
  </si>
  <si>
    <t>TLHSCM</t>
  </si>
  <si>
    <t>TLym Help SC Mem</t>
  </si>
  <si>
    <t>T-Lymphocytes Helper Stem Cell Memory; TLym Help SC Mem</t>
  </si>
  <si>
    <t>A measurement of the helper stem cell memory T-lymphocytes in a biological specimen.</t>
  </si>
  <si>
    <t>Stem Cell Memory Helper T-Lymphocyte Count</t>
  </si>
  <si>
    <t>TLHSCMS</t>
  </si>
  <si>
    <t>TLym Help SC Mem Sub</t>
  </si>
  <si>
    <t>T-Lymphocytes Helper Stem Cell Memory Sub-Population; TLym Help SC Mem Sub</t>
  </si>
  <si>
    <t>A measurement of a sub-population of helper stem cell memory T-lymphocytes in a biological specimen.</t>
  </si>
  <si>
    <t>Stem Cell Memory Helper T-Lymphocyte Subpopulation Count</t>
  </si>
  <si>
    <t>TLHSCMSP</t>
  </si>
  <si>
    <t>TLym Help SC Mem Sub/TLymHSCM</t>
  </si>
  <si>
    <t>T-Lymphocytes Helper Stem Cell Memory Sub-Population/T-Lymphocytes Helper Stem Cell Memory; TLym Help SC Mem Sub/TLymHSCM</t>
  </si>
  <si>
    <t>A relative measurement (ratio or percentage) of a sub-population of helper stem cell memory T-lymphocytes to total helper stem cell memory T-lymphocytes in a biological specimen.</t>
  </si>
  <si>
    <t>Stem Cell Memory Helper T-Lymphocyte Subpopulation to Stem Cell Memory Helper T-Lymphocyte Ratio Measurement</t>
  </si>
  <si>
    <t>TLHSCMTH</t>
  </si>
  <si>
    <t>TLym Help SC Mem/TLym Help</t>
  </si>
  <si>
    <t>T-Lymphocytes Helper Stem Cell Memory/T-Lymphocytes Helper; TLym Help SC Mem/TLym Help</t>
  </si>
  <si>
    <t>A relative measurement (ratio or percentage) of the helper stem cell memory T-lymphocytes to total helper T-lymphocytes in a biological specimen.</t>
  </si>
  <si>
    <t>Stem Cell Memory Helper T-Lymphocyte to Helper T-Lymphocyte Ratio Measurement</t>
  </si>
  <si>
    <t>TLHSP</t>
  </si>
  <si>
    <t>TLym Help Sub/TLym Help</t>
  </si>
  <si>
    <t>T-Lymphocytes Helper Sub-Population/Helper T-Lymphocytes; TLym Help Sub/TLym Help</t>
  </si>
  <si>
    <t>A relative measurement (ratio or percentage) of a sub-population of helper T-lymphocytes to total helper T-lymphocytes in a biological specimen.</t>
  </si>
  <si>
    <t>Helper T-Lymphocyte Subpopulation to Helper T-Lymphocyte Ratio Measurement</t>
  </si>
  <si>
    <t>TLHTM</t>
  </si>
  <si>
    <t>TLym Help Term Mem</t>
  </si>
  <si>
    <t>T-Lymphocytes Helper Terminal Memory; TLym Help Term Mem</t>
  </si>
  <si>
    <t>A measurement of the helper terminal memory T-lymphocytes in a biological specimen.</t>
  </si>
  <si>
    <t>Terminal Memory Helper T-Lymphocyte Count</t>
  </si>
  <si>
    <t>TLHTMS</t>
  </si>
  <si>
    <t>TLym Help Term Mem Sub</t>
  </si>
  <si>
    <t>T-Lymphocytes Helper Terminal Memory Sub-Population; TLym Help Term Mem Sub</t>
  </si>
  <si>
    <t>A measurement of a sub-population of helper terminal memory T-lymphocytes in a biological specimen.</t>
  </si>
  <si>
    <t>Terminal Memory Helper T-Lymphocyte Subpopulation Count</t>
  </si>
  <si>
    <t>TLHTMSP</t>
  </si>
  <si>
    <t>TLym Help Term Mem Sub/TLymHTM</t>
  </si>
  <si>
    <t>T-Lymphocytes Helper Terminal Memory Sub-Population/T-Lymphocytes Helper Terminal Memory; TLym Help Term Mem Sub/TLymHTM</t>
  </si>
  <si>
    <t>A relative measurement (ratio or percentage) of a sub-population of helper terminal memory T-lymphocytes to total helper terminal memory T-lymphocytes in a biological specimen.</t>
  </si>
  <si>
    <t>Terminal Memory Helper T-Lymphocyte Subpopulation to Terminal Memory Helper T-Lymphocyte Ratio Measurement</t>
  </si>
  <si>
    <t>TLHTMSTH</t>
  </si>
  <si>
    <t>TLym Help Term Mem Sub/TLym Help</t>
  </si>
  <si>
    <t>T-Lymphocytes Helper Terminal Memory Sub-Population/T-Lymphocytes Helper; TLym Help Term Mem Sub/TLym Help</t>
  </si>
  <si>
    <t>A relative measurement (ratio or percentage) of a sub-population of helper terminal memory T-lymphocytes to total helper T-lymphocytes in a biological specimen.</t>
  </si>
  <si>
    <t>Terminal Memory Helper T-Lymphocyte Subpopulation to Helper T-Lymphocyte Ratio Measurement</t>
  </si>
  <si>
    <t>TLHTMTLH</t>
  </si>
  <si>
    <t>TLym Help Term Mem/TLym Help</t>
  </si>
  <si>
    <t>T-Lymphocytes Helper Terminal Memory/T-Lymphocytes Helper; TLym Help Term Mem/TLym Help</t>
  </si>
  <si>
    <t>A relative measurement (ratio or percentage) of the helper terminal memory T-lymphocytes to total helper T-lymphocytes in a biological specimen.</t>
  </si>
  <si>
    <t>Terminal Memory Helper T-Lymphocyte to Helper T-Lymphocyte Ratio Measurement</t>
  </si>
  <si>
    <t>TLLE</t>
  </si>
  <si>
    <t>TLym/Leuk</t>
  </si>
  <si>
    <t>T Cells/Leukocytes; T-Lymphocytes/Leukocytes; TLym/Leuk</t>
  </si>
  <si>
    <t>A relative measurement (ratio or percentage) of the T-lymphocytes to leukocytes in a biological specimen.</t>
  </si>
  <si>
    <t>T-Lymphocytes to Leukocytes Ratio Measurement</t>
  </si>
  <si>
    <t>TLN</t>
  </si>
  <si>
    <t>TLym Naive</t>
  </si>
  <si>
    <t>T-Lymphocytes Naive; TLym Naive</t>
  </si>
  <si>
    <t>A measurement of the naive T-lymphocytes in a biological specimen.</t>
  </si>
  <si>
    <t>Naive T-Lymphocyte Count</t>
  </si>
  <si>
    <t>TLR</t>
  </si>
  <si>
    <t>TLym Reg</t>
  </si>
  <si>
    <t>T-Lymphocytes Regulatory; TLym Reg</t>
  </si>
  <si>
    <t>A measurement of the regulatory T-lymphocytes in a biological specimen.</t>
  </si>
  <si>
    <t>Regulatory T-Lymphocyte Count</t>
  </si>
  <si>
    <t>TLRLY</t>
  </si>
  <si>
    <t>TLym Reg/Lym</t>
  </si>
  <si>
    <t>T-Lymphocytes Regulatory/Lymphocytes; TLym Reg/Lym</t>
  </si>
  <si>
    <t>A relative measurement (ratio or percentage) of the regulatory T-lymphocytes to total lymphocytes in a biological specimen.</t>
  </si>
  <si>
    <t>Regulatory T-Lymphocyte to Total Lymphocyte Ratio Measurement</t>
  </si>
  <si>
    <t>TLS</t>
  </si>
  <si>
    <t>TLym Sub</t>
  </si>
  <si>
    <t>T-Lymphocytes Sub-Population; TLym Sub</t>
  </si>
  <si>
    <t>A measurement of a subpopulation of T-lymphocytes in a biological specimen.</t>
  </si>
  <si>
    <t>T-Lymphocyte Subpopulation Count</t>
  </si>
  <si>
    <t>TLSLE</t>
  </si>
  <si>
    <t>TLym Sub/Leuk</t>
  </si>
  <si>
    <t>T-Lymphocytes Sub-Population/Leukocytes; TLym Sub/Leuk</t>
  </si>
  <si>
    <t>A relative measurement (ratio or percentage) of a sub-population of T-lymphocytes to total leukocytes in a biological specimen.</t>
  </si>
  <si>
    <t>T-Lymphocyte Subpopulation to Leukocyte Ratio Measurement</t>
  </si>
  <si>
    <t>TLSTLS</t>
  </si>
  <si>
    <t>TLym Sub/TLym Sub</t>
  </si>
  <si>
    <t>T-Lymphocytes Sub-Population/T-Lymphocytes Sub-Population; TLym Sub/TLym Sub</t>
  </si>
  <si>
    <t>A relative measurement (ratio or percentage) of a sub-population of T-lymphocytes to a sub-population of T-lymphocytes in a biological specimen.</t>
  </si>
  <si>
    <t>T-Lymphocyte Subpopulation to T-Lymphocyte Subpopulation Ratio Measurement</t>
  </si>
  <si>
    <t>TLSTLY</t>
  </si>
  <si>
    <t>TLym Sub/TLym</t>
  </si>
  <si>
    <t>T-Lymphocytes Sub-Population/T-Lymphocytes; TLym Sub/TLym</t>
  </si>
  <si>
    <t>A relative measurement (ratio or percentage) of the T-lymphocyte subpopulation to total T-lymphocytes in a biological specimen.</t>
  </si>
  <si>
    <t>T-Lymphocytes Subpopulation to Total T-Lymphocytes Ratio Measurement</t>
  </si>
  <si>
    <t>TLTM</t>
  </si>
  <si>
    <t>TLym Term Mem</t>
  </si>
  <si>
    <t>T-Lymphocytes Terminal Memory; TEMRA; TLym Term Mem</t>
  </si>
  <si>
    <t>A measurement of the terminal memory T-lymphocytes in a biological specimen.</t>
  </si>
  <si>
    <t>Terminal Memory T-Lymphocyte Count</t>
  </si>
  <si>
    <t>TLYCE</t>
  </si>
  <si>
    <t>T-Lymphocytes</t>
  </si>
  <si>
    <t>T Cells; T-Cell Lymphocytes; T-Cells; T-Lymphocytes</t>
  </si>
  <si>
    <t>A measurement of the total thymocyte-derived lymphocytes in a biological specimen.</t>
  </si>
  <si>
    <t>T-Lymphocyte Count</t>
  </si>
  <si>
    <t>TLYCTLY</t>
  </si>
  <si>
    <t>TLym Cytx/TLym</t>
  </si>
  <si>
    <t>Cytotoxic T Cells/T Cells; Cytotoxic T-Lymphocytes/T-Lymphocytes; TLym Cytx/TLym</t>
  </si>
  <si>
    <t>A relative measurement (ratio or percentage) of the cytotoxic T-lymphocytes to total T-lymphocytes in a biological specimen.</t>
  </si>
  <si>
    <t>Cytotoxic T-Lymphocytes to Total T-Lymphocytes Ratio Measurement</t>
  </si>
  <si>
    <t>TLYH</t>
  </si>
  <si>
    <t>TLym Help</t>
  </si>
  <si>
    <t>Helper T Cells; Helper T-Lymphocytes; TLym Help</t>
  </si>
  <si>
    <t>A measurement of the helper T-lymphocytes in a biological specimen.</t>
  </si>
  <si>
    <t>Helper T-Lymphocytes Count</t>
  </si>
  <si>
    <t>TLYHR</t>
  </si>
  <si>
    <t>TLym Help Reg</t>
  </si>
  <si>
    <t>T-Lymphocytes Helper Regulatory; TLym Help Reg</t>
  </si>
  <si>
    <t>A measurement of helper regulatory T-lymphocytes in a biological specimen.</t>
  </si>
  <si>
    <t>Helper Regulatory T-Lymphocyte Count</t>
  </si>
  <si>
    <t>TLYHRLY</t>
  </si>
  <si>
    <t>TLym Help Reg/Lym</t>
  </si>
  <si>
    <t>T-Lymphocytes Helper Regulatory/Lymphocytes; TLym Help Reg/Lym</t>
  </si>
  <si>
    <t>A relative measurement (ratio or percentage) of helper regulatory T-lymphocytes to total lymphocytes in a biological specimen.</t>
  </si>
  <si>
    <t>Helper Regulatory T-Lymphocyte to Lymphocyte Ratio Measurement</t>
  </si>
  <si>
    <t>TLYHS</t>
  </si>
  <si>
    <t>TLym Help Sub</t>
  </si>
  <si>
    <t>T-Lymphocytes Helper Sub-Population; TLym Help Sub</t>
  </si>
  <si>
    <t>A measurement of a subpopulation of helper T-lymphocytes in a biological specimen.</t>
  </si>
  <si>
    <t>Helper T-Lymphocyte Subpopulation Count</t>
  </si>
  <si>
    <t>TLYHSLY</t>
  </si>
  <si>
    <t>TLym Help Sub/Lym</t>
  </si>
  <si>
    <t>T-Lymphocytes Helper Subpopulation/Lymphocytes; TLym Help Sub/Lym</t>
  </si>
  <si>
    <t>A relative measurement (ratio or percentage) of the subpopulation of helper T-lymphocytes to total lymphocytes in a biological specimen.</t>
  </si>
  <si>
    <t>Helper T-Lymphocyte Subpopulation to Total Lymphocyte Ratio Measurement</t>
  </si>
  <si>
    <t>TLYHTLY</t>
  </si>
  <si>
    <t>TLym Help/TLym</t>
  </si>
  <si>
    <t>Helper T Cells/T Cells; Helper T-Lymphocytes/T-Lymphocytes; TLym Help/TLym</t>
  </si>
  <si>
    <t>A relative measurement (ratio or percentage) of the helper T-lymphocytes to total T-lymphocytes in a biological specimen.</t>
  </si>
  <si>
    <t>Helper T-Lymphocytes to Total T-Lymphocytes Ratio Measurement</t>
  </si>
  <si>
    <t>TLYHTLYC</t>
  </si>
  <si>
    <t>TLym Help/TLym Cytx</t>
  </si>
  <si>
    <t>Helper T Cells/Cytotoxic T Cells; Helper T-Lymphocytes/Cytotoxic T-Lymphocytes; TLym Help/TLym Cytx</t>
  </si>
  <si>
    <t>A relative measurement (ratio) of the helper T-lymphocytes to cytotoxic T-lymphocytes in a biological specimen.</t>
  </si>
  <si>
    <t>Helper T-Lymphocytes to Cytotoxic T-Lymphocytes Ratio Measurement</t>
  </si>
  <si>
    <t>TLYLY</t>
  </si>
  <si>
    <t>TLym/Lym</t>
  </si>
  <si>
    <t>T Cells/Lymphocytes; T-Lymphocytes/Lymphocytes; TLym/Lym</t>
  </si>
  <si>
    <t>A relative measurement (ratio or percentage) of the T-lymphocytes to total lymphocytes in a biological specimen.</t>
  </si>
  <si>
    <t>T-Lymphocytes to Lymphocytes Ratio Measurement</t>
  </si>
  <si>
    <t>TLYMPIDX</t>
  </si>
  <si>
    <t>T-Lymphocyte Proliferation Index</t>
  </si>
  <si>
    <t>A relative measurement (ratio or percentage) of T-lymphocyte proliferation due to stimulation by an antigen of interest to a non-stimulated T-lymphocyte proliferation control.</t>
  </si>
  <si>
    <t>TLYMXM</t>
  </si>
  <si>
    <t>T-lymphocyte Crossmatch</t>
  </si>
  <si>
    <t>A measurement to determine human leukocyte antigens (HLA) histocompatibility between the recipient and the donor by examining the presence or absence of the recipient's anti-HLA antibody reactivity towards HLA antigens expressed on the donor T-lymphocytes</t>
  </si>
  <si>
    <t>T-lymphocyte Crossmatch Measurement</t>
  </si>
  <si>
    <t>TLYSLY</t>
  </si>
  <si>
    <t>TLym Sub/Lym</t>
  </si>
  <si>
    <t>T-Lymphocytes Sub-Population/Lymphocytes; TLym Sub/Lym</t>
  </si>
  <si>
    <t>A relative measurement (ratio or percentage) of the subpopulation of T-lymphocytes to total lymphocytes in a biological specimen.</t>
  </si>
  <si>
    <t>T-Lymphocyte Subpopulation to Total Lymphocyte Ratio Measurement</t>
  </si>
  <si>
    <t>TMB</t>
  </si>
  <si>
    <t>Tumor Mutation Burden</t>
  </si>
  <si>
    <t>Tumor Mutation Burden; Tumor Mutational Burden</t>
  </si>
  <si>
    <t>A quantitative or qualitative assessment of the number of genomic alterations found in genetic material from tumor cells, when compared to a reference sequence.</t>
  </si>
  <si>
    <t>Tumor Mutation Burden Assessment</t>
  </si>
  <si>
    <t>TMEPRDN</t>
  </si>
  <si>
    <t>Trimeperidine</t>
  </si>
  <si>
    <t>A measurement of the trimeperidine in a biological specimen.</t>
  </si>
  <si>
    <t>Trimeperidine Measurement</t>
  </si>
  <si>
    <t>TMPTRTYP</t>
  </si>
  <si>
    <t>Tympanogram Tracing Type</t>
  </si>
  <si>
    <t>Tympanogram Tracing Type; Tympanogram Type</t>
  </si>
  <si>
    <t>An interpretive summary of the tympanogram tracing result.</t>
  </si>
  <si>
    <t>TMZPM</t>
  </si>
  <si>
    <t>Temazepam</t>
  </si>
  <si>
    <t>A measurement of the temazepam present in a biological specimen.</t>
  </si>
  <si>
    <t>Temazepam Measurement</t>
  </si>
  <si>
    <t>TNC</t>
  </si>
  <si>
    <t>Tenascin C</t>
  </si>
  <si>
    <t>Tenascin C; Tenascin-C; TN-C</t>
  </si>
  <si>
    <t>A measurement of the tenascin C in a biological specimen.</t>
  </si>
  <si>
    <t>Tenascin C Measurement</t>
  </si>
  <si>
    <t>TNDRIND</t>
  </si>
  <si>
    <t>Tenderness Indicator</t>
  </si>
  <si>
    <t>An indication as to whether there are symptoms of tenderness.</t>
  </si>
  <si>
    <t>TNF</t>
  </si>
  <si>
    <t>Tumor Necrosis Factor</t>
  </si>
  <si>
    <t>Tumor Necrosis Factor; Tumor Necrosis Factor alpha</t>
  </si>
  <si>
    <t>A measurement of the total tumor necrosis factor (cachexin) cytokine in a biological specimen.</t>
  </si>
  <si>
    <t>Tumor Necrosis Factor Measurement</t>
  </si>
  <si>
    <t>TNF10</t>
  </si>
  <si>
    <t>TNF Superfamily Member 10</t>
  </si>
  <si>
    <t>APO2L; Soluble CD253; TL2; TNF-Related Apoptosis-Inducing Ligand; TNFSF10; TNLG6A; TRAIL</t>
  </si>
  <si>
    <t>A measurement of the total tumor necrosis factor superfamily member 10 in a biological specimen.</t>
  </si>
  <si>
    <t>TNF Superfamily Member 10 Measurement</t>
  </si>
  <si>
    <t>TNF10R3</t>
  </si>
  <si>
    <t>TNF Receptor Superfamily Member 10c</t>
  </si>
  <si>
    <t>CD263; DcR1; TNF Receptor Superfamily Member 10c; TNF-Related Apoptosis-Inducing Ligand Receptor 3; TRAIL Receptor 3; TRAILR3</t>
  </si>
  <si>
    <t>A measurement of the TNF receptor superfamily member 10c in a biological specimen.</t>
  </si>
  <si>
    <t>Tumor Necrosis Factor Receptor Superfamily Member 10c Measurement</t>
  </si>
  <si>
    <t>TNF12</t>
  </si>
  <si>
    <t>TNF Superfamily Member 12</t>
  </si>
  <si>
    <t>APO3L; DR3LG; TNF Superfamily Member 12; TNLG4A; TWEAK</t>
  </si>
  <si>
    <t>A measurement of the total tumor necrosis factor superfamily member 12 in a biological specimen.</t>
  </si>
  <si>
    <t>TNF Superfamily Member 12 Measurement</t>
  </si>
  <si>
    <t>TNF12EXR</t>
  </si>
  <si>
    <t>TNF Superfamily Member 12 Excretion Rate</t>
  </si>
  <si>
    <t>TNF Superfamily Member 12 Excretion Rate; TWEAK Excretion Rate</t>
  </si>
  <si>
    <t>A measurement of the amount of TNF superfamily member 12 being excreted in a biological specimen over a defined period of time (e.g. one hour).</t>
  </si>
  <si>
    <t>TNF12S</t>
  </si>
  <si>
    <t>Soluble TNF Superfamily Member 12</t>
  </si>
  <si>
    <t>Soluble TNF Superfamily Member 12; Soluble TNFSF12</t>
  </si>
  <si>
    <t>A measurement of soluble tumor necrosis factor superfamily member 12 in a biological specimen.</t>
  </si>
  <si>
    <t>Soluble TNF Superfamily Member 12 Measurement</t>
  </si>
  <si>
    <t>TNF5S</t>
  </si>
  <si>
    <t>Soluble TNF Superfamily Member 5</t>
  </si>
  <si>
    <t>Soluble CD154; Soluble CD40 Ligand; Soluble CD40L; Soluble CD40LG; Soluble gp39; Soluble T-BAM; Soluble TNF Superfamily Member 5; Soluble TNFSF5; Soluble TRAP</t>
  </si>
  <si>
    <t>A measurement of the soluble tumor necrosis factor superfamily member 5 in a biological specimen.</t>
  </si>
  <si>
    <t>Soluble TNF Superfamily Member 5 Measurement</t>
  </si>
  <si>
    <t>TNFAPI</t>
  </si>
  <si>
    <t>TNF-a Production Inhibition</t>
  </si>
  <si>
    <t>TNF-a Production Inhibition; TNF-a Production Inhibitory Activity</t>
  </si>
  <si>
    <t>A measurement of TNF-a production inhibitory activity in a biological specimen.</t>
  </si>
  <si>
    <t>TNF-a Production Inhibitory Activity Measurement</t>
  </si>
  <si>
    <t>TNFR1</t>
  </si>
  <si>
    <t>Tumor Necrosis Factor Receptor 1</t>
  </si>
  <si>
    <t>Soluble CD120a; Tumor Necrosis Factor Receptor 1</t>
  </si>
  <si>
    <t>A measurement of the tumor necrosis factor receptor 1 (CD120a) in a biological specimen.</t>
  </si>
  <si>
    <t>Tumor Necrosis Factor Receptor 1 Measurement</t>
  </si>
  <si>
    <t>TNFR1B</t>
  </si>
  <si>
    <t>TNF Receptor 1B</t>
  </si>
  <si>
    <t>p75; p75TNFR; Soluble CD120b; TBPII; TNF Receptor 1B; TNF-R-II; TNF-R75; TNFBR; TNFR1B; TNFR2; TNFR80; Tumor Necrosis Factor Receptor 2</t>
  </si>
  <si>
    <t>A measurement of the tumor necrosis factor receptor superfamily member 1B in a biological specimen.</t>
  </si>
  <si>
    <t>TNF Receptor 1B Measurement</t>
  </si>
  <si>
    <t>TNFR5S</t>
  </si>
  <si>
    <t>Soluble TNF Receptor Superfamily Mem 5</t>
  </si>
  <si>
    <t>Soluble B-cell Surface Antigen CD40; Soluble Bp50; Soluble CD40; Soluble CDW40; Soluble p50; Soluble TNF Receptor Superfamily Mem 5; Soluble TNF Receptor Superfamily Member 5; Soluble TNFRSF5; Soluble Tumor Necrosis Factor Receptor Superfamily, Member 5</t>
  </si>
  <si>
    <t>A measurement of the soluble tumor necrosis factor receptor superfamily member 5 (CD40) in a biological specimen.</t>
  </si>
  <si>
    <t>Soluble TNF Receptor Superfamily Member 5 Measurement</t>
  </si>
  <si>
    <t>TNFR7S</t>
  </si>
  <si>
    <t>Soluble TNF Receptor Superfamily Mem 7</t>
  </si>
  <si>
    <t>Soluble CD27; Soluble CD27 Antigen; Soluble CD27 Molecule; Soluble TNF Receptor Superfamily Mem 7; Soluble TNFRSF7; Soluble Tumor Necrosis Factor Receptor Superfamily Member 7</t>
  </si>
  <si>
    <t>A measurement of the soluble tumor necrosis factor receptor superfamily member 7 (CD27) in a biological specimen.</t>
  </si>
  <si>
    <t>Soluble TNF Receptor Superfamily Mem 7 Measurement</t>
  </si>
  <si>
    <t>TNFR9S</t>
  </si>
  <si>
    <t>Soluble TNF Receptor Superfamily Mem 9</t>
  </si>
  <si>
    <t>sCD137; Soluble CD137; Soluble TNF Receptor Superfamily Mem 9; Soluble TNF Receptor Superfamily Member 9; Soluble TNFRSF9</t>
  </si>
  <si>
    <t>A measurement of the soluble tumor necrosis factor receptor superfamily member 9 (CD137) in a biological specimen.</t>
  </si>
  <si>
    <t>Soluble Tumor Necrosis Factor Receptor Superfamily Member 9 Measurement</t>
  </si>
  <si>
    <t>TNFSR</t>
  </si>
  <si>
    <t>Soluble Tumor Necrosis Factor Receptor</t>
  </si>
  <si>
    <t>A measurement of the total soluble tumor necrosis factor receptor in a biological specimen.</t>
  </si>
  <si>
    <t>Soluble Tumor Necrosis Factor Receptor Measurement</t>
  </si>
  <si>
    <t>TNFSR1</t>
  </si>
  <si>
    <t>Soluble TNF Receptor Type I</t>
  </si>
  <si>
    <t>A measurement of the soluble tumor necrosis factor receptor type I in a biological specimen.</t>
  </si>
  <si>
    <t>Soluble Tumor Necrosis Factor Receptor Type I Measurement</t>
  </si>
  <si>
    <t>TNFSR2</t>
  </si>
  <si>
    <t>Soluble TNF Receptor Type II</t>
  </si>
  <si>
    <t>Soluble CD120b; Soluble TNF Receptor 1B; Soluble TNF Receptor Type II; Soluble TNFR1B</t>
  </si>
  <si>
    <t>A measurement of the soluble tumor necrosis factor receptor type II in a biological specimen.</t>
  </si>
  <si>
    <t>Soluble Tumor Necrosis Factor Receptor Type II Measurement</t>
  </si>
  <si>
    <t>TOCUTSIZ</t>
  </si>
  <si>
    <t>Tobacco Cut Size</t>
  </si>
  <si>
    <t>The physical dimensions of tobacco in a tobacco product.</t>
  </si>
  <si>
    <t>TOLUENE</t>
  </si>
  <si>
    <t>Toluene</t>
  </si>
  <si>
    <t>Methylbenzene; Phenylmethane; Toluene; Toluol</t>
  </si>
  <si>
    <t>A measurement of the toluene in a specimen.</t>
  </si>
  <si>
    <t>Toluene Measurement</t>
  </si>
  <si>
    <t>TOMREG2</t>
  </si>
  <si>
    <t>Tomoregulin-2</t>
  </si>
  <si>
    <t>Tomoregulin-2; Transmembrane Protein With EGF-Like And Two Follistatin-Like Domains 2</t>
  </si>
  <si>
    <t>A measurement of the tomoregulin-2 in a biological specimen.</t>
  </si>
  <si>
    <t>Tomoregulin-2 Measurement</t>
  </si>
  <si>
    <t>TOPRTSIZ</t>
  </si>
  <si>
    <t>Tobacco Particle Size</t>
  </si>
  <si>
    <t>The width of particles in tobacco smoke.</t>
  </si>
  <si>
    <t>TORODDEN</t>
  </si>
  <si>
    <t>Tobacco Rod Density</t>
  </si>
  <si>
    <t>The density of cut tobacco filler within its wrapper.</t>
  </si>
  <si>
    <t>TOTNUM</t>
  </si>
  <si>
    <t>Total Number</t>
  </si>
  <si>
    <t>A measurement of the total number of entities.</t>
  </si>
  <si>
    <t>TOX1_2X</t>
  </si>
  <si>
    <t>TOX1+TOX2 Expression</t>
  </si>
  <si>
    <t>TOX1+TOX2 Expression; TOX1/2 Expression</t>
  </si>
  <si>
    <t>A measurement of cellular TOX1 and cellular TOX2 expression in a biological specimen.</t>
  </si>
  <si>
    <t>TOX1 and TOX2 Expression Measurement</t>
  </si>
  <si>
    <t>TOXBPCDF</t>
  </si>
  <si>
    <t>Toxin B-Producing Clostridium difficile</t>
  </si>
  <si>
    <t>A measurement of the toxin B-producing strain of Clostridium difficile in a biological specimen.</t>
  </si>
  <si>
    <t>Toxin B-Producing Clostridium difficile Measurement</t>
  </si>
  <si>
    <t>TOXCDF</t>
  </si>
  <si>
    <t>Toxigenic Clostridium difficile</t>
  </si>
  <si>
    <t>A measurement of the toxigenic strain of Clostridium difficile in a biological specimen.</t>
  </si>
  <si>
    <t>Toxigenic Clostridium difficile Measurement</t>
  </si>
  <si>
    <t>TOXGR</t>
  </si>
  <si>
    <t>Toxicity Grade</t>
  </si>
  <si>
    <t>A standardized categorical classification of the severity of an event or finding.</t>
  </si>
  <si>
    <t>TOXGRAN</t>
  </si>
  <si>
    <t>Toxic Granulation</t>
  </si>
  <si>
    <t>A measurement of the toxic granulation in granulocytic blood cells.</t>
  </si>
  <si>
    <t>Toxic Granulation Measurement</t>
  </si>
  <si>
    <t>TOXVAC</t>
  </si>
  <si>
    <t>Toxic Vacuolation</t>
  </si>
  <si>
    <t>A measurement of the toxic vacuolation in any of the granulocytic blood cells.</t>
  </si>
  <si>
    <t>Toxic Vacuolation Assessment</t>
  </si>
  <si>
    <t>TPA</t>
  </si>
  <si>
    <t>Treponema pallidum</t>
  </si>
  <si>
    <t>A measurement of the Treponema pallidum in a biological specimen.</t>
  </si>
  <si>
    <t>Treponema pallidum Measurement</t>
  </si>
  <si>
    <t>TPAAG</t>
  </si>
  <si>
    <t>Tissue Plasminogen Activator Antigen</t>
  </si>
  <si>
    <t>A measurement of the tissue plasminogen activator antigen in a biological specimen.</t>
  </si>
  <si>
    <t>Tissue Plasminogen Activator Measurement</t>
  </si>
  <si>
    <t>TPADNA</t>
  </si>
  <si>
    <t>Treponema pallidum DNA</t>
  </si>
  <si>
    <t>A measurement of the Treponema pallidum DNA in a biological specimen.</t>
  </si>
  <si>
    <t>Treponema pallidum DNA Measurement</t>
  </si>
  <si>
    <t>TPAG</t>
  </si>
  <si>
    <t>Tissue Polypeptide Antigen</t>
  </si>
  <si>
    <t>Tissue Polypeptide Antigen; TPA</t>
  </si>
  <si>
    <t>A measurement of the tissue polypeptide antigen in a biological specimen.</t>
  </si>
  <si>
    <t>Tissue Polypeptide Antigen Measurement</t>
  </si>
  <si>
    <t>TPDEPIND</t>
  </si>
  <si>
    <t>Unable to Taper Dependent Indicator</t>
  </si>
  <si>
    <t>An indication as to whether an individual is incapable of reducing or tapering the amount of a substance taken due to dependence.</t>
  </si>
  <si>
    <t>TPNPLGTH</t>
  </si>
  <si>
    <t>Tipping Paper Length</t>
  </si>
  <si>
    <t>The length of the outer wrapping of the filter section of a product used to join the filter to the tobacco rod.</t>
  </si>
  <si>
    <t>TPNTDL</t>
  </si>
  <si>
    <t>Tapentadol</t>
  </si>
  <si>
    <t>A measurement of the tapentadol in a biological specimen.</t>
  </si>
  <si>
    <t>Tapentadol Measurement</t>
  </si>
  <si>
    <t>TPRONP</t>
  </si>
  <si>
    <t>Non-Phosphorylated Tau Protein</t>
  </si>
  <si>
    <t>A measurement of the non-phosphorylated Tau protein in a biological specimen.</t>
  </si>
  <si>
    <t>Nonphosphorylated Tau Protein Measurement</t>
  </si>
  <si>
    <t>TPROT</t>
  </si>
  <si>
    <t>Tau Protein</t>
  </si>
  <si>
    <t>Tau Protein; Total Tau Protein</t>
  </si>
  <si>
    <t>A measurement of the total Tau protein in a biological specimen.</t>
  </si>
  <si>
    <t>Tau Protein Measurement</t>
  </si>
  <si>
    <t>TPROTFR</t>
  </si>
  <si>
    <t>Tau Protein, Free</t>
  </si>
  <si>
    <t>A measurement of the free tau protein in a biological specimen.</t>
  </si>
  <si>
    <t>Free Tau Protein Measurement</t>
  </si>
  <si>
    <t>TPROTP</t>
  </si>
  <si>
    <t>Phosphorylated Tau Protein</t>
  </si>
  <si>
    <t>Phosphorylated Tau Protein; pTau</t>
  </si>
  <si>
    <t>A measurement of the phosphorylated Tau protein in a biological specimen.</t>
  </si>
  <si>
    <t>Phosphorylated Tau Protein Measurement</t>
  </si>
  <si>
    <t>TPTEAG</t>
  </si>
  <si>
    <t>Tpeak-Tend Interval, Aggregate</t>
  </si>
  <si>
    <t>An aggregate Tpeak-Tend value based on the measurement of Tpeak-Tend from multiple beats within a single ECG. The method of aggregation, which can vary, is typically a measure of central tendency such as the mean.</t>
  </si>
  <si>
    <t>T Peak-T End Interval Aggregate</t>
  </si>
  <si>
    <t>TPTESB</t>
  </si>
  <si>
    <t>Tpeak-Tend Interval, Single Beat</t>
  </si>
  <si>
    <t>An electrocardiographic interval measured from the peak of the T wave to the offset of the T wave of a single beat utilizing one or more leads.</t>
  </si>
  <si>
    <t>T Peak-T End Interval Single Beat</t>
  </si>
  <si>
    <t>TRACP5B</t>
  </si>
  <si>
    <t>Tartrate-Resistant Acid Phosphatase 5b</t>
  </si>
  <si>
    <t>Tartrate-Resistant Acid Phosphatase 5b; TRAP5B</t>
  </si>
  <si>
    <t>A measurement of tartrate-resistant acid phosphatase 5b in a biological specimen.</t>
  </si>
  <si>
    <t>Tartrate-Resistant Acid Phosphatase 5b Measurement</t>
  </si>
  <si>
    <t>TRAMADOL</t>
  </si>
  <si>
    <t>Tramadol</t>
  </si>
  <si>
    <t>A measurement of the tramadol present in a biological specimen.</t>
  </si>
  <si>
    <t>Tramadol Measurement</t>
  </si>
  <si>
    <t>TRANK1</t>
  </si>
  <si>
    <t>TPR-Ankyrin Repeat-Containing Protein 1</t>
  </si>
  <si>
    <t>TPR and Ankyrin Repeat-Containing Protein 1; TPR-Ankyrin Repeat-Containing Protein 1</t>
  </si>
  <si>
    <t>A measurement of the TPR-ankyrin repeat-containing protein 1 in a biological specimen.</t>
  </si>
  <si>
    <t>TPR-Ankyrin Repeat-containing Protein 1 Measurement</t>
  </si>
  <si>
    <t>TRAP</t>
  </si>
  <si>
    <t>Total Radical-Trap Antioxidant Potential</t>
  </si>
  <si>
    <t>A measurement of the ability of the antioxidants in a biological specimen to buffer free radicals in a suspension.</t>
  </si>
  <si>
    <t>Total Radical-Trap Antioxidant Potential Measurement</t>
  </si>
  <si>
    <t>TRCYANDP</t>
  </si>
  <si>
    <t>Tricyclic Antidepressants</t>
  </si>
  <si>
    <t>A measurement of tricyclic antidepressants in a biological specimen.</t>
  </si>
  <si>
    <t>Tricyclic Antidepressant Measurement</t>
  </si>
  <si>
    <t>TREMOR</t>
  </si>
  <si>
    <t>Tremor</t>
  </si>
  <si>
    <t>An evaluation of tremor (the shaking movement of the whole body or just a certain part of it, often caused by problems of the neurons responsible for muscle action).</t>
  </si>
  <si>
    <t>Tremor Evaluation</t>
  </si>
  <si>
    <t>TREMPSTR</t>
  </si>
  <si>
    <t>Postural Tremor</t>
  </si>
  <si>
    <t>An evaluation of postural tremor (involuntary and rhythmic shaking of a body part that is held against gravity).</t>
  </si>
  <si>
    <t>Postural Tremor Evaluation</t>
  </si>
  <si>
    <t>TREMREST</t>
  </si>
  <si>
    <t>Resting Tremor</t>
  </si>
  <si>
    <t>An evaluation of resting tremor (involuntary and rhythmic shaking of a body part that is relaxed and not held against gravity, and where the tremor amplitude decreases with voluntary movements).</t>
  </si>
  <si>
    <t>Resting Tremor Evaluation</t>
  </si>
  <si>
    <t>TRGJARA</t>
  </si>
  <si>
    <t>Tricus Regur Jet Area R Atrial Area Rt</t>
  </si>
  <si>
    <t>Tricus Regur Jet Area R Atrial Area Rt; Tricuspid Regurgitant Jet Area to Right Atrial Area Ratio</t>
  </si>
  <si>
    <t>A relative measurement (ratio) of the tricuspid regurgitant jet area to the right atrial area.</t>
  </si>
  <si>
    <t>Tricuspid Regurgitant Jet Area to Right Atrial Area Ratio</t>
  </si>
  <si>
    <t>TRGTCE</t>
  </si>
  <si>
    <t>Target Cells</t>
  </si>
  <si>
    <t>Codocytes; Target Cells</t>
  </si>
  <si>
    <t>A measurement of the target cells in a biological specimen.</t>
  </si>
  <si>
    <t>Target Cell Count</t>
  </si>
  <si>
    <t>TRH</t>
  </si>
  <si>
    <t>Thyrotropin Releasing Hormone</t>
  </si>
  <si>
    <t>Thyrotropin Releasing Factor; Thyrotropin Releasing Hormone</t>
  </si>
  <si>
    <t>A measurement of the thyrotropin releasing hormone in a biological specimen.</t>
  </si>
  <si>
    <t>Thyrotropin Releasing Hormone Measurement</t>
  </si>
  <si>
    <t>TRIBAFIL</t>
  </si>
  <si>
    <t>Tribal Affiliation</t>
  </si>
  <si>
    <t>A tribe or band with which a person associates. (USCDI)</t>
  </si>
  <si>
    <t>TRICH</t>
  </si>
  <si>
    <t>Trichomonas</t>
  </si>
  <si>
    <t>Examination of a biological specimen to detect the presence of any protozoan belonging to the Trichomonas genus.</t>
  </si>
  <si>
    <t>Trichomonas Screening</t>
  </si>
  <si>
    <t>TRICHRNA</t>
  </si>
  <si>
    <t>Trichomonas RNA</t>
  </si>
  <si>
    <t>A measurement of the RNA from any member of the genus Trichomonas in a biological specimen.</t>
  </si>
  <si>
    <t>Trichomonas RNA Measurement</t>
  </si>
  <si>
    <t>TRIFLPZN</t>
  </si>
  <si>
    <t>Trifluoperazine</t>
  </si>
  <si>
    <t>A measurement of the trifluoperazine in a biological specimen.</t>
  </si>
  <si>
    <t>Trifluoperazine Measurement</t>
  </si>
  <si>
    <t>TRIG</t>
  </si>
  <si>
    <t>Triglycerides</t>
  </si>
  <si>
    <t>A measurement of the triglycerides in a biological specimen.</t>
  </si>
  <si>
    <t>Triglyceride Measurement</t>
  </si>
  <si>
    <t>TRIGHDL</t>
  </si>
  <si>
    <t>Triglycerides/HDL Cholesterol</t>
  </si>
  <si>
    <t>A relative measurement (ratio or percentage) of the triglycerides to high density lipoprotein cholesterol in a biological specimen.</t>
  </si>
  <si>
    <t>Triglycerides to HDL Cholesterol Ratio Measurement</t>
  </si>
  <si>
    <t>TRIM21</t>
  </si>
  <si>
    <t>Tripartite Motif Containing Protein 21</t>
  </si>
  <si>
    <t>E3 Ubiquitin-Protein Ligase TRIM21; Ro(SS-A); Sjogren Syndrome Type A Antigen; Tripartite Motif Containing Protein 21</t>
  </si>
  <si>
    <t>A measurement of the tripartite motif containing protein 21 in a biological specimen.</t>
  </si>
  <si>
    <t>Tripartite Motif Containing Protein 21 Measurement</t>
  </si>
  <si>
    <t>TRIM33</t>
  </si>
  <si>
    <t>E3 Ubiquitin-Protein Ligase TRIM33</t>
  </si>
  <si>
    <t>E3 Ubiquitin-Protein Ligase TRIM33; Tripartite Motif Containing 33</t>
  </si>
  <si>
    <t>A measurement of the E3 ubiquitin-protein ligase TRIM33 in a biological specimen.</t>
  </si>
  <si>
    <t>E3 Ubiquitin-Protein Ligase TRIM33 Measurement</t>
  </si>
  <si>
    <t>TRIM38</t>
  </si>
  <si>
    <t>Tripartite Motif Containing Protein 38</t>
  </si>
  <si>
    <t>A measurement of the tripartite motif containing protein 38 in a biological specimen.</t>
  </si>
  <si>
    <t>Tripartite Motif Containing Protein 38 Measurement</t>
  </si>
  <si>
    <t>TRMPGCAT</t>
  </si>
  <si>
    <t>Term Pregnancy Category</t>
  </si>
  <si>
    <t>A classification of the gestation duration of the pregnancy at the time of delivery.</t>
  </si>
  <si>
    <t>TRNBLN</t>
  </si>
  <si>
    <t>Trenbolone</t>
  </si>
  <si>
    <t>17beta-Trenbolone; Trenbolone; Trienbolone</t>
  </si>
  <si>
    <t>A measurement of the trenbolone in a biological specimen.</t>
  </si>
  <si>
    <t>Trenbolone Measurement</t>
  </si>
  <si>
    <t>TRNSCPTN</t>
  </si>
  <si>
    <t>Transcription</t>
  </si>
  <si>
    <t>An assessment of transcribed RNA molecules in a biological specimen.</t>
  </si>
  <si>
    <t>TROPONI</t>
  </si>
  <si>
    <t>Troponin I</t>
  </si>
  <si>
    <t>A measurement of the actin binding troponin in a biological specimen.</t>
  </si>
  <si>
    <t>Troponin I Measurement</t>
  </si>
  <si>
    <t>TROPONI1</t>
  </si>
  <si>
    <t>Troponin I Type 1</t>
  </si>
  <si>
    <t>Slow-Twitch Skeletal Muscle Troponin I; ssTnI; Troponin I Type 1</t>
  </si>
  <si>
    <t>A measurement of the troponin I type 1 (slow twitch skeletal muscle) in a biological specimen.</t>
  </si>
  <si>
    <t>Troponin I Type 1 Measurement</t>
  </si>
  <si>
    <t>TROPONI2</t>
  </si>
  <si>
    <t>Troponin I Type 2</t>
  </si>
  <si>
    <t>Fast-Twitch Skeletal Muscle Troponin I; fsTnI; Troponin I Type 2</t>
  </si>
  <si>
    <t>A measurement of the troponin I type 2 (fast twitch skeletal muscle) in a biological specimen.</t>
  </si>
  <si>
    <t>Troponin I Type 2 Measurement</t>
  </si>
  <si>
    <t>TROPONI3</t>
  </si>
  <si>
    <t>Troponin I Type 3</t>
  </si>
  <si>
    <t>Cardiac Troponin I; cTnI; TNNC1; Troponin I Type 3</t>
  </si>
  <si>
    <t>A measurement of the troponin I type 3 (cardiac muscle) in a biological specimen.</t>
  </si>
  <si>
    <t>Troponin I Type 3 Measurement</t>
  </si>
  <si>
    <t>TROPONIN</t>
  </si>
  <si>
    <t>Troponin</t>
  </si>
  <si>
    <t>A measurement of the total troponin in a biological specimen.</t>
  </si>
  <si>
    <t>Troponin Measurement</t>
  </si>
  <si>
    <t>TROPONT</t>
  </si>
  <si>
    <t>Troponin T</t>
  </si>
  <si>
    <t>A measurement of the tropomyosin binding troponin in a biological specimen.</t>
  </si>
  <si>
    <t>Troponin T Measurement</t>
  </si>
  <si>
    <t>TRP</t>
  </si>
  <si>
    <t>Tryptophan</t>
  </si>
  <si>
    <t>A measurement of the tryptophan in a biological specimen.</t>
  </si>
  <si>
    <t>Tryptophan Measurement</t>
  </si>
  <si>
    <t>TRP1TRG1</t>
  </si>
  <si>
    <t>Trypsin 1 and Trypsinogen 1</t>
  </si>
  <si>
    <t>A measurement of the trypsin 1 and trypsinogen 1 in a biological specimen.</t>
  </si>
  <si>
    <t>Trypsin 1 and Trypsinogen 1 Measurement</t>
  </si>
  <si>
    <t>TRPCRT</t>
  </si>
  <si>
    <t>Tryptophan/Creatinine</t>
  </si>
  <si>
    <t>A relative measurement (ratio or percentage) of the tryptophan to creatinine in a biological specimen.</t>
  </si>
  <si>
    <t>Tryptophan to Creatinine Ratio Measurement</t>
  </si>
  <si>
    <t>TRPP1</t>
  </si>
  <si>
    <t>Trp-P-1</t>
  </si>
  <si>
    <t>3-Amino-1,4-dimethyl-5H-pyrido[4,3-b]indole; Trp-P-1</t>
  </si>
  <si>
    <t>A measurement of the Trp-P-1 in a specimen.</t>
  </si>
  <si>
    <t>Trp-P-1 Measurement</t>
  </si>
  <si>
    <t>TRPP2</t>
  </si>
  <si>
    <t>Trp-P-2</t>
  </si>
  <si>
    <t>1-Methyl-3-amino-5H-pyrido[4,3-b]indole; Trp-P-2</t>
  </si>
  <si>
    <t>A measurement of the Trp-P-2 in a specimen.</t>
  </si>
  <si>
    <t>Trp-P-2 Measurement</t>
  </si>
  <si>
    <t>TRPTRG</t>
  </si>
  <si>
    <t>Trypsin and Trypsinogen</t>
  </si>
  <si>
    <t>A measurement of the total trypsin and total trypsinogen in a biological specimen.</t>
  </si>
  <si>
    <t>Trypsin and Trypsinogen Measurement</t>
  </si>
  <si>
    <t>TRSKNF</t>
  </si>
  <si>
    <t>Triceps Skinfold Thickness</t>
  </si>
  <si>
    <t>A measurement of the thickness of a pinch of skin on the triceps. (NCI)</t>
  </si>
  <si>
    <t>TRTAMT</t>
  </si>
  <si>
    <t>Treatment Amount</t>
  </si>
  <si>
    <t>The concentration or quantity of the treatment.</t>
  </si>
  <si>
    <t>TRTSETT</t>
  </si>
  <si>
    <t>Treatment Setting</t>
  </si>
  <si>
    <t>Treatment Environmental Setting; Treatment Setting</t>
  </si>
  <si>
    <t>The surroundings or environment within which the subject receives therapeutic treatment for the condition.</t>
  </si>
  <si>
    <t>Treatment Environmental Setting</t>
  </si>
  <si>
    <t>TRYPSIN</t>
  </si>
  <si>
    <t>Trypsin</t>
  </si>
  <si>
    <t>A measurement of the trypsin in a biological specimen.</t>
  </si>
  <si>
    <t>Trypsin Measurement</t>
  </si>
  <si>
    <t>TRYPTASE</t>
  </si>
  <si>
    <t>Tryptase</t>
  </si>
  <si>
    <t>A measurement of the tryptase in a biological specimen.</t>
  </si>
  <si>
    <t>Tryptase Measurement</t>
  </si>
  <si>
    <t>TRZDN</t>
  </si>
  <si>
    <t>Trazodone</t>
  </si>
  <si>
    <t>A measurement of the trazodone in a biological specimen.</t>
  </si>
  <si>
    <t>Trazodone Measurement</t>
  </si>
  <si>
    <t>TRZLM</t>
  </si>
  <si>
    <t>Triazolam</t>
  </si>
  <si>
    <t>A measurement of the triazolam in a biological specimen.</t>
  </si>
  <si>
    <t>Triazolam Measurement</t>
  </si>
  <si>
    <t>TSH</t>
  </si>
  <si>
    <t>Thyrotropin</t>
  </si>
  <si>
    <t>Thyroid Stimulating Hormone; Thyrotropin</t>
  </si>
  <si>
    <t>A measurement of the thyrotropin in a biological specimen.</t>
  </si>
  <si>
    <t>Thyrotropin Measurement</t>
  </si>
  <si>
    <t>TSHT4FR</t>
  </si>
  <si>
    <t>Thyrotropin/Thyroxine, Free</t>
  </si>
  <si>
    <t>Thyroid Stimulating Hormone/Free T4; Thyrotropin/Thyroxine, Free</t>
  </si>
  <si>
    <t>A relative measurement (ratio) of the thyrotropin to free thyroxine in a biological specimen.</t>
  </si>
  <si>
    <t>Thyrotropin to Free Thyroxine Ratio Measurement</t>
  </si>
  <si>
    <t>TSI</t>
  </si>
  <si>
    <t>Autoantibody, TSI</t>
  </si>
  <si>
    <t>Autoantibody, Thyroid Stimulating Immunoglobulin; Autoantibody, TSI</t>
  </si>
  <si>
    <t>A measurement of the thyroid stimulating immunoglobulin autoantibody in a biological specimen.</t>
  </si>
  <si>
    <t>Thyroid Stimulating Immunoglobulin Autoantibody Measurement</t>
  </si>
  <si>
    <t>TSIAC</t>
  </si>
  <si>
    <t>TSI Actual/Control</t>
  </si>
  <si>
    <t>Thyroid Stimulating Immunoglobulin Actual/Control; Thyroid Stimulating Immunoglobulin Actual/Normal; TSI Actual/Control</t>
  </si>
  <si>
    <t>A relative measurement (ratio or percentage) of the thyroid stimulating immunoglobulin in a subject's specimen when compared to a control specimen.</t>
  </si>
  <si>
    <t>Thyroid Stimulating Immunoglobulin Actual to Control Ratio Measurement</t>
  </si>
  <si>
    <t>TSLP</t>
  </si>
  <si>
    <t>Thymic Stromal Lymphopoietin</t>
  </si>
  <si>
    <t>A measurement of the thymic stromal lymphopoietin in a biological specimen.</t>
  </si>
  <si>
    <t>Thymic Stromal Lymphopoietin Measurement</t>
  </si>
  <si>
    <t>TSP1</t>
  </si>
  <si>
    <t>Thrombospondin 1</t>
  </si>
  <si>
    <t>THBS1; Thrombospondin 1</t>
  </si>
  <si>
    <t>A measurement of the thrombospondin 1 in a biological specimen.</t>
  </si>
  <si>
    <t>Thrombospondin 1 Measurement</t>
  </si>
  <si>
    <t>TSPAN29</t>
  </si>
  <si>
    <t>Tetraspanin-29</t>
  </si>
  <si>
    <t>BA2; CD9; CD9 Antigen; CD9 Molecule; MIC3; MRP-1; P24; Soluble CD9; Tetraspanin-29; TSPAN-29</t>
  </si>
  <si>
    <t>A measurement of the tetraspanin-29 in a biological specimen.</t>
  </si>
  <si>
    <t>Tetraspanin-29 Measurement</t>
  </si>
  <si>
    <t>TST</t>
  </si>
  <si>
    <t>Total Sleep Time</t>
  </si>
  <si>
    <t>The total amount of sleep time from sleep onset to sleep offset, determined by summing the N1 sleep, N2 sleep, N3 sleep, and REM sleep durations.</t>
  </si>
  <si>
    <t>TST11KT</t>
  </si>
  <si>
    <t>11-Ketotestosterone</t>
  </si>
  <si>
    <t>A measurement of the 11-ketotestosterone in a biological specimen.</t>
  </si>
  <si>
    <t>11-Ketotestosterone Measurement</t>
  </si>
  <si>
    <t>TST4OH</t>
  </si>
  <si>
    <t>4-Hydroxytestosterone</t>
  </si>
  <si>
    <t>A measurement of the 4-hydroxytestosterone in a biological specimen.</t>
  </si>
  <si>
    <t>4-Hydroxytestosterone Measurement</t>
  </si>
  <si>
    <t>TSTFTSTT</t>
  </si>
  <si>
    <t>Testosterone, Free/Testosterone</t>
  </si>
  <si>
    <t>A relative measurement (ratio or percentage) of the amount of the bioavailable testosterone compared to total testosterone in a biological specimen.</t>
  </si>
  <si>
    <t>Free Testosterone to Testosterone Ratio Measurement</t>
  </si>
  <si>
    <t>TSTFWTST</t>
  </si>
  <si>
    <t>Testosterone Free+Weakly Bound/Testost</t>
  </si>
  <si>
    <t>Testosterone Free+Weakly Bound/Testost; Testosterone, Free and Weakly Bound/Testosterone</t>
  </si>
  <si>
    <t>A relative measurement (ratio or percentage) of the free and weakly bound testosterone to total testosterone in a biological specimen.</t>
  </si>
  <si>
    <t>Free Testosterone and Weakly Bound to Total Testosterone Ratio Measurement</t>
  </si>
  <si>
    <t>TSTLCTN</t>
  </si>
  <si>
    <t>Testolactone</t>
  </si>
  <si>
    <t>A measurement of the testolactone in a biological specimen.</t>
  </si>
  <si>
    <t>Testolactone Measurement</t>
  </si>
  <si>
    <t>TSTSFRPT</t>
  </si>
  <si>
    <t>Testosterone, Free/Total Protein</t>
  </si>
  <si>
    <t>A relative measurement (ratio or percentage) of free testosterone to total proteins in a biological specimen.</t>
  </si>
  <si>
    <t>Free Testosterone to Total Protein Ratio Measurement</t>
  </si>
  <si>
    <t>TSUELAS</t>
  </si>
  <si>
    <t>Tissue Elastance</t>
  </si>
  <si>
    <t>A measurement of the reflection of energy conservation within a given tissue.</t>
  </si>
  <si>
    <t>TSUHYS</t>
  </si>
  <si>
    <t>Tissue Hysteresivity</t>
  </si>
  <si>
    <t>The energy dissipated relative to the elastic energy stored in the tissue in a P-V cycle. (Fredberg JJ, Stamenovic D. On the imperfect elasticity of lung tissue. J Appl Physiol (1985). 1989 Dec;67(6):2408-19).</t>
  </si>
  <si>
    <t>Tissue Hysteresivity Measurement</t>
  </si>
  <si>
    <t>TSXPARTN</t>
  </si>
  <si>
    <t>Total Number of Sexual Partners</t>
  </si>
  <si>
    <t>The total number of individuals with whom one has engaged in sexual activity within a specified time interval.</t>
  </si>
  <si>
    <t>TT</t>
  </si>
  <si>
    <t>Thrombin Time</t>
  </si>
  <si>
    <t>A measurement of the time it takes a plasma sample to clot after adding the active enzyme thrombin. (NCI)</t>
  </si>
  <si>
    <t>TTAC</t>
  </si>
  <si>
    <t>Thrombin Time Actual/Control</t>
  </si>
  <si>
    <t>A relative measurement (ratio or percentage) of the thrombin time in a subject's specimen when compared to a control specimen.</t>
  </si>
  <si>
    <t>Thrombin Time Actual to Control Ratio Measurement</t>
  </si>
  <si>
    <t>TTIMPAUS</t>
  </si>
  <si>
    <t>Total Time Paused</t>
  </si>
  <si>
    <t>The total amount of time during which an event, operation or activity has been interrupted or stopped.</t>
  </si>
  <si>
    <t>TTIMPHAC</t>
  </si>
  <si>
    <t>Total Time Physically Active</t>
  </si>
  <si>
    <t>The total amount of time during which an individual was actively engaged in physical activity.</t>
  </si>
  <si>
    <t>TUBNIND</t>
  </si>
  <si>
    <t>Bone Tumors Indicator</t>
  </si>
  <si>
    <t>An indication as to whether bone tumors are present.</t>
  </si>
  <si>
    <t>TUDCA</t>
  </si>
  <si>
    <t>Tauroursodeoxycholate</t>
  </si>
  <si>
    <t>Tauroursodeoxycholate; Tauroursodeoxycholic Acid</t>
  </si>
  <si>
    <t>A measurement of the tauroursodeoxycholate in a biological specimen.</t>
  </si>
  <si>
    <t>Tauroursodeoxycholate Measurement</t>
  </si>
  <si>
    <t>TUEXMIND</t>
  </si>
  <si>
    <t>Extramedullary Disease Indicator</t>
  </si>
  <si>
    <t>An indication as to whether extramedullary disease is present.</t>
  </si>
  <si>
    <t>TUMCECE</t>
  </si>
  <si>
    <t>Tumor Cells/Total Cells</t>
  </si>
  <si>
    <t>Cancer Cellularity; Neoplastic Cells/Total Cells; Tumor Cells/Total Cells</t>
  </si>
  <si>
    <t>A relative measurement (ratio or percentage) of the neoplastic cells to total cells in a biological specimen.</t>
  </si>
  <si>
    <t>Cancer Cellularity Measurement</t>
  </si>
  <si>
    <t>TUMERGE</t>
  </si>
  <si>
    <t>Tumor Merged</t>
  </si>
  <si>
    <t>An indication that multiple tumors have coalesced into one tumor.</t>
  </si>
  <si>
    <t>Matted Tumor Mass Present</t>
  </si>
  <si>
    <t>TUMIDENT</t>
  </si>
  <si>
    <t>Tumor Identification</t>
  </si>
  <si>
    <t>A classification of malignant disease manifestation as part of the response assessment.</t>
  </si>
  <si>
    <t>TUMSTATE</t>
  </si>
  <si>
    <t>Tumor State</t>
  </si>
  <si>
    <t>A condition or state of a tumor at a particular time.</t>
  </si>
  <si>
    <t>Tumor Status</t>
  </si>
  <si>
    <t>TUMTORI</t>
  </si>
  <si>
    <t>Tumor Tissue Origin</t>
  </si>
  <si>
    <t>A characterization of the tumor tissue sample based upon whether it was taken from a tumor that originated after the disease spread.</t>
  </si>
  <si>
    <t>TURB</t>
  </si>
  <si>
    <t>Turbidity</t>
  </si>
  <si>
    <t>A measurement of the opacity of a biological specimen.</t>
  </si>
  <si>
    <t>Turbidity Measurement</t>
  </si>
  <si>
    <t>TUSPLIT</t>
  </si>
  <si>
    <t>Tumor Split</t>
  </si>
  <si>
    <t>An indication that a single tumor has divided into two or more tumors.</t>
  </si>
  <si>
    <t>Tumor Fragmentation</t>
  </si>
  <si>
    <t>TV</t>
  </si>
  <si>
    <t>Tidal Volume</t>
  </si>
  <si>
    <t>The volume of air moved into and out of the lungs during breathing at rest.</t>
  </si>
  <si>
    <t>TVA</t>
  </si>
  <si>
    <t>Trichomonas vaginalis</t>
  </si>
  <si>
    <t>A measurement of the Trichomonas vaginalis in a biological specimen.</t>
  </si>
  <si>
    <t>Trichomonas vaginalis Measurement</t>
  </si>
  <si>
    <t>TVADNA</t>
  </si>
  <si>
    <t>Trichomonas vaginalis DNA</t>
  </si>
  <si>
    <t>A measurement of the Trichomonas vaginalis DNA in a biological specimen.</t>
  </si>
  <si>
    <t>Trichomonas vaginalis DNA Measurement</t>
  </si>
  <si>
    <t>TVPP</t>
  </si>
  <si>
    <t>Percent Predicted Tidal Volume</t>
  </si>
  <si>
    <t>The volume of air moved into and out of the lungs during breathing at rest as a proportion of the predicted normal value.</t>
  </si>
  <si>
    <t>TVRGF</t>
  </si>
  <si>
    <t>Tricuspid Valve Regurgitant Fraction</t>
  </si>
  <si>
    <t>A measurement of the volume of retrograde blood flow across the orifice of the tricuspid valve expressed as a percentage of the anterograde flow volume.</t>
  </si>
  <si>
    <t>TVRGJA</t>
  </si>
  <si>
    <t>Tricuspid Valve Regurgitant Jet Area</t>
  </si>
  <si>
    <t>The measured area of the regurgitant jet of blood into the right atrium.</t>
  </si>
  <si>
    <t>TVRGVOL</t>
  </si>
  <si>
    <t>Tricuspid Valve Regurgitant Volume</t>
  </si>
  <si>
    <t>A measurement of the volume of retrograde blood flow across the orifice of the tricuspid valve.</t>
  </si>
  <si>
    <t>TVST</t>
  </si>
  <si>
    <t>Tidal Volume Setting</t>
  </si>
  <si>
    <t>Tidal Volume Setting; VT Setting</t>
  </si>
  <si>
    <t>A device setting that determines and regulates the volume of air delivered to the lungs per breath.</t>
  </si>
  <si>
    <t>Tidal Volume Device Setting</t>
  </si>
  <si>
    <t>TVVCA</t>
  </si>
  <si>
    <t>Tricuspid Valve Vena Contracta Area</t>
  </si>
  <si>
    <t>The area of the vena contracta of the tricuspid valve.</t>
  </si>
  <si>
    <t>TVVCW</t>
  </si>
  <si>
    <t>Tricuspid Valve Vena Contracta Width</t>
  </si>
  <si>
    <t>The width of the vena contracta of the tricuspid valve.</t>
  </si>
  <si>
    <t>TWARAG</t>
  </si>
  <si>
    <t>T Wave Area, Aggregate</t>
  </si>
  <si>
    <t>An aggregate T wave area value based on the measurement of T wave areas from multiple beats within a single ECG. The method of aggregation, which can vary, is typically a measure of central tendency such as the mean.</t>
  </si>
  <si>
    <t>T Wave Area Aggregate</t>
  </si>
  <si>
    <t>TWARSB</t>
  </si>
  <si>
    <t>T Wave Area, Single Beat</t>
  </si>
  <si>
    <t>An electrocardiographic measurement of the area of the T wave of a single beat utilizing one or more leads.</t>
  </si>
  <si>
    <t>T Wave Area Single Beat</t>
  </si>
  <si>
    <t>TWDURAG</t>
  </si>
  <si>
    <t>T Wave Duration, Aggregate</t>
  </si>
  <si>
    <t>An aggregate T wave duration value based on the measurement of T wave duration intervals from multiple beats within a single ECG. The method of aggregation, which can vary, is typically a measure of central tendency such as the mean.</t>
  </si>
  <si>
    <t>T Wave Duration Aggregate</t>
  </si>
  <si>
    <t>TWDURSB</t>
  </si>
  <si>
    <t>T Wave Duration, Single Beat</t>
  </si>
  <si>
    <t>An electrocardiographic interval measured from the onset of the T wave to the offset of the T wave of a single beat utilizing one or more leads.</t>
  </si>
  <si>
    <t>T Wave Duration Single Beat</t>
  </si>
  <si>
    <t>TWHAG</t>
  </si>
  <si>
    <t>T Wave Amplitude, Aggregate</t>
  </si>
  <si>
    <t>An aggregate T wave amplitude value based on the measurement of T wave amplitudes from multiple beats within a single ECG. The method of aggregation, which can vary, is typically a measure of central tendency such as the mean.</t>
  </si>
  <si>
    <t>T Wave Amplitude Aggregate</t>
  </si>
  <si>
    <t>TWHSB</t>
  </si>
  <si>
    <t>T Wave Amplitude, Single Beat</t>
  </si>
  <si>
    <t>An electrocardiographic measurement of the mean amplitude (usually measured in mV) of the T wave measured from the isoelectric baseline to the peak of the T wave of a single beat utilizing one or more leads. Based on the recording gain, this measurement m</t>
  </si>
  <si>
    <t>T Wave Amplitude Single Beat</t>
  </si>
  <si>
    <t>TWINTYP</t>
  </si>
  <si>
    <t>Twin Type</t>
  </si>
  <si>
    <t>The classification of the two offspring born from the same pregnancy.</t>
  </si>
  <si>
    <t>TXB2</t>
  </si>
  <si>
    <t>Thromboxane B2</t>
  </si>
  <si>
    <t>A measurement of the thromboxane B2 in a biological specimen.</t>
  </si>
  <si>
    <t>Thromboxane B2 Measurement</t>
  </si>
  <si>
    <t>TXB2_D11</t>
  </si>
  <si>
    <t>11-Dehydro-Thromboxane B2</t>
  </si>
  <si>
    <t>A measurement of the 11-dehydro-thromboxane B2 in a biological specimen.</t>
  </si>
  <si>
    <t>11-Dehydro-Thromboxane B2 Measurement</t>
  </si>
  <si>
    <t>TXB2D11R</t>
  </si>
  <si>
    <t>11-Dehydro-Thromboxane B2 Excretion Rate</t>
  </si>
  <si>
    <t>A measurement of the amount of 11-dehydro-thromboxane B2 being excreted in a biological specimen over a defined amount of time (e.g. one hour).</t>
  </si>
  <si>
    <t>TYPCON</t>
  </si>
  <si>
    <t>Type of Contact</t>
  </si>
  <si>
    <t>Identification and clinical investigation of disease contacts.</t>
  </si>
  <si>
    <t>Type of Contagion Contact</t>
  </si>
  <si>
    <t>TYR</t>
  </si>
  <si>
    <t>Tyrosine</t>
  </si>
  <si>
    <t>A measurement of the tyrosine in a biological specimen.</t>
  </si>
  <si>
    <t>Tyrosine Measurement</t>
  </si>
  <si>
    <t>U_235</t>
  </si>
  <si>
    <t>Uranium-235</t>
  </si>
  <si>
    <t>A measurement of the uranium-235 in a specimen.</t>
  </si>
  <si>
    <t>Uranium-235 Measurement</t>
  </si>
  <si>
    <t>U_238</t>
  </si>
  <si>
    <t>Uranium-238</t>
  </si>
  <si>
    <t>A measurement of the uranium-238 in a specimen.</t>
  </si>
  <si>
    <t>Uranium-238 Measurement</t>
  </si>
  <si>
    <t>U47700</t>
  </si>
  <si>
    <t>U-47700</t>
  </si>
  <si>
    <t>Pink; Pinky; U-47700; U4; U47700</t>
  </si>
  <si>
    <t>A measurement of the synthetic cannabinoid U-47700 in a biological specimen.</t>
  </si>
  <si>
    <t>U-47700 Measurement</t>
  </si>
  <si>
    <t>UBQN</t>
  </si>
  <si>
    <t>Ubiquitin Protein</t>
  </si>
  <si>
    <t>A measurement of the total ubiquitin protein in a biological specimen.</t>
  </si>
  <si>
    <t>Ubiquitin Protein Measurement</t>
  </si>
  <si>
    <t>UCHL1</t>
  </si>
  <si>
    <t>Ubiquitin C-Terminal Hydrolase L1</t>
  </si>
  <si>
    <t>Ubiquitin C-Terminal Hydrolase L1; Ubiquitin Carboxy-Terminal Hydrolase L1; UCH-L1</t>
  </si>
  <si>
    <t>A measurement of the ubiquitin C-terminal hydrolase L1 in a biological specimen.</t>
  </si>
  <si>
    <t>Ubiquitin C-Terminal Hydrolase L1 Measurement</t>
  </si>
  <si>
    <t>UDCA</t>
  </si>
  <si>
    <t>Ursodeoxycholate</t>
  </si>
  <si>
    <t>Ursodeoxycholate; Ursodeoxycholic Acid; Ursodiol</t>
  </si>
  <si>
    <t>A measurement of the ursodeoxycholate in a biological specimen.</t>
  </si>
  <si>
    <t>Ursodeoxycholate Measurement</t>
  </si>
  <si>
    <t>UDCACM</t>
  </si>
  <si>
    <t>Ursodeoxycholate Compounds</t>
  </si>
  <si>
    <t>Ursodeoxycholate Compounds; Ursodeoxycholic Acid Compounds</t>
  </si>
  <si>
    <t>A measurement of the ursodeoxycholic acid, glycoursodeoxycholic acid, tauroursodeoxycholic acid, and epimerized ursodeoxycholic acid in a biological specimen.</t>
  </si>
  <si>
    <t>Ursodeoxycholate Compounds Measurement</t>
  </si>
  <si>
    <t>UHOUSIND</t>
  </si>
  <si>
    <t>Unhoused Indicator</t>
  </si>
  <si>
    <t>Homeless Indicator; Unhoused Indicator</t>
  </si>
  <si>
    <t>An indication as to whether the subject is unhoused.</t>
  </si>
  <si>
    <t>ULCERIND</t>
  </si>
  <si>
    <t>Ulcer Indicator</t>
  </si>
  <si>
    <t>An indication as to whether an ulcer is present.</t>
  </si>
  <si>
    <t>ULNARL</t>
  </si>
  <si>
    <t>Ulnar Length</t>
  </si>
  <si>
    <t>A measurement of the length of the ulna.</t>
  </si>
  <si>
    <t>ULTRMODE</t>
  </si>
  <si>
    <t>Ultrasound Mode</t>
  </si>
  <si>
    <t>The image acquisition settings of an ultrasound-based imaging modality, based on parameters including transducer design, ultrasound frequency, and ultrasound signal processing.</t>
  </si>
  <si>
    <t>UMOD</t>
  </si>
  <si>
    <t>Uromodulin</t>
  </si>
  <si>
    <t>Tamm-Horsfall Urinary Glycoprotein; THP; UROM; Uromodulin</t>
  </si>
  <si>
    <t>A measurement of the uromodulin in a biological specimen.</t>
  </si>
  <si>
    <t>Uromodulin Measurement</t>
  </si>
  <si>
    <t>UNSPCE</t>
  </si>
  <si>
    <t>Unspecified Cells</t>
  </si>
  <si>
    <t>A measurement of the cells not otherwise identified or specified in a biological specimen.</t>
  </si>
  <si>
    <t>Count of Unspecified Cells</t>
  </si>
  <si>
    <t>UNSPCECE</t>
  </si>
  <si>
    <t>Unspecified Cells/Total Cells</t>
  </si>
  <si>
    <t>A relative measurement (ratio or percentage) of the cells not otherwise identified or specified to total cells in a biological specimen.</t>
  </si>
  <si>
    <t>Unspecified Cells to Total Cell Ratio Measurement</t>
  </si>
  <si>
    <t>UNSPCELE</t>
  </si>
  <si>
    <t>Unspecified Cells/Leukocytes</t>
  </si>
  <si>
    <t>A relative measurement (ratio or percentage) of the cells not otherwise identified or specified to leukocytes in a biological specimen.</t>
  </si>
  <si>
    <t>Unspecified Cells to Leukocytes Ratio Measurement</t>
  </si>
  <si>
    <t>UPA</t>
  </si>
  <si>
    <t>Ureaplasma parvum</t>
  </si>
  <si>
    <t>A measurement of the Ureaplasma parvum in a biological specimen.</t>
  </si>
  <si>
    <t>Ureaplasma parvum Measurement</t>
  </si>
  <si>
    <t>Urokinase Plasminogen Activator</t>
  </si>
  <si>
    <t>uPA; Urokinase Plasminogen Activator</t>
  </si>
  <si>
    <t>A measurement of the urokinase plasminogen activator in a biological specimen.</t>
  </si>
  <si>
    <t>Urokinase Plasminogen Activator Measurement</t>
  </si>
  <si>
    <t>UPADNA</t>
  </si>
  <si>
    <t>Ureaplasma parvum DNA</t>
  </si>
  <si>
    <t>A measurement of the Ureaplasma parvum DNA in a biological specimen.</t>
  </si>
  <si>
    <t>Ureaplasma parvum DNA Measurement</t>
  </si>
  <si>
    <t>UR144</t>
  </si>
  <si>
    <t>UR-144</t>
  </si>
  <si>
    <t>UR-144; UR144</t>
  </si>
  <si>
    <t>A measurement of the synthetic cannabinoid UR-144 in a biological specimen.</t>
  </si>
  <si>
    <t>UR-144 Measurement</t>
  </si>
  <si>
    <t>URATE</t>
  </si>
  <si>
    <t>Urate</t>
  </si>
  <si>
    <t>Urate; Uric Acid</t>
  </si>
  <si>
    <t>A measurement of the urate in a biological specimen.</t>
  </si>
  <si>
    <t>Urate Measurement</t>
  </si>
  <si>
    <t>URATECRT</t>
  </si>
  <si>
    <t>Urate/Creatinine</t>
  </si>
  <si>
    <t>A relative measurement (ratio or percentage) of the urate to creatinine in a biological specimen.</t>
  </si>
  <si>
    <t>Urate to Creatinine Ratio Measurement</t>
  </si>
  <si>
    <t>URATEEXR</t>
  </si>
  <si>
    <t>Urate Excretion Rate</t>
  </si>
  <si>
    <t>A measurement of the amount of urate being excreted in a biological specimen over a defined amount of time (e.g. one hour).</t>
  </si>
  <si>
    <t>UREA</t>
  </si>
  <si>
    <t>Urea</t>
  </si>
  <si>
    <t>A measurement of the urea in a biological specimen.</t>
  </si>
  <si>
    <t>Urea Measurement</t>
  </si>
  <si>
    <t>UREACRT</t>
  </si>
  <si>
    <t>Urea/Creatinine</t>
  </si>
  <si>
    <t>A relative measurement (ratio or percentage) of the urea to creatinine in a biological specimen.</t>
  </si>
  <si>
    <t>Urea to Creatinine Ratio Measurement</t>
  </si>
  <si>
    <t>UREAEXR</t>
  </si>
  <si>
    <t>Urea Excretion Rate</t>
  </si>
  <si>
    <t>A measurement of the amount of urea excreted in a biological specimen over a defined period of time (e.g. one hour).</t>
  </si>
  <si>
    <t>UREAKTV</t>
  </si>
  <si>
    <t>Urea Distribution Volume Ratio</t>
  </si>
  <si>
    <t>Urea Distribution Volume Ratio; Urea Kt/V</t>
  </si>
  <si>
    <t>A calculated measurement of the urea distribution volume (ratio) in a biological specimen used to quantify adequacy of dialysis treatment.</t>
  </si>
  <si>
    <t>UREAN</t>
  </si>
  <si>
    <t>Urea Nitrogen</t>
  </si>
  <si>
    <t>A measurement of the urea nitrogen in a biological specimen.</t>
  </si>
  <si>
    <t>Urea Nitrogen Measurement</t>
  </si>
  <si>
    <t>UREANCRT</t>
  </si>
  <si>
    <t>Urea Nitrogen/Creatinine</t>
  </si>
  <si>
    <t>A relative measurement (ratio or percentage) of the urea nitrogen to creatinine in a biological specimen.</t>
  </si>
  <si>
    <t>Urea Nitrogen to Creatinine Ratio Measurement</t>
  </si>
  <si>
    <t>UREANEXR</t>
  </si>
  <si>
    <t>Urea Nitrogen Excretion Rate</t>
  </si>
  <si>
    <t>A measurement of the amount of urea nitrogen being excreted in a biological specimen over a defined amount of time (e.g. one hour).</t>
  </si>
  <si>
    <t>UREASE</t>
  </si>
  <si>
    <t>Urease</t>
  </si>
  <si>
    <t>A measurement of the microbial urease enzyme in a biological specimen.</t>
  </si>
  <si>
    <t>Urease Measurement</t>
  </si>
  <si>
    <t>URNPINTP</t>
  </si>
  <si>
    <t>Urinalysis Panel Interpretation</t>
  </si>
  <si>
    <t>Urinalysis Panel Interpretation; Urine Panel Analysis; Urine Panel Examination; Urine Panel Interpretation</t>
  </si>
  <si>
    <t>An interpretation of the results of a panel of urinalysis tests.</t>
  </si>
  <si>
    <t>UROBIL</t>
  </si>
  <si>
    <t>Urobilinogen</t>
  </si>
  <si>
    <t>A measurement of the urobilinogen in a biological specimen.</t>
  </si>
  <si>
    <t>Urobilinogen Measurement</t>
  </si>
  <si>
    <t>UROTHCE</t>
  </si>
  <si>
    <t>Urothelial Cells</t>
  </si>
  <si>
    <t>A measurement of urothelial cells in a biological specimen.</t>
  </si>
  <si>
    <t>Urothelial Cell Count</t>
  </si>
  <si>
    <t>URR</t>
  </si>
  <si>
    <t>Urea Reduction Ratio</t>
  </si>
  <si>
    <t>A calculated measurement (ratio or percentage) of the proportionate reduction in urea nitrogen over the course of dialysis in a biological specimen.</t>
  </si>
  <si>
    <t>USH2OAVN</t>
  </si>
  <si>
    <t>Number of Unsuppressed Water Averages</t>
  </si>
  <si>
    <t>The number of averages of the unsuppressed water spectrum signal that are captured during imaging.</t>
  </si>
  <si>
    <t>UUR</t>
  </si>
  <si>
    <t>Ureaplasma urealyticum</t>
  </si>
  <si>
    <t>A measurement of the Ureaplasma urealyticum in a biological specimen.</t>
  </si>
  <si>
    <t>Ureaplasma urealyticum Measurement</t>
  </si>
  <si>
    <t>UURDNA</t>
  </si>
  <si>
    <t>Ureaplasma urealyticum DNA</t>
  </si>
  <si>
    <t>A measurement of the Ureaplasma urealyticum DNA in a biological specimen.</t>
  </si>
  <si>
    <t>Ureaplasma urealyticum DNA Measurement</t>
  </si>
  <si>
    <t>V25HD2</t>
  </si>
  <si>
    <t>25-Hydroxyvitamin D2</t>
  </si>
  <si>
    <t>25-Hydroxycalciferol; 25-Hydroxyergocalciferol; 25-Hydroxyvitamin D2; Ercalcidiol</t>
  </si>
  <si>
    <t>A measurement of the 25-Hydroxyvitamin D2 in a biological specimen.</t>
  </si>
  <si>
    <t>25-Hydroxyvitamin D2 Measurement</t>
  </si>
  <si>
    <t>V25HD3</t>
  </si>
  <si>
    <t>25-Hydroxyvitamin D3</t>
  </si>
  <si>
    <t>25-Hydroxycholecalciferol; 25-Hydroxyvitamin D; 25-Hydroxyvitamin D3; Calcidiol; Calcifediol; Inactive Vitamin D</t>
  </si>
  <si>
    <t>A measurement of the 25-Hydroxyvitamin D3 in a biological specimen.</t>
  </si>
  <si>
    <t>25-Hydroxyvitamin D3 Measurement</t>
  </si>
  <si>
    <t>VACCINIA</t>
  </si>
  <si>
    <t>Vaccinia Virus</t>
  </si>
  <si>
    <t>A measurement of the Vaccinia virus in a biological specimen.</t>
  </si>
  <si>
    <t>Vaccinia Virus Measurement</t>
  </si>
  <si>
    <t>VACGRFRQ</t>
  </si>
  <si>
    <t>Visual Acuity Card Grating Frequency</t>
  </si>
  <si>
    <t>A measurement of the number of horizontal or vertical lines within a pre-determined unit of length on a visual acuity card.</t>
  </si>
  <si>
    <t>Acuity Card Grating Frequency</t>
  </si>
  <si>
    <t>VAGDLVN</t>
  </si>
  <si>
    <t>Number of Vaginal Deliveries</t>
  </si>
  <si>
    <t>A measurement of the total number of vaginal delivery events experienced by the individual.</t>
  </si>
  <si>
    <t>VAL</t>
  </si>
  <si>
    <t>Valine</t>
  </si>
  <si>
    <t>A measurement of the valine in a biological specimen.</t>
  </si>
  <si>
    <t>Valine Measurement</t>
  </si>
  <si>
    <t>VALPRATE</t>
  </si>
  <si>
    <t>Valproate</t>
  </si>
  <si>
    <t>Valproate; Valproic Acid</t>
  </si>
  <si>
    <t>A measurement of the valproate in a biological specimen.</t>
  </si>
  <si>
    <t>Valproate Measurement</t>
  </si>
  <si>
    <t>VAPOB</t>
  </si>
  <si>
    <t>VLDL Apolipoprotein B</t>
  </si>
  <si>
    <t>A measurement of the apolipoprotein B in the very low density lipoprotein fraction of a biological specimen.</t>
  </si>
  <si>
    <t>VLDL Apolipoprotein B Measurement</t>
  </si>
  <si>
    <t>VAREANDX</t>
  </si>
  <si>
    <t>Valve Area Index</t>
  </si>
  <si>
    <t>The ratio of the valve area to the body surface area.</t>
  </si>
  <si>
    <t>VARPROF</t>
  </si>
  <si>
    <t>Variant Profile</t>
  </si>
  <si>
    <t>An assessment of the unique pattern of sequence variation of one to many loci associated with a normal or abnormal biological process.</t>
  </si>
  <si>
    <t>Variant Profile Assessment</t>
  </si>
  <si>
    <t>VBCE</t>
  </si>
  <si>
    <t>Viable Cells</t>
  </si>
  <si>
    <t>A measurement of the viable cells in a biological specimen.</t>
  </si>
  <si>
    <t>Viable Cell Count</t>
  </si>
  <si>
    <t>VBLSIND</t>
  </si>
  <si>
    <t>Sample Viability Indicator</t>
  </si>
  <si>
    <t>An indication as to whether the sample contains viable (capable of life or normal growth and development) cells or tissues.</t>
  </si>
  <si>
    <t>VBLSPCT</t>
  </si>
  <si>
    <t>Sample Viability Percent</t>
  </si>
  <si>
    <t>A measurement of the percent of a sample that is viable (capable of life or normal growth and development) for further processing or testing.</t>
  </si>
  <si>
    <t>Sample Viability Percent Measurement</t>
  </si>
  <si>
    <t>VBSFRQD</t>
  </si>
  <si>
    <t>Vaginal Bleeding/Spotting Freq Desc</t>
  </si>
  <si>
    <t>Vaginal Bleeding/Spotting Freq Desc; Vaginal Bleeding/Spotting Frequency Description</t>
  </si>
  <si>
    <t>A description of the frequency at which vaginal bleeding and/or spotting has occurred.</t>
  </si>
  <si>
    <t>Vaginal Bleeding and/or Spotting Frequency Description</t>
  </si>
  <si>
    <t>VCAM1</t>
  </si>
  <si>
    <t>Vascular Cell Adhesion Molecule 1</t>
  </si>
  <si>
    <t>A measurement of the vascular cell adhesion molecule 1 in a biological specimen.</t>
  </si>
  <si>
    <t>Vascular Cell Adhesion Molecule 1 Measurement</t>
  </si>
  <si>
    <t>VCECE</t>
  </si>
  <si>
    <t>Viable Cells/Total Cells</t>
  </si>
  <si>
    <t>Cell Viability %; Live Cells/Total Cells; Viable Cells/Total Cells</t>
  </si>
  <si>
    <t>A relative measurement (ratio or percentage) of viable cells to total cells in a biological specimen.</t>
  </si>
  <si>
    <t>Viable Cell to Total Cell Ratio Measurement</t>
  </si>
  <si>
    <t>VCHDNA</t>
  </si>
  <si>
    <t>Vibrio cholerae DNA</t>
  </si>
  <si>
    <t>A measurement of the Vibrio cholerae DNA in a biological specimen.</t>
  </si>
  <si>
    <t>Vibrio cholerae DNA Measurement</t>
  </si>
  <si>
    <t>VDIAM</t>
  </si>
  <si>
    <t>Viable Diameter</t>
  </si>
  <si>
    <t>The diameter of the portion of the tumor mass that is capable of growth, proliferation and metastasis.</t>
  </si>
  <si>
    <t>Viable Tumor Diameter</t>
  </si>
  <si>
    <t>VEGF</t>
  </si>
  <si>
    <t>Vascular Endothelial Growth Factor</t>
  </si>
  <si>
    <t>A measurement of the vascular endothelial growth factor in a biological specimen.</t>
  </si>
  <si>
    <t>Vascular Endothelial Growth Factor Measurement</t>
  </si>
  <si>
    <t>VEGFA</t>
  </si>
  <si>
    <t>Vascular Endothelial Growth Factor A</t>
  </si>
  <si>
    <t>A measurement of the vascular endothelial growth factor A in a biological specimen.</t>
  </si>
  <si>
    <t>Vascular Endothelial Growth Factor A Measurement</t>
  </si>
  <si>
    <t>VEGFC</t>
  </si>
  <si>
    <t>Vascular Endothelial Growth Factor C</t>
  </si>
  <si>
    <t>A measurement of the vascular endothelial growth factor C in a biological specimen.</t>
  </si>
  <si>
    <t>Vascular Endothelial Growth Factor C Measurement</t>
  </si>
  <si>
    <t>VEGFD</t>
  </si>
  <si>
    <t>Vascular Endothelial Growth Factor D</t>
  </si>
  <si>
    <t>FIGF; Vascular Endothelial Growth Factor D</t>
  </si>
  <si>
    <t>A measurement of the vascular endothelial growth factor D in a biological specimen.</t>
  </si>
  <si>
    <t>Vascular Endothelial Growth Factor D Measurement</t>
  </si>
  <si>
    <t>VEGFR1S</t>
  </si>
  <si>
    <t>Soluble Vasc Endoth Growth Factor Rec1</t>
  </si>
  <si>
    <t>Soluble Vasc Endoth Growth Factor Rec1; Soluble Vascular Endothelial Growth Factor Receptor 1</t>
  </si>
  <si>
    <t>A measurement of the soluble vascular endothelial growth factor receptor 1 in a biological specimen.</t>
  </si>
  <si>
    <t>Soluble Vascular Endothelial Growth Factor Receptor Type 1 Measurement</t>
  </si>
  <si>
    <t>VEGFR2</t>
  </si>
  <si>
    <t>Vasc Endothelial Growth Factor Rec 2</t>
  </si>
  <si>
    <t>Vasc Endothelial Growth Factor Rec 2; Vascular Endothelial Growth Factor Receptor 2</t>
  </si>
  <si>
    <t>A measurement of the vascular endothelial growth factor receptor 2 in a biological specimen.</t>
  </si>
  <si>
    <t>Vascular Endothelial Growth Factor Receptor 2 Measurement</t>
  </si>
  <si>
    <t>VEGFR2S</t>
  </si>
  <si>
    <t>Soluble Vasc Endoth Growth Factor Rec2</t>
  </si>
  <si>
    <t>Soluble Vasc Endoth Growth Factor Rec2; Soluble Vascular Endothelial Growth Factor Receptor 2</t>
  </si>
  <si>
    <t>A measurement of the soluble vascular endothelial growth factor receptor 2 in a biological specimen.</t>
  </si>
  <si>
    <t>Soluble Vascular Endothelial Growth Factor Receptor Type 2 Measurement</t>
  </si>
  <si>
    <t>VEGFR3S</t>
  </si>
  <si>
    <t>Soluble Vasc Endoth Growth Factor Rec3</t>
  </si>
  <si>
    <t>Soluble Vasc Endoth Growth Factor Rec3; Soluble Vascular Endothelial Growth Factor Receptor 3</t>
  </si>
  <si>
    <t>A measurement of the soluble vascular endothelial growth factor receptor 3 in a biological specimen.</t>
  </si>
  <si>
    <t>Soluble Vascular Endothelial Growth Factor Receptor Type 3 Measurement</t>
  </si>
  <si>
    <t>VELTI</t>
  </si>
  <si>
    <t>Velocity Time Integral, Blood Flow</t>
  </si>
  <si>
    <t>The integral of all of the forward flow velocities during the time of blood flow across or within a specified area.</t>
  </si>
  <si>
    <t>Blood Flow Velocity Time Integral</t>
  </si>
  <si>
    <t>VENLAFAX</t>
  </si>
  <si>
    <t>Venlafaxine</t>
  </si>
  <si>
    <t>A measurement of the venlafaxine present in a biological specimen.</t>
  </si>
  <si>
    <t>Venlafaxine Measurement</t>
  </si>
  <si>
    <t>VENTLFLT</t>
  </si>
  <si>
    <t>Filter Ventilation</t>
  </si>
  <si>
    <t>Filter Ventilation; Vf</t>
  </si>
  <si>
    <t>An assessment of the air entering the product through the filter joining paper (tipping paper) between the covered part of the mouth end and the beginning of the tobacco rod. (CORESTA)</t>
  </si>
  <si>
    <t>VENTLTOT</t>
  </si>
  <si>
    <t>Total Ventilation</t>
  </si>
  <si>
    <t>The percentage of total air flow drawn through the sample via the sides of the filter, generally through perforations. (CORESTA)</t>
  </si>
  <si>
    <t>Total Product Ventilation</t>
  </si>
  <si>
    <t>VILLPAD</t>
  </si>
  <si>
    <t>Village of Permanent Address</t>
  </si>
  <si>
    <t>The village identified as the individual's permanent residence.</t>
  </si>
  <si>
    <t>VINBRBTL</t>
  </si>
  <si>
    <t>Vinbarbital</t>
  </si>
  <si>
    <t>A measurement of the vinbarbital in a biological specimen.</t>
  </si>
  <si>
    <t>Vinbarbital Measurement</t>
  </si>
  <si>
    <t>VIP</t>
  </si>
  <si>
    <t>Vasoactive Intestinal Polypeptide</t>
  </si>
  <si>
    <t>Vasoactive Intestinal Polypeptide; VIP</t>
  </si>
  <si>
    <t>A measurement of vasoactive intestinal polypeptide in a biological specimen.</t>
  </si>
  <si>
    <t>Vasoactive Intestinal Polypeptide Measurement</t>
  </si>
  <si>
    <t>VISC</t>
  </si>
  <si>
    <t>Viscosity</t>
  </si>
  <si>
    <t>Visc; Viscosity</t>
  </si>
  <si>
    <t>The resistance of a liquid to sheer forces and flow. (NCI)</t>
  </si>
  <si>
    <t>VITA</t>
  </si>
  <si>
    <t>Vitamin A</t>
  </si>
  <si>
    <t>Retinol; Vitamin A</t>
  </si>
  <si>
    <t>A measurement of the Vitamin A in a biological specimen.</t>
  </si>
  <si>
    <t>Vitamin A Measurement</t>
  </si>
  <si>
    <t>VITB1</t>
  </si>
  <si>
    <t>Thiamine</t>
  </si>
  <si>
    <t>Thiamine; Vitamin B1</t>
  </si>
  <si>
    <t>A measurement of the thiamine in a biological specimen.</t>
  </si>
  <si>
    <t>Vitamin B1 Measurement</t>
  </si>
  <si>
    <t>VITB12</t>
  </si>
  <si>
    <t>Vitamin B12</t>
  </si>
  <si>
    <t>Cobalamin; Vitamin B12</t>
  </si>
  <si>
    <t>A measurement of the Vitamin B12 in a biological specimen.</t>
  </si>
  <si>
    <t>Vitamin B12 Measurement</t>
  </si>
  <si>
    <t>VITB17</t>
  </si>
  <si>
    <t>Vitamin B17</t>
  </si>
  <si>
    <t>Amygdalin; Vitamin B17</t>
  </si>
  <si>
    <t>A measurement of the Vitamin B17 in a biological specimen.</t>
  </si>
  <si>
    <t>Vitamin B17 Measurement</t>
  </si>
  <si>
    <t>VITB2</t>
  </si>
  <si>
    <t>Riboflavin</t>
  </si>
  <si>
    <t>Riboflavin; Vitamin B2</t>
  </si>
  <si>
    <t>A measurement of the riboflavin in a biological specimen.</t>
  </si>
  <si>
    <t>Vitamin B2 Measurement</t>
  </si>
  <si>
    <t>VITB3</t>
  </si>
  <si>
    <t>Niacin</t>
  </si>
  <si>
    <t>Niacin; Vitamin B3</t>
  </si>
  <si>
    <t>A measurement of the niacin in a biological specimen.</t>
  </si>
  <si>
    <t>Vitamin B3 Measurement</t>
  </si>
  <si>
    <t>VITB5</t>
  </si>
  <si>
    <t>Vitamin B5</t>
  </si>
  <si>
    <t>Pantothenic Acid; Vitamin B5</t>
  </si>
  <si>
    <t>A measurement of the Vitamin B5 in a biological specimen.</t>
  </si>
  <si>
    <t>Vitamin B5 Measurement</t>
  </si>
  <si>
    <t>VITB6</t>
  </si>
  <si>
    <t>Vitamin B6</t>
  </si>
  <si>
    <t>Pyridoxine; Vitamin B6</t>
  </si>
  <si>
    <t>A measurement of the Vitamin B6 in a biological specimen.</t>
  </si>
  <si>
    <t>Vitamin B6 Measurement</t>
  </si>
  <si>
    <t>VITB7</t>
  </si>
  <si>
    <t>Vitamin B7</t>
  </si>
  <si>
    <t>Biotin; Vitamin B7</t>
  </si>
  <si>
    <t>A measurement of the Vitamin B7 in a biological specimen.</t>
  </si>
  <si>
    <t>Vitamin B7 Measurement</t>
  </si>
  <si>
    <t>VITB9</t>
  </si>
  <si>
    <t>Vitamin B9</t>
  </si>
  <si>
    <t>Folate; Folic Acid; Vitamin B9</t>
  </si>
  <si>
    <t>A measurement of the folic acid in a biological specimen.</t>
  </si>
  <si>
    <t>Folic Acid Measurement</t>
  </si>
  <si>
    <t>VITC</t>
  </si>
  <si>
    <t>Vitamin C</t>
  </si>
  <si>
    <t>Ascorbate; Ascorbic Acid; Vitamin C</t>
  </si>
  <si>
    <t>A measurement of the Vitamin C in a biological specimen.</t>
  </si>
  <si>
    <t>Vitamin C Measurement</t>
  </si>
  <si>
    <t>VITD2</t>
  </si>
  <si>
    <t>Vitamin D2</t>
  </si>
  <si>
    <t>Calciferol; Ergocalciferol; Viosterol; Vitamin D2</t>
  </si>
  <si>
    <t>A measurement of the Vitamin D2 in a biological specimen.</t>
  </si>
  <si>
    <t>Vitamin D2 Measurement</t>
  </si>
  <si>
    <t>VITD23</t>
  </si>
  <si>
    <t>Vitamin D2 + Vitamin D3</t>
  </si>
  <si>
    <t>Calciferol + Cholecalciferol; Vitamin D2 + Vitamin D3</t>
  </si>
  <si>
    <t>A measurement of the vitamin D2 and vitamin D3 in a biological specimen.</t>
  </si>
  <si>
    <t>Vitamin D2 and Vitamin D3 Measurement</t>
  </si>
  <si>
    <t>VITD23OH</t>
  </si>
  <si>
    <t>Vitamin D2 D3 25-OH</t>
  </si>
  <si>
    <t>Vitamin D + Metabolites; Vitamin D2 + Vitamin D3 + 25-Hydroxy Vitamin D2 + 25-Hydroxy Vitamin D3; Vitamin D2 D3 25-OH</t>
  </si>
  <si>
    <t>A measurement of the vitamin D2, vitamin D3 and their metabolites in a biological specimen.</t>
  </si>
  <si>
    <t>Vitamin D2 and Vitamin D3 and 25-Hydroxy Vitamin D2 and 25-Hydroxy Vitamin D3 Measurement</t>
  </si>
  <si>
    <t>VITD3</t>
  </si>
  <si>
    <t>Vitamin D3</t>
  </si>
  <si>
    <t>Calciol; Cholecalciferol; Colecalciferol; Vitamin D; Vitamin D3</t>
  </si>
  <si>
    <t>A measurement of the Vitamin D3 in a biological specimen.</t>
  </si>
  <si>
    <t>Vitamin D3 Measurement</t>
  </si>
  <si>
    <t>VITDBP</t>
  </si>
  <si>
    <t>Vitamin D Binding Protein</t>
  </si>
  <si>
    <t>DBP; GC Vitamin D Binding Protein; VDBP; Vitamin D Binding Protein</t>
  </si>
  <si>
    <t>A measurement of the vitamin D binding protein in a biological specimen.</t>
  </si>
  <si>
    <t>Vitamin D Binding Protein Measurement</t>
  </si>
  <si>
    <t>VITE</t>
  </si>
  <si>
    <t>Vitamin E</t>
  </si>
  <si>
    <t>A measurement of the Vitamin E in a biological specimen.</t>
  </si>
  <si>
    <t>Vitamin E Measurement</t>
  </si>
  <si>
    <t>VITECHOL</t>
  </si>
  <si>
    <t>Vitamin E/Cholesterol</t>
  </si>
  <si>
    <t>A relative measurement (ratio or percentage) of vitamin E to total cholesterol in a biological specimen.</t>
  </si>
  <si>
    <t>Vitamin E to Cholesterol Ratio Measurement</t>
  </si>
  <si>
    <t>VITK</t>
  </si>
  <si>
    <t>Vitamin K</t>
  </si>
  <si>
    <t>Naphthoquinone; Vitamin K</t>
  </si>
  <si>
    <t>A measurement of the total Vitamin K in a biological specimen.</t>
  </si>
  <si>
    <t>Vitamin K Measurement</t>
  </si>
  <si>
    <t>VITK1</t>
  </si>
  <si>
    <t>Vitamin K1</t>
  </si>
  <si>
    <t>Phylloquinone; Phytomenadione; Vitamin K1</t>
  </si>
  <si>
    <t>A measurement of the Vitamin K1 in a biological specimen.</t>
  </si>
  <si>
    <t>Vitamin K1 Measurement</t>
  </si>
  <si>
    <t>VLDL</t>
  </si>
  <si>
    <t>VLDL Cholesterol</t>
  </si>
  <si>
    <t>A measurement of the very low density lipoprotein cholesterol in a biological specimen.</t>
  </si>
  <si>
    <t>Very Low Density Lipoprotein Cholesterol Measurement</t>
  </si>
  <si>
    <t>VLDL1</t>
  </si>
  <si>
    <t>VLDL Cholesterol Subtype 1</t>
  </si>
  <si>
    <t>A measurement of the very low density lipoprotein cholesterol subtype 1 in a biological specimen.</t>
  </si>
  <si>
    <t>VLDL Cholesterol Subtype 1 Measurement</t>
  </si>
  <si>
    <t>VLDL2</t>
  </si>
  <si>
    <t>VLDL Cholesterol Subtype 2</t>
  </si>
  <si>
    <t>A measurement of the very low density lipoprotein cholesterol subtype 2 in a biological specimen.</t>
  </si>
  <si>
    <t>VLDL Cholesterol Subtype 2 Measurement</t>
  </si>
  <si>
    <t>VLDL3</t>
  </si>
  <si>
    <t>VLDL Cholesterol Subtype 3</t>
  </si>
  <si>
    <t>A measurement of the very low density lipoprotein cholesterol subtype 3 in a biological specimen.</t>
  </si>
  <si>
    <t>VLDL Cholesterol Subtype 3 Measurement</t>
  </si>
  <si>
    <t>VLDLPSZ</t>
  </si>
  <si>
    <t>VLDL Particle Size</t>
  </si>
  <si>
    <t>A measurement of the average particle size of very-low-density lipoprotein in a biological specimen.</t>
  </si>
  <si>
    <t>VLDL Particle Size Measurement</t>
  </si>
  <si>
    <t>VLDLT</t>
  </si>
  <si>
    <t>VLDL Triglyceride</t>
  </si>
  <si>
    <t>A measurement of the very low density lipoprotein triglyceride in a biological specimen.</t>
  </si>
  <si>
    <t>VLDL Triglyceride Measurement</t>
  </si>
  <si>
    <t>VLDLTCT</t>
  </si>
  <si>
    <t>VLDL Trig + Chylomicron Trig</t>
  </si>
  <si>
    <t>VLDL Trig + Chylomicron Trig; VLDL Triglyceride + Chylomicron Triglyceride</t>
  </si>
  <si>
    <t>A measurement of the very low density lipoprotein triglyceride and chylomicron triglyceride in a biological specimen.</t>
  </si>
  <si>
    <t>VLDL Triglyceride and Chylomicron Triglyceride Measurement</t>
  </si>
  <si>
    <t>VLEUKCE</t>
  </si>
  <si>
    <t>Viable Leukocytes/Total Cells</t>
  </si>
  <si>
    <t>Leukocyte Viability %; Live Leukocytes/Total Cells; Viable Leukocytes/Total Cells</t>
  </si>
  <si>
    <t>A relative measurement (ratio or percentage) of viable leukocytes to total cells in a biological specimen.</t>
  </si>
  <si>
    <t>Viable Leukocyte to Total Cell Ratio Measurement</t>
  </si>
  <si>
    <t>VLSTNIND</t>
  </si>
  <si>
    <t>Cardiac Valvular Stenosis Indicator</t>
  </si>
  <si>
    <t>An indication as to whether the cardiac valve in question has stenosis.</t>
  </si>
  <si>
    <t>VLSTNSLE</t>
  </si>
  <si>
    <t>Cardiac Valve Stenosis Likely Etiology</t>
  </si>
  <si>
    <t>A description of the likely cause of the pathology responsible for the cardiac valve stenosis.</t>
  </si>
  <si>
    <t>VLVAREA</t>
  </si>
  <si>
    <t>Valve Area</t>
  </si>
  <si>
    <t>The quantitative measurement estimating the surface area of a valve.</t>
  </si>
  <si>
    <t>VLZDN</t>
  </si>
  <si>
    <t>Vilazodone</t>
  </si>
  <si>
    <t>A measurement of the vilazodone in a biological specimen.</t>
  </si>
  <si>
    <t>Vilazodone Measurement</t>
  </si>
  <si>
    <t>VMA</t>
  </si>
  <si>
    <t>Vanillyl Mandelic Acid</t>
  </si>
  <si>
    <t>Vanillyl Mandelic Acid; Vanillylmandelate; Vanilmandelic Acid</t>
  </si>
  <si>
    <t>A measurement of the vanillyl mandelic acid metabolite in a biological specimen.</t>
  </si>
  <si>
    <t>Vanillyl Mandelic Acid Measurement</t>
  </si>
  <si>
    <t>VMAEXR</t>
  </si>
  <si>
    <t>Vanillyl Mandelic Acid Excretion Rate</t>
  </si>
  <si>
    <t>A measurement of the amount of vanillyl mandelic acid being excreted in a biological specimen over a defined amount of time (e.g. one hour).</t>
  </si>
  <si>
    <t>VMODE</t>
  </si>
  <si>
    <t>Ventilator Mode</t>
  </si>
  <si>
    <t>Mode of Ventilation; Ventilator Mode</t>
  </si>
  <si>
    <t>The ventilatory settings that determine, either partially or fully, when the mechanical breaths are to be provided to a patient from a ventilator, and thusly determine the breathing pattern of the patient during mechanical ventilation.</t>
  </si>
  <si>
    <t>VNTR</t>
  </si>
  <si>
    <t>Variable Number Tandem Repeats</t>
  </si>
  <si>
    <t>Tandem Repeat Variation; Variable Nucleotide Tandem Repeats; Variable Number Tandem Repeats</t>
  </si>
  <si>
    <t>An assessment of the variations in the number of tandem repeat nucleotide sequences, which are end-to-end adjacent copies of a short (2 to 60 nucleotides) DNA sequence.</t>
  </si>
  <si>
    <t>Variable Number Tandem Repeats Assessment</t>
  </si>
  <si>
    <t>VNYLACT</t>
  </si>
  <si>
    <t>Vinyl Acetate</t>
  </si>
  <si>
    <t>Vinyl Acetate; Vinyl Acetic Acid</t>
  </si>
  <si>
    <t>A measurement of the vinyl acetate in a specimen.</t>
  </si>
  <si>
    <t>Vinyl Acetate Measurement</t>
  </si>
  <si>
    <t>VNYLCL</t>
  </si>
  <si>
    <t>Vinyl Chloride</t>
  </si>
  <si>
    <t>A measurement of the vinyl chloride in a specimen.</t>
  </si>
  <si>
    <t>Vinyl Chloride Measurement</t>
  </si>
  <si>
    <t>VO2</t>
  </si>
  <si>
    <t>Oxygen Consumption</t>
  </si>
  <si>
    <t>The rate at which oxygen is absorbed and utilized by any given tissue in the body.</t>
  </si>
  <si>
    <t>VO2MAX</t>
  </si>
  <si>
    <t>Maximal Oxygen Consumption</t>
  </si>
  <si>
    <t>The maximum rate of oxygen utilization at which oxygen uptake no longer increases and beyond which no level of effort can raise it.</t>
  </si>
  <si>
    <t>Maximal Oxygen Uptake</t>
  </si>
  <si>
    <t>VO2MAXE</t>
  </si>
  <si>
    <t>Maximal Oxygen Consumption, Estimated</t>
  </si>
  <si>
    <t>Estimated Maximal Aerobic Capacity; Maximal Oxygen Consumption, Estimated</t>
  </si>
  <si>
    <t>The predicted maximum rate of oxygen uptake that is derived from physiological responses to submaximal exercise performance and is used as a measure of cardiorespiratory fitness.</t>
  </si>
  <si>
    <t>VOC48IND</t>
  </si>
  <si>
    <t>Vessel Occlusion After CABG 48 Ind</t>
  </si>
  <si>
    <t>An indication as to whether vessel occlusion, in the native or bypass graft, occurred within 48 hours after the coronary artery bypass graft procedure.</t>
  </si>
  <si>
    <t>Vessel Occlusion 48 Hours after CABG Indicator</t>
  </si>
  <si>
    <t>VOL</t>
  </si>
  <si>
    <t>Volume</t>
  </si>
  <si>
    <t>A measurement of the amount of three dimensional space occupied by an object or the capacity of a space or container.</t>
  </si>
  <si>
    <t>Volume Measurement</t>
  </si>
  <si>
    <t>VOLUME</t>
  </si>
  <si>
    <t>VOXDIMX</t>
  </si>
  <si>
    <t>X-Axis Voxel Dimension</t>
  </si>
  <si>
    <t>The linear measurement of a voxel along the X-axis.</t>
  </si>
  <si>
    <t>VOXDIMY</t>
  </si>
  <si>
    <t>Y-Axis Voxel Dimension</t>
  </si>
  <si>
    <t>The linear measurement of a voxel along the Y-axis.</t>
  </si>
  <si>
    <t>VOXDIMZ</t>
  </si>
  <si>
    <t>Z-Axis Voxel Dimension</t>
  </si>
  <si>
    <t>The linear measurement of a voxel along the Z-axis.</t>
  </si>
  <si>
    <t>VOXORIEN</t>
  </si>
  <si>
    <t>Voxel Orientation</t>
  </si>
  <si>
    <t>Voxel Angle; Voxel Orientation</t>
  </si>
  <si>
    <t>The angle of the voxel relative to the coordinate system of the scanner.</t>
  </si>
  <si>
    <t>VPADNA</t>
  </si>
  <si>
    <t>Vibrio parahaemolyticus DNA</t>
  </si>
  <si>
    <t>A measurement of the Vibrio parahaemolyticus DNA in a biological specimen.</t>
  </si>
  <si>
    <t>Vibrio parahaemolyticus DNA Measurement</t>
  </si>
  <si>
    <t>VRE</t>
  </si>
  <si>
    <t>Enterococcus, Vancomycin-resistant</t>
  </si>
  <si>
    <t>A measurement of the organisms that are vancomycin-resistant, and are not assigned to the species level but are assigned to the Enterococcus genus level in a biological specimen.</t>
  </si>
  <si>
    <t>Vancomycin-resistant Enterococcus Measurement</t>
  </si>
  <si>
    <t>VRTOXTN</t>
  </si>
  <si>
    <t>Vortioxetine</t>
  </si>
  <si>
    <t>A measurement of the vortioxetine in a biological specimen.</t>
  </si>
  <si>
    <t>Vortioxetine Measurement</t>
  </si>
  <si>
    <t>VSLFLIND</t>
  </si>
  <si>
    <t>Vessel Failure Indicator</t>
  </si>
  <si>
    <t>An indication as to whether vessel failure occurred.</t>
  </si>
  <si>
    <t>VSLIDENT</t>
  </si>
  <si>
    <t>Vessel Lesion Identification</t>
  </si>
  <si>
    <t>An indication that a vessel with a lesion has been located and characterized.</t>
  </si>
  <si>
    <t>VSLPIND</t>
  </si>
  <si>
    <t>Vessel Patency Indicator</t>
  </si>
  <si>
    <t>An indication as to whether an artery is patent (free of TLR or restenosis) following intervention.</t>
  </si>
  <si>
    <t>VSLRVIND</t>
  </si>
  <si>
    <t>Vessel Revascularization Indicator</t>
  </si>
  <si>
    <t>An indication as to whether repeat revascularization of an artery containing a lesion occurred.</t>
  </si>
  <si>
    <t>VT1</t>
  </si>
  <si>
    <t>Ventilatory Threshold 1</t>
  </si>
  <si>
    <t>First Ventilatory Threshold; Ventilatory Threshold 1</t>
  </si>
  <si>
    <t>The point during activity or exercise at which ventilation begins to increase at a faster rate than oxygen consumption. This threshold is characterized by aerobic metabolism.</t>
  </si>
  <si>
    <t>First Ventilatory Threshold</t>
  </si>
  <si>
    <t>VT2</t>
  </si>
  <si>
    <t>Ventilatory Threshold 2</t>
  </si>
  <si>
    <t>Anaerobic Threshold; Lactate Threshold; Respiratory Compensation Threshold; Second Ventilatory Threshold; Ventilatory Threshold 2</t>
  </si>
  <si>
    <t>The point during activity or exercise at which the effort to ventilate increases such that the exerciser experiences duress and can no longer speak. This threshold is characterized by anaerobic metabolism and lactate buildup.</t>
  </si>
  <si>
    <t>Second Ventilatory Threshold</t>
  </si>
  <si>
    <t>VTARRY</t>
  </si>
  <si>
    <t>Ventricular Arrhythmias</t>
  </si>
  <si>
    <t>An electrocardiographic assessment of ventricular arrhythmias excluding tachycardias.</t>
  </si>
  <si>
    <t>Ventricular Arrhythmia ECG Assessment</t>
  </si>
  <si>
    <t>VTD2125</t>
  </si>
  <si>
    <t>1,25-Dihydroxyvitamin D2</t>
  </si>
  <si>
    <t>1,25-Dihydroxycalciferol; 1,25-Dihydroxyergocalciferol; 1,25-Dihydroxyvitamin D2; Ercalcitriol</t>
  </si>
  <si>
    <t>A measurement of the 1,25-dihydroxyvitamin D2 in a biological specimen.</t>
  </si>
  <si>
    <t>1,25-Dihydroxyvitamin D2 Measurement</t>
  </si>
  <si>
    <t>VTD23125</t>
  </si>
  <si>
    <t>1,25-DihydroxyvitD2+1,25-DihydroxyvitD3</t>
  </si>
  <si>
    <t>1,25-Di(OH)vitamin D2 + 1,25-Di(OH)vitamin D3; 1,25-Dihydroxyvitamin D2 + 1,25-Dihydroxyvitamin D3; 1,25-DihydroxyvitD2+1,25-DihydroxyvitD3</t>
  </si>
  <si>
    <t>A measurement of the 1,25-dihydroxyvitamin D2 and 1,25-dihydroxyvitamin D3 in a biological specimen.</t>
  </si>
  <si>
    <t>1,25-Dihydroxyvitamin D2 and 1,25-Dihydroxyvitamin D3 Measurement</t>
  </si>
  <si>
    <t>VTD2D3IT</t>
  </si>
  <si>
    <t>25-Hydroxyvit D2 + 25-Hydroxyvit D3</t>
  </si>
  <si>
    <t>A measurement of the total inactive vitamin D2 and vitamin D3 in a biological specimen.</t>
  </si>
  <si>
    <t>25-Hydroxyvitamin D2 and 25-Hydroxyvitamin D3 Measurement</t>
  </si>
  <si>
    <t>VTD3125</t>
  </si>
  <si>
    <t>1,25-Dihydroxyvitamin D3</t>
  </si>
  <si>
    <t>1,25-Dihydroxycholecalciferol; 1,25-Dihydroxyvitamin D; 1,25-Dihydroxyvitamin D3; Calcitriol</t>
  </si>
  <si>
    <t>A measurement of the 1,25-dihydroxyvitamin D3 in a biological specimen.</t>
  </si>
  <si>
    <t>1,25-Dihydroxyvitamin D3 Measurement</t>
  </si>
  <si>
    <t>VTD32425</t>
  </si>
  <si>
    <t>24,25-Dihydroxyvitamin D3</t>
  </si>
  <si>
    <t>24,25-Dihydroxycholecalciferol; 24,25-Dihydroxyvitamin D; 24,25-Dihydroxyvitamin D3</t>
  </si>
  <si>
    <t>A measurement of the 24,25-dihydroxyvitamin D3 in a biological specimen.</t>
  </si>
  <si>
    <t>24,25-Dihydroxyvitamin D3 Measurement</t>
  </si>
  <si>
    <t>VTRNCTN</t>
  </si>
  <si>
    <t>Vitronectin</t>
  </si>
  <si>
    <t>V75; Vitronectin; VN; VNT; VTN</t>
  </si>
  <si>
    <t>A measurement of the vitronectin in a biological specimen.</t>
  </si>
  <si>
    <t>Vitronectin Measurement</t>
  </si>
  <si>
    <t>VTTARRY</t>
  </si>
  <si>
    <t>Ventricular Tachyarrhythmias</t>
  </si>
  <si>
    <t>An electrocardiographic assessment of ventricular tachyarrhythmias.</t>
  </si>
  <si>
    <t>Ventricular Tachyarrhythmia ECG Assessment</t>
  </si>
  <si>
    <t>VWFAAC</t>
  </si>
  <si>
    <t>von Will Factor Act Actual/Control</t>
  </si>
  <si>
    <t>von Will Factor Act Actual/Control; von Willebrand Factor Activity Actual/Normal; von Willebrand Factor Activity Actual/von Willebrand Factor Activity Control</t>
  </si>
  <si>
    <t>A relative measurement (ratio or percentage) of the biological activity of the von Willebrand factor dependent coagulation in a subject's specimen when compared to the same activity in a control specimen.</t>
  </si>
  <si>
    <t>von Willebrand Factor Activity Actual to Control Ratio Measurement</t>
  </si>
  <si>
    <t>VWFAC</t>
  </si>
  <si>
    <t>von Will Factor Actual/Control</t>
  </si>
  <si>
    <t>von Will Factor Actual/Control; von Willebrand Factor Actual/Control; von Willebrand Factor Actual/Normal; von Willebrand Factor Actual/von Willebrand Factor Control</t>
  </si>
  <si>
    <t>A relative measurement (ratio or percentage) of the von Willebrand factor in a subject's specimen when compared to a control specimen.</t>
  </si>
  <si>
    <t>von Willebrand Factor Actual to Control Ratio Measurement</t>
  </si>
  <si>
    <t>VZV</t>
  </si>
  <si>
    <t>Varicella Zoster Virus</t>
  </si>
  <si>
    <t>A measurement of the varicella zoster virus in a biological specimen.</t>
  </si>
  <si>
    <t>Varicella Zoster Virus Measurement</t>
  </si>
  <si>
    <t>VZVDNA</t>
  </si>
  <si>
    <t>Varicella Zoster Virus DNA</t>
  </si>
  <si>
    <t>A measurement of the Varicella Zoster virus DNA in a biological specimen.</t>
  </si>
  <si>
    <t>Varicella Zoster Virus DNA Measurement</t>
  </si>
  <si>
    <t>WAISTHIP</t>
  </si>
  <si>
    <t>Waist to Hip Ratio</t>
  </si>
  <si>
    <t>A relative measurement (ratio) of the waist circumference to the hip circumference.</t>
  </si>
  <si>
    <t>Waist-Hip Ratio</t>
  </si>
  <si>
    <t>WASO</t>
  </si>
  <si>
    <t>Wake After Sleep Onset</t>
  </si>
  <si>
    <t>Awake After Sleep Onset; Wake After Sleep Onset; Wake Time After Sleep Onset</t>
  </si>
  <si>
    <t>A measurement of the sum of durations of wakefulness episodes throughout the night, not including the wakefulness before sleep onset.</t>
  </si>
  <si>
    <t>WASTHEEL</t>
  </si>
  <si>
    <t>Waist to Heel Length</t>
  </si>
  <si>
    <t>A measurement from the top of the waist to the bottom of the heel.</t>
  </si>
  <si>
    <t>WAVLGTH</t>
  </si>
  <si>
    <t>Wavelength</t>
  </si>
  <si>
    <t>The distance (measured in the direction of propagation) between two points in the same phase in consecutive cycles of a wave. (NCI)</t>
  </si>
  <si>
    <t>WBC</t>
  </si>
  <si>
    <t>Leukocytes</t>
  </si>
  <si>
    <t>Leukocytes; White Blood Cells</t>
  </si>
  <si>
    <t>A measurement of the leukocytes in a biological specimen.</t>
  </si>
  <si>
    <t>Leukocyte Count</t>
  </si>
  <si>
    <t>WBCCE</t>
  </si>
  <si>
    <t>Leukocytes/Total Cells</t>
  </si>
  <si>
    <t>Leukocytes/Total Cells; WBC/Total Cells</t>
  </si>
  <si>
    <t>A relative measurement (ratio or percentage) of the leukocytes to total cells in a biological specimen.</t>
  </si>
  <si>
    <t>Leukocytes to Total Cells Ratio Measurement</t>
  </si>
  <si>
    <t>WBCCLMP</t>
  </si>
  <si>
    <t>Leukocyte Cell Clumps</t>
  </si>
  <si>
    <t>Leukocyte Cell Clumps; WBC Clumps; White Blood Cell Clumps</t>
  </si>
  <si>
    <t>A measurement of white blood cell clumps in a biological specimen.</t>
  </si>
  <si>
    <t>Leukocyte Cell Clumps Measurement</t>
  </si>
  <si>
    <t>WBCDIFF</t>
  </si>
  <si>
    <t>Leukocyte Cell Differential</t>
  </si>
  <si>
    <t>Leukocyte Cell Differential; Leukocyte Cell Fraction; Leukocyte Diff</t>
  </si>
  <si>
    <t>An overall assessment of the leukocyte subtype distribution in a biological specimen.</t>
  </si>
  <si>
    <t>Differential Leukocyte Count</t>
  </si>
  <si>
    <t>WBCMORPH</t>
  </si>
  <si>
    <t>Leukocyte Cell Morphology</t>
  </si>
  <si>
    <t>Leukocyte Cell Morphology; WBC Morphology; White Blood Cell Morphology</t>
  </si>
  <si>
    <t>An examination or assessment of the form and structure of white blood cells.</t>
  </si>
  <si>
    <t>WDR26</t>
  </si>
  <si>
    <t>WD Repeat-Containing Protein 26</t>
  </si>
  <si>
    <t>CDW2; Macrophage Inflammatory Protein-2; MIP2; WD Repeat-Containing Protein 26</t>
  </si>
  <si>
    <t>A measurement of the WD repeat-containing protein 26 in a biological specimen.</t>
  </si>
  <si>
    <t>WD Repeat-Containing Protein 26 Measurement</t>
  </si>
  <si>
    <t>WEIGHT</t>
  </si>
  <si>
    <t>Weight</t>
  </si>
  <si>
    <t>The vertical force exerted by a mass as a result of gravity. (NCI)</t>
  </si>
  <si>
    <t>WHEALSZ</t>
  </si>
  <si>
    <t>Wheal Size</t>
  </si>
  <si>
    <t>A semi-quantitative size assessment of the flat, circular, slightly raised area that forms around the site of an antigenic challenge to the skin.</t>
  </si>
  <si>
    <t>WHLINT</t>
  </si>
  <si>
    <t>Wheal Diameter Interpretation</t>
  </si>
  <si>
    <t>The process of evaluating the wheal diameter in response to an allergen, based on a threshold size.</t>
  </si>
  <si>
    <t>WHLLDIAM</t>
  </si>
  <si>
    <t>Wheal Longest Diameter</t>
  </si>
  <si>
    <t>The longest diameter of the flat, circular, slightly raised area that forms around the site of an antigenic challenge to the skin.</t>
  </si>
  <si>
    <t>WHLMDIAM</t>
  </si>
  <si>
    <t>Wheal Mean Diameter</t>
  </si>
  <si>
    <t>The mean diameter of the flat, circular, slightly raised area that forms around the site of an antigenic challenge to the skin.</t>
  </si>
  <si>
    <t>WIDTH</t>
  </si>
  <si>
    <t>Width</t>
  </si>
  <si>
    <t>The extent or measurement of something from side to side. (NCI)</t>
  </si>
  <si>
    <t>WRKDYWKN</t>
  </si>
  <si>
    <t>Number of Work Days Per Week</t>
  </si>
  <si>
    <t>The number of days per week the subject works.</t>
  </si>
  <si>
    <t>Number of Work Days Per Week Question</t>
  </si>
  <si>
    <t>WSTCIR</t>
  </si>
  <si>
    <t>Waist Circumference</t>
  </si>
  <si>
    <t>The distance around an individual's midsection or waist.</t>
  </si>
  <si>
    <t>WTAPCTL</t>
  </si>
  <si>
    <t>Weight-for-Age Percentile</t>
  </si>
  <si>
    <t>An assessed relationship of an individual's weight and age to that of a reference population, expressed as a percentile.</t>
  </si>
  <si>
    <t>WTHTPCTL</t>
  </si>
  <si>
    <t>Weight-for-Height Percentile</t>
  </si>
  <si>
    <t>An assessed relationship of an individual's weight and height to that of a reference population, expressed as a percentile.</t>
  </si>
  <si>
    <t>XLSXLSD</t>
  </si>
  <si>
    <t>Xylose/Xylose Dose</t>
  </si>
  <si>
    <t>A relative measurement (percentage) of the xylose in a biological specimen to an administered dose of xylose.</t>
  </si>
  <si>
    <t>Xylose to Xylose Dose Ratio Measurement</t>
  </si>
  <si>
    <t>XNTHCHR</t>
  </si>
  <si>
    <t>Xanthochromia</t>
  </si>
  <si>
    <t>A measurement of the yellowish appearance of a biological specimen due to the presence of bilirubin produced by the degradation of heme from erythrocytes that have entered the biological specimen.</t>
  </si>
  <si>
    <t>Xanthochromia Measurement</t>
  </si>
  <si>
    <t>XYLOSE</t>
  </si>
  <si>
    <t>Xylose</t>
  </si>
  <si>
    <t>A measurement of the xylose in a biological specimen.</t>
  </si>
  <si>
    <t>Xylose Measurement</t>
  </si>
  <si>
    <t>YEAST</t>
  </si>
  <si>
    <t>Yeast Cells</t>
  </si>
  <si>
    <t>A measurement of the yeast cells present in a biological specimen.</t>
  </si>
  <si>
    <t>Yeast Cell Measurement</t>
  </si>
  <si>
    <t>YEASTBUD</t>
  </si>
  <si>
    <t>Yeast Budding</t>
  </si>
  <si>
    <t>Budding Yeast; Yeast Budding</t>
  </si>
  <si>
    <t>A measurement of the budding yeast present in a biological specimen.</t>
  </si>
  <si>
    <t>Budding Yeast Measurement</t>
  </si>
  <si>
    <t>YEASTHYP</t>
  </si>
  <si>
    <t>Yeast Hyphae</t>
  </si>
  <si>
    <t>A measurement of the yeast hyphae present in a biological specimen.</t>
  </si>
  <si>
    <t>Yeast Hyphae Screening</t>
  </si>
  <si>
    <t>YENDNA</t>
  </si>
  <si>
    <t>Yersinia enterocolitica DNA</t>
  </si>
  <si>
    <t>A measurement of the Yersinia enterocolitica DNA in a biological specimen.</t>
  </si>
  <si>
    <t>Yersinia enterocolitica DNA Measurement</t>
  </si>
  <si>
    <t>YERSINIA</t>
  </si>
  <si>
    <t>Yersinia</t>
  </si>
  <si>
    <t>A measurement of the organisms that are not assigned to the species level but are assigned to the Yersinia genus level in a biological specimen.</t>
  </si>
  <si>
    <t>Yersinia Measurement</t>
  </si>
  <si>
    <t>YKL40P</t>
  </si>
  <si>
    <t>YKL-40 Protein</t>
  </si>
  <si>
    <t>Chitinase-3-Like Protein 1; YKL-40 Protein</t>
  </si>
  <si>
    <t>A measurement of the YKL-40 protein in a biological specimen.</t>
  </si>
  <si>
    <t>YKL-40 Protein Measurement</t>
  </si>
  <si>
    <t>YSTMLDCT</t>
  </si>
  <si>
    <t>Yeast and/or Mold Colony Count</t>
  </si>
  <si>
    <t>A measurement of the total number of yeast and/or mold colonies in a sample.</t>
  </si>
  <si>
    <t>ZALEPLON</t>
  </si>
  <si>
    <t>Zaleplon</t>
  </si>
  <si>
    <t>A measurement of the zaleplon in a biological specimen.</t>
  </si>
  <si>
    <t>Zaleplon Measurement</t>
  </si>
  <si>
    <t>ZEBOV</t>
  </si>
  <si>
    <t>Zaire Ebolavirus</t>
  </si>
  <si>
    <t>A measurement of the Zaire ebolavirus present in a biological specimen.</t>
  </si>
  <si>
    <t>Zaire Ebolavirus Measurement</t>
  </si>
  <si>
    <t>ZINC</t>
  </si>
  <si>
    <t>Zinc</t>
  </si>
  <si>
    <t>A measurement of the zinc in a biological specimen.</t>
  </si>
  <si>
    <t>Zinc Measurement</t>
  </si>
  <si>
    <t>ZIPRASDN</t>
  </si>
  <si>
    <t>Ziprasidone</t>
  </si>
  <si>
    <t>A measurement of the ziprasidone in a biological specimen.</t>
  </si>
  <si>
    <t>Ziprasidone Measurement</t>
  </si>
  <si>
    <t>ZKVRNA</t>
  </si>
  <si>
    <t>Zika Virus RNA</t>
  </si>
  <si>
    <t>A measurement of the Zika virus RNA in a biological specimen.</t>
  </si>
  <si>
    <t>Zika Virus RNA Measurement</t>
  </si>
  <si>
    <t>ZOLPIDEM</t>
  </si>
  <si>
    <t>Zolpidem</t>
  </si>
  <si>
    <t>A measurement of the zolpidem in a biological specimen.</t>
  </si>
  <si>
    <t>Zolpidem Measurement</t>
  </si>
  <si>
    <t>ZOPCLN</t>
  </si>
  <si>
    <t>Zopiclone</t>
  </si>
  <si>
    <t>A measurement of the zopiclone in a biological specimen.</t>
  </si>
  <si>
    <t>Zopiclone Measurement</t>
  </si>
  <si>
    <t>ZPP</t>
  </si>
  <si>
    <t>Zinc Protoporphyrin</t>
  </si>
  <si>
    <t>A measurement of the zinc protoporphyrin (zinc bound protoporphyrin) in a biological specimen.</t>
  </si>
  <si>
    <t>Zinc Protoporphyrin Measurement</t>
  </si>
  <si>
    <t>アルファ1酸性糖タンパク質</t>
  </si>
  <si>
    <t>生物標本中のアルファ 1 酸性糖タンパク質の測定。</t>
  </si>
  <si>
    <t>アルファ1酸性糖タンパク質測定</t>
  </si>
  <si>
    <t>アルファ1アンチトリプシン、機能性</t>
  </si>
  <si>
    <t>生物学的標本中の機能的α-1アンチトリプシンの測定。</t>
  </si>
  <si>
    <t>機能的α-1アンチトリプシン測定</t>
  </si>
  <si>
    <t>アルファ1アンチトリプシン</t>
  </si>
  <si>
    <t>α-1アンチトリプシン；血清トリプシンインヒビター</t>
  </si>
  <si>
    <t>生物学的標本中のアルファ 1 アンチトリプシンの測定。</t>
  </si>
  <si>
    <t>アルファ1アンチトリプシン測定</t>
  </si>
  <si>
    <t>アルファ1ミクログロブリン排泄率</t>
  </si>
  <si>
    <t>定義された時間（例：1 時間）にわたって生物学的標本中に排出されるアルファ 1 ミクログロブリンの量を測定します。</t>
  </si>
  <si>
    <t>アルファ1ミクログロブリン排泄率測定</t>
  </si>
  <si>
    <t>アルファ1ミクログロブリン/クレアチニン</t>
  </si>
  <si>
    <t>生物学的標本中のクレアチニンに対するアルファ 1 ミクログロブリンの相対的な測定値 (比率またはパーセンテージ)。</t>
  </si>
  <si>
    <t>アルファ1ミクログロブリン対クレアチニン比測定</t>
  </si>
  <si>
    <t>アルファ1ミクログロブリン</t>
  </si>
  <si>
    <t>アルファ1ミクログロブリン; タンパク質HC</t>
  </si>
  <si>
    <t>生物学的標本中のアルファ 1 ミクログロブリンの測定。</t>
  </si>
  <si>
    <t>アルファ1ミクログロブリン測定</t>
  </si>
  <si>
    <t>A260/A230比率</t>
  </si>
  <si>
    <t>核酸サンプルの260nmと230nmにおける吸光度の比率を測定することで測定される核酸の純度の評価。</t>
  </si>
  <si>
    <t>A260とA230の比率</t>
  </si>
  <si>
    <t>A260/A280比率</t>
  </si>
  <si>
    <t>核酸サンプルの260nmと280nmにおける吸光度の比率を測定することで測定される核酸の純度の評価。</t>
  </si>
  <si>
    <t>A260とA280の比率</t>
  </si>
  <si>
    <t>アルファ2マクログロブリン</t>
  </si>
  <si>
    <t>生物学的標本中のアルファ 2 マクログロブリンの測定。</t>
  </si>
  <si>
    <t>アルファ2マクログロブリン測定</t>
  </si>
  <si>
    <t>7-アルファ-ヒドロキシ-4-コレステン-3-オン</t>
  </si>
  <si>
    <t>7-アルファ-ヒドロキシ-4-コレステン-3-オン; 7-アルファ-ヒドロキシ-4-コレステン-3-オン</t>
  </si>
  <si>
    <t>生物標本中の 7-アルファ-ヒドロキシ-4-コレステン-3-オンの測定。</t>
  </si>
  <si>
    <t>7-α-ヒドロキシ-4-コレステン-3-オン測定</t>
  </si>
  <si>
    <t>2-アミノ-9H-ピリド[2,3-b]インドール</t>
  </si>
  <si>
    <t>2-アミノ-9H-ピリド[2,3-b]インドール; A アルファ C; A-アルファ-C</t>
  </si>
  <si>
    <t>検体中の2-アミノ-9h-ピリド[2,3-b]インドールの測定。</t>
  </si>
  <si>
    <t>2-アミノ-9H-ピリド[2,3-b]インドール測定</t>
  </si>
  <si>
    <t>α-アミノアジピン酸</t>
  </si>
  <si>
    <t>α-アミノアジピン酸; α-アミノアジピン酸</t>
  </si>
  <si>
    <t>生物標本中のα-アミノアジピン酸の測定。</t>
  </si>
  <si>
    <t>α-アミノアジピン酸測定</t>
  </si>
  <si>
    <t>α-アミノ酪酸</t>
  </si>
  <si>
    <t>α-アミノ酪酸; α-アミノ酪酸; ホモアラニン</t>
  </si>
  <si>
    <t>生物標本中のα-アミノ酪酸の測定。</t>
  </si>
  <si>
    <t>α-アミノ酪酸測定</t>
  </si>
  <si>
    <t>アシネトバクター・アニトラトゥス</t>
  </si>
  <si>
    <t>生物標本中の Acinetobacter anitratus の測定。</t>
  </si>
  <si>
    <t>アシネトバクター・アニトラタス測定</t>
  </si>
  <si>
    <t>アラニンアミノペプチダーゼ</t>
  </si>
  <si>
    <t>生物標本中のアラニンアミノペプチダーゼの測定。</t>
  </si>
  <si>
    <t>アラニンアミノペプチダーゼ測定</t>
  </si>
  <si>
    <t>アルファ-1アンチトリプシンZポリマー</t>
  </si>
  <si>
    <t>AAT Zポリマー; アルファ1アンチトリプシン Zポリマー</t>
  </si>
  <si>
    <t>生物学的標本中の Z 変異体アルファ 1 アンチトリプシンのポリマーの測定。</t>
  </si>
  <si>
    <t>アルファ1アンチトリプシンZポリマー測定</t>
  </si>
  <si>
    <t>大動脈増大指数</t>
  </si>
  <si>
    <t>増大圧力を大動脈脈圧（大動脈収縮期圧から大動脈拡張期圧を引いた値）で割り、100 を掛けてパーセントで表します。</t>
  </si>
  <si>
    <t>大動脈増大係数75bpm</t>
  </si>
  <si>
    <t>大動脈増大係数は、心拍数 75 回/分に正規化されます。</t>
  </si>
  <si>
    <t>大動脈増大圧</t>
  </si>
  <si>
    <t>末梢動脈インピーダンス不整合部位からの圧力波反射に起因する大動脈波の2番目の圧力ピーク（P2）と、心室駆出に起因する大動脈波の最初の圧力ピークとの差。</t>
  </si>
  <si>
    <t>大動脈増大圧力ピークP1</t>
  </si>
  <si>
    <t>大動脈波形の最初の圧力ピークは、心室駆出によって生じます。</t>
  </si>
  <si>
    <t>増強圧力ポイントP1</t>
  </si>
  <si>
    <t>大動脈増大圧力ピークP2</t>
  </si>
  <si>
    <t>末梢からの圧力波反射によって生じる大動脈波形の 2 番目の圧力ピーク。</t>
  </si>
  <si>
    <t>増強圧力ポイントP2</t>
  </si>
  <si>
    <t>アミロイドβ1-42/アミロイドβ1-40</t>
  </si>
  <si>
    <t>生物学的標本中のアミロイドβ1-42とアミロイドβ1-40の相対的な測定値（比率）。</t>
  </si>
  <si>
    <t>アミロイドβ1-42対アミロイドβ1-40比測定</t>
  </si>
  <si>
    <t>Abn芽球細胞</t>
  </si>
  <si>
    <t>Abn 芽球細胞; 異常芽球細胞</t>
  </si>
  <si>
    <t>生物標本内の異常な芽球細胞の測定。</t>
  </si>
  <si>
    <t>異常な芽球数</t>
  </si>
  <si>
    <t>Abn 芽球細胞/総細胞数</t>
  </si>
  <si>
    <t>異常芽球細胞数／総細胞数；異常芽球細胞数／総細胞数</t>
  </si>
  <si>
    <t>生物標本中の全細胞に対する異常芽球細胞の相対的な測定値（比率またはパーセンテージ）。</t>
  </si>
  <si>
    <t>異常な芽球対総細胞比測定</t>
  </si>
  <si>
    <t>AB-フビナカ</t>
  </si>
  <si>
    <t>生物標本中の合成カンナビノイド AB-FUBINACA の測定。</t>
  </si>
  <si>
    <t>AB-FUBINACA測定</t>
  </si>
  <si>
    <t>足首上腕血圧比</t>
  </si>
  <si>
    <t>下肢の動脈不全を評価するために使用される、足首収縮期血圧と上腕収縮期血圧の比率。</t>
  </si>
  <si>
    <t>異常細胞</t>
  </si>
  <si>
    <t>生物標本内の異常細胞の測定。</t>
  </si>
  <si>
    <t>異常細胞数</t>
  </si>
  <si>
    <t>異常細胞数／総細胞数</t>
  </si>
  <si>
    <t>生物標本内の総細胞数に対する異常細胞の相対的な測定値（比率またはパーセンテージ）。</t>
  </si>
  <si>
    <t>異常細胞と全細胞比の測定</t>
  </si>
  <si>
    <t>異常細胞/白血球</t>
  </si>
  <si>
    <t>生物標本中の白血球に対する異常細胞の相対的な測定値（比率またはパーセンテージ）。</t>
  </si>
  <si>
    <t>異常細胞と白血球の比率測定</t>
  </si>
  <si>
    <t>ABO式血液型</t>
  </si>
  <si>
    <t>赤血球の表面にある A 抗原と B 抗原の存在を検査することで、個人の血液型を判定します。</t>
  </si>
  <si>
    <t>ABO式血液型判定</t>
  </si>
  <si>
    <t>ABO A1サブタイプ</t>
  </si>
  <si>
    <t>個人の ABO 血液型 A1 サブタイプの特徴。(NCI)</t>
  </si>
  <si>
    <t>ABO A1サブタイプの判定</t>
  </si>
  <si>
    <t>中絶件数</t>
  </si>
  <si>
    <t>妊娠の自然な中絶（流産）または妊娠の希望的な中絶があった事例の総数を測定した値。</t>
  </si>
  <si>
    <t>4-アミノビフェニル</t>
  </si>
  <si>
    <t>4-ABP; 4-アミノビフェニル</t>
  </si>
  <si>
    <t>標本中の 4-アミノビフェニルの測定。</t>
  </si>
  <si>
    <t>4-アミノビフェニル測定</t>
  </si>
  <si>
    <t>生物標本中の合成カンナビノイド AB-PINACA の測定。</t>
  </si>
  <si>
    <t>AB-PINACA測定</t>
  </si>
  <si>
    <t>聴性脳幹反応</t>
  </si>
  <si>
    <t>聴覚刺激に対する聴覚脳幹機能の評価。</t>
  </si>
  <si>
    <t>ABR第1波、絶対潜時</t>
  </si>
  <si>
    <t>ABR第1波、絶対潜時；聴性脳幹反応第1波、絶対潜時</t>
  </si>
  <si>
    <t>聴覚誘発電位波形の聴性脳幹反応波 I の絶対潜時の測定。</t>
  </si>
  <si>
    <t>聴性脳幹反応第1波、絶対潜時</t>
  </si>
  <si>
    <t>ABR波V、振幅</t>
  </si>
  <si>
    <t>ABR第V波、振幅；聴性脳幹反応第V波、振幅</t>
  </si>
  <si>
    <t>聴覚誘発電位波形の聴性脳幹反応波 V の大きさ、または高さの測定値。</t>
  </si>
  <si>
    <t>聴性脳幹反応第V波、振幅</t>
  </si>
  <si>
    <t>ABR Wave V、絶対潜時</t>
  </si>
  <si>
    <t>ABR第V波、絶対潜時；聴性脳幹反応第V波、絶対潜時</t>
  </si>
  <si>
    <t>聴覚誘発電位波形の聴性脳幹反応波 V の絶対潜時の測定。</t>
  </si>
  <si>
    <t>聴性脳幹反応第V波、絶対潜時</t>
  </si>
  <si>
    <t>ABR第5波、プレゼンス</t>
  </si>
  <si>
    <t>ABR第V波、存在; 聴性脳幹反応第V波、存在</t>
  </si>
  <si>
    <t>聴覚誘発電位波形の聴性脳幹反応波 V の存在の評価。</t>
  </si>
  <si>
    <t>聴性脳幹反応第V波、存在</t>
  </si>
  <si>
    <t>抗体分泌細胞</t>
  </si>
  <si>
    <t>生物学的標本中の抗体分泌細胞の測定。</t>
  </si>
  <si>
    <t>抗体分泌細胞の測定</t>
  </si>
  <si>
    <t>膿瘍の数</t>
  </si>
  <si>
    <t>観察された膿瘍の数。</t>
  </si>
  <si>
    <t>腹部皮下脂肪の厚さ</t>
  </si>
  <si>
    <t>皮下脂肪層の厚さを測定するための測定法。臍の右側約 5 センチメートルの皮膚をつまんで、ノギスを使用して測定します。(NCI)</t>
  </si>
  <si>
    <t>有棘細胞</t>
  </si>
  <si>
    <t>生物標本中の有棘細胞の測定。</t>
  </si>
  <si>
    <t>有棘赤血球数</t>
  </si>
  <si>
    <t>有棘赤血球</t>
  </si>
  <si>
    <t>生物標本中のすべての赤血球に対する有棘赤血球の相対的な測定値（比率またはパーセンテージ）。</t>
  </si>
  <si>
    <t>有棘赤血球比測定</t>
  </si>
  <si>
    <t>A. calcoaceticus-baumannii複合体</t>
  </si>
  <si>
    <t>A. calcoaceticus-baumannii 複合体; アシネトバクター calcoaceticus-baumannii 複合体</t>
  </si>
  <si>
    <t>生物標本中の Acinetobacter calcoaceticus-baumannii 複合体の測定。</t>
  </si>
  <si>
    <t>アシネトバクター・カルコアセティカス/バウマニ複合体測定</t>
  </si>
  <si>
    <t>A. calcoaceticus-baumannii複合体DNA</t>
  </si>
  <si>
    <t>A. calcoaceticus-baumannii 複合体 DNA; アシネトバクター calcoaceticus-baumannii 複合体 DNA</t>
  </si>
  <si>
    <t>生物標本中の Acinetobacter Calcoaceticus-Baumannii 複合体 DNA の測定。</t>
  </si>
  <si>
    <t>アシネトバクター・カルコアセティカス/バウマニ複合体DNA測定</t>
  </si>
  <si>
    <t>PPDの合計における絶対変化ベースライン</t>
  </si>
  <si>
    <t>現在の垂直直径の積の合計から、垂直直径の積のベースラインの合計を引いたもの。</t>
  </si>
  <si>
    <t>垂直直径の積の合計のベースラインからの絶対変化</t>
  </si>
  <si>
    <t>アンジオテンシン変換酵素</t>
  </si>
  <si>
    <t>生物標本中のアンジオテンシン変換酵素の測定。</t>
  </si>
  <si>
    <t>アンジオテンシン変換酵素測定</t>
  </si>
  <si>
    <t>アセトアミド</t>
  </si>
  <si>
    <t>検体中のアセトアミドの測定。</t>
  </si>
  <si>
    <t>アセトアミド測定</t>
  </si>
  <si>
    <t>アセトアミノフェン</t>
  </si>
  <si>
    <t>アセトアミノフェン、パラセタモール</t>
  </si>
  <si>
    <t>生物標本中のアセトアミノフェンの測定。</t>
  </si>
  <si>
    <t>アセトアミノフェン測定</t>
  </si>
  <si>
    <t>アセテート</t>
  </si>
  <si>
    <t>酢酸</t>
  </si>
  <si>
    <t>標本中の酢酸の測定。</t>
  </si>
  <si>
    <t>酢酸測定</t>
  </si>
  <si>
    <t>アセト酢酸</t>
  </si>
  <si>
    <t>生物標本中のアセト酢酸の測定。</t>
  </si>
  <si>
    <t>アセト酢酸測定</t>
  </si>
  <si>
    <t>アセトイン</t>
  </si>
  <si>
    <t>3-ヒドロキシ-2-ブタノン; 3-ヒドロキシブタノン; アセトイン; アセチルメチルカルビノール</t>
  </si>
  <si>
    <t>検体中のアセトインの測定。</t>
  </si>
  <si>
    <t>アセトイン測定</t>
  </si>
  <si>
    <t>アセトン</t>
  </si>
  <si>
    <t>標本中のアセトンの測定。</t>
  </si>
  <si>
    <t>アセトン測定</t>
  </si>
  <si>
    <t>アセチルコリン</t>
  </si>
  <si>
    <t>生物標本中のアセチルコリンホルモンの測定。</t>
  </si>
  <si>
    <t>アセチルコリン測定</t>
  </si>
  <si>
    <t>アセチルコリンエステラーゼ</t>
  </si>
  <si>
    <t>生物標本中のアセチルコリンエステラーゼの測定。</t>
  </si>
  <si>
    <t>アセチルコリンエステラーゼ測定</t>
  </si>
  <si>
    <t>最低水準からの絶対的な変化</t>
  </si>
  <si>
    <t>現在の値から、以前に記録された最低値を引いた値。</t>
  </si>
  <si>
    <t>アシネトバクター</t>
  </si>
  <si>
    <t>生物標本において、種レベルには割り当てられていないが、アシネトバクター属レベルに割り当てられている生物の測定値。</t>
  </si>
  <si>
    <t>アシネトバクター測定</t>
  </si>
  <si>
    <t>急性心筋梗塞型</t>
  </si>
  <si>
    <t>急性心筋梗塞の種類の分類。</t>
  </si>
  <si>
    <t>デバイスで実行されたアクション</t>
  </si>
  <si>
    <t>調査中のデバイスに関して実行されるアクション。調査対象のデバイスである可能性も、そうでない可能性もあります。</t>
  </si>
  <si>
    <t>臓器拡大における絶対変化最低点</t>
  </si>
  <si>
    <t>臓器肥大の絶対変化最低点; 臓器肥大の絶対変化最低点</t>
  </si>
  <si>
    <t>現在の臓器肥大から、これまで記録された臓器肥大の最低値を差し引いたもの。(NCI)</t>
  </si>
  <si>
    <t>臓器肥大の最低値からの絶対変化</t>
  </si>
  <si>
    <t>件名に対するアクション</t>
  </si>
  <si>
    <t>研究の対象に関して取られた行動。</t>
  </si>
  <si>
    <t>直径の合計における絶対変化の最低値</t>
  </si>
  <si>
    <t>現在の直径の合計から、以前に記録された最小の直径の合計を引いたもの。</t>
  </si>
  <si>
    <t>直径の合計における底からの絶対変化</t>
  </si>
  <si>
    <t>PPDの合計における絶対変化の最低値</t>
  </si>
  <si>
    <t>現在の垂直直径の積の合計から、以前に記録された垂直直径の積の合計の最小値を引いた値。</t>
  </si>
  <si>
    <t>垂直直径の積の和における底点からの絶対変化</t>
  </si>
  <si>
    <t>酸性ホスファターゼ</t>
  </si>
  <si>
    <t>生物標本中の酸性ホスファターゼの測定。</t>
  </si>
  <si>
    <t>酸性ホスファターゼ測定</t>
  </si>
  <si>
    <t>LDIAMにおけるPPD最低値からの絶対変化</t>
  </si>
  <si>
    <t>病変の垂直直径の積が最小となる時点からの病変の最長直径の絶対変化（正または負）。</t>
  </si>
  <si>
    <t>垂直直径の底積からの最長直径の絶対変化時点</t>
  </si>
  <si>
    <t>LPERPにおけるPPD最低値からの絶対変化</t>
  </si>
  <si>
    <t>病変の垂線直径の積が最小となる時点からの、病変の最長垂線における絶対変化（正または負）。</t>
  </si>
  <si>
    <t>最長垂線の絶対変化（垂線直径の天底積から時点）</t>
  </si>
  <si>
    <t>大動脈縮窄症指標</t>
  </si>
  <si>
    <t>大動脈狭窄があるかどうかを示します。</t>
  </si>
  <si>
    <t>大動脈狭窄症の重症度</t>
  </si>
  <si>
    <t>大動脈縮窄症の重症度の評価。</t>
  </si>
  <si>
    <t>アクリルアミド</t>
  </si>
  <si>
    <t>標本中のアクリルアミドの測定。</t>
  </si>
  <si>
    <t>アクリルアミド測定</t>
  </si>
  <si>
    <t>アシルカルニチン/カルニチン、遊離</t>
  </si>
  <si>
    <t>生物学的標本中のアシルカルニチンと遊離カルニチンの相対的な測定値（比率またはパーセンテージ）。</t>
  </si>
  <si>
    <t>アシルカルニチンと遊離カルニチンの比率測定</t>
  </si>
  <si>
    <t>アクロレイン</t>
  </si>
  <si>
    <t>標本中のアクロレインの測定。</t>
  </si>
  <si>
    <t>アクロレイン測定</t>
  </si>
  <si>
    <t>アクリロニトリル</t>
  </si>
  <si>
    <t>試料中のアクリロニトリルの測定。</t>
  </si>
  <si>
    <t>アクリロニトリル測定</t>
  </si>
  <si>
    <t>酸性スフィンゴミエリナーゼ</t>
  </si>
  <si>
    <t>生物標本中の酸性スフィンゴミエリナーゼの測定。</t>
  </si>
  <si>
    <t>スフィンゴミエリンホスホジエステラーゼ測定</t>
  </si>
  <si>
    <t>活性化凝固時間</t>
  </si>
  <si>
    <t>活性化凝固時間; 活性化凝固時間</t>
  </si>
  <si>
    <t>抗凝固療法に対する血液凝固の阻害の測定。</t>
  </si>
  <si>
    <t>アセト酢酸排泄率</t>
  </si>
  <si>
    <t>アセト酢酸排泄率; アセト酢酸排泄率</t>
  </si>
  <si>
    <t>定義された期間（例：1 時間）にわたって生物学的標本中に排出されるアセト酢酸の量を測定します。</t>
  </si>
  <si>
    <t>アセト酢酸排泄率測定</t>
  </si>
  <si>
    <t>アセトアルデヒド</t>
  </si>
  <si>
    <t>検体中のアセトアルデヒドの測定。</t>
  </si>
  <si>
    <t>アセトアルデヒド測定</t>
  </si>
  <si>
    <t>ベータアクチン</t>
  </si>
  <si>
    <t>アクチンベータ; B-アクチン; ベータ-アクチン</t>
  </si>
  <si>
    <t>生物標本中のベータアクチンの測定。</t>
  </si>
  <si>
    <t>ベータアクチン測定</t>
  </si>
  <si>
    <t>副腎皮質刺激ホルモン</t>
  </si>
  <si>
    <t>副腎皮質刺激ホルモン; コルチコトロピン</t>
  </si>
  <si>
    <t>生物学的標本中の副腎皮質刺激ホルモンの測定。</t>
  </si>
  <si>
    <t>副腎皮質刺激ホルモン測定</t>
  </si>
  <si>
    <t>アセチルプロピオニル</t>
  </si>
  <si>
    <t>2,3-ペンタンジオン; アセチルプロピオニル; アセチルプロピオニル</t>
  </si>
  <si>
    <t>標本中のアセチルプロピオニルの測定。</t>
  </si>
  <si>
    <t>アセチルプロピオニル測定</t>
  </si>
  <si>
    <t>アクチビンA</t>
  </si>
  <si>
    <t>生物標本中のアクチビン A (インヒビンサブユニットベータ A からなるホモ二量体) の測定。</t>
  </si>
  <si>
    <t>アクチビンA測定</t>
  </si>
  <si>
    <t>アクチビンAB</t>
  </si>
  <si>
    <t>生物標本中のアクチビン AB (インヒビン サブユニット ベータ A とインヒビン サブユニット ベータ B からなるヘテロダイマー) の測定。</t>
  </si>
  <si>
    <t>アクチビンAB測定</t>
  </si>
  <si>
    <t>アクチビンB</t>
  </si>
  <si>
    <t>生物標本中のアクチビン B (インヒビンサブユニットベータ B からなるホモダイマー) の測定。</t>
  </si>
  <si>
    <t>アクチビンB測定</t>
  </si>
  <si>
    <t>最も深刻な急性ストレス要因</t>
  </si>
  <si>
    <t>最も深刻なレベルの急性頻度でストレスを引き起こす原因、刺激、活動、またはイベント。</t>
  </si>
  <si>
    <t>アシルカルニチン</t>
  </si>
  <si>
    <t>生物標本中のアシルカルニチンの測定。</t>
  </si>
  <si>
    <t>アシルカルニチン測定</t>
  </si>
  <si>
    <t>アシルグリシン</t>
  </si>
  <si>
    <t>生物標本中のアシルグリシンの測定。</t>
  </si>
  <si>
    <t>アシルグリシン測定</t>
  </si>
  <si>
    <t>アシルコエンザイムAオキシダーゼ</t>
  </si>
  <si>
    <t>アシルCoAオキシダーゼ; アシルコエンザイムAオキシダーゼ; 脂肪酸アシルコエンザイムAオキシダーゼ</t>
  </si>
  <si>
    <t>生物標本中のアシルコエンザイムAオキシダーゼの測定。</t>
  </si>
  <si>
    <t>アシルコエンザイムAオキシダーゼ測定</t>
  </si>
  <si>
    <t>結合抗薬物抗体</t>
  </si>
  <si>
    <t>生物学的検体中の結合抗薬物抗体の測定。結合抗薬物抗体とは、試験物質、および／または試験物質の一部に結合する抗体です。</t>
  </si>
  <si>
    <t>結合抗薬物抗体測定</t>
  </si>
  <si>
    <t>中和結合抗薬物抗体</t>
  </si>
  <si>
    <t>生物学的標本中の中和結合抗薬物抗体の測定。中和結合抗薬物抗体はADAの一種で、試験物質の機能部位に結合し、薬理活性を減弱または無効化する。</t>
  </si>
  <si>
    <t>中和結合抗薬物抗体測定</t>
  </si>
  <si>
    <t>中和交差反応結合抗薬物AB</t>
  </si>
  <si>
    <t>中和交差反応結合抗薬物AB; 中和交差反応結合抗薬物抗体</t>
  </si>
  <si>
    <t>生物学的検体中の中和交差反応性結合抗薬物抗体の測定。中和交差反応性結合抗薬物抗体は、類似体と構造的に類似した内因性分子に結合するADAの一種である。</t>
  </si>
  <si>
    <t>中和交差反応結合抗薬物抗体測定</t>
  </si>
  <si>
    <t>交差反応性結合抗薬物抗体</t>
  </si>
  <si>
    <t>生物学的検体中の交差反応性結合抗薬物抗体の測定。交差反応性結合抗薬物抗体は、類似試験物質と構造的に類似する内因性分子に結合するADAの一種です。</t>
  </si>
  <si>
    <t>交差反応性結合抗薬物抗体測定</t>
  </si>
  <si>
    <t>ADAMメタロペプチダーゼドメイン8</t>
  </si>
  <si>
    <t>ディスインテグリンおよびメタロプロテアーゼドメイン8; ADAMメタロペプチダーゼドメイン8; 可溶性CD156a</t>
  </si>
  <si>
    <t>生物標本中の ADAM メタロペプチダーゼ ドメイン 8 タンパク質の測定。</t>
  </si>
  <si>
    <t>ADAMメタロペプチダーゼドメイン8の測定</t>
  </si>
  <si>
    <t>トロンボスポンジン1型モチーフ13を有するディスインテグリン様メタロプロテアーゼ（リプロリジン型）；トロンボスポンジン1型モチーフ13を有するADAMメタロペプチダーゼ；フォン・ヴィレブランド凝固因子切断プロテアーゼADAMTS13</t>
  </si>
  <si>
    <t>生物標本中のフォン・ヴィレブランド凝固因子切断プロテアーゼ、ADAMTS13 の測定。</t>
  </si>
  <si>
    <t>フォン・ヴィレブランド凝固因子切断プロテアーゼ測定</t>
  </si>
  <si>
    <t>結合抗薬物IgA抗体</t>
  </si>
  <si>
    <t>生物学的標本中の結合抗薬物 IgA 抗体の測定。</t>
  </si>
  <si>
    <t>結合抗薬物IgA抗体測定</t>
  </si>
  <si>
    <t>結合抗薬物IgE抗体</t>
  </si>
  <si>
    <t>生物学的標本中の結合抗薬物 IgE 抗体の測定。</t>
  </si>
  <si>
    <t>結合抗薬物IgE抗体測定</t>
  </si>
  <si>
    <t>結合抗薬物IgG抗体</t>
  </si>
  <si>
    <t>生物学的標本中の結合抗薬物 IgG 抗体の測定。</t>
  </si>
  <si>
    <t>結合抗薬物IgG抗体測定</t>
  </si>
  <si>
    <t>結合抗薬物IgG1抗体</t>
  </si>
  <si>
    <t>生物学的標本中の結合抗薬物 IgG1 抗体の測定。</t>
  </si>
  <si>
    <t>結合抗薬物IgG1抗体測定</t>
  </si>
  <si>
    <t>結合抗薬物IgG2抗体</t>
  </si>
  <si>
    <t>生物学的標本中の結合抗薬物 IgG2 抗体の測定。</t>
  </si>
  <si>
    <t>結合抗薬物IgG2抗体測定</t>
  </si>
  <si>
    <t>結合抗薬物IgG3抗体</t>
  </si>
  <si>
    <t>生物学的標本中の結合抗薬物 IgG3 抗体の測定。</t>
  </si>
  <si>
    <t>結合抗薬物IgG3抗体測定</t>
  </si>
  <si>
    <t>結合抗薬物IgG4抗体</t>
  </si>
  <si>
    <t>生物学的標本中の結合抗薬物 IgG4 抗体の測定。</t>
  </si>
  <si>
    <t>結合抗薬物IgG4抗体測定</t>
  </si>
  <si>
    <t>結合抗薬物IgG/IgM抗体</t>
  </si>
  <si>
    <t>生物学的標本中の結合抗薬物 IgG 抗体および/または IgM 抗体の測定。</t>
  </si>
  <si>
    <t>結合抗薬物IgG/IgM抗体測定</t>
  </si>
  <si>
    <t>結合抗薬物IgM抗体</t>
  </si>
  <si>
    <t>生物学的標本中の結合抗薬物 IgM 抗体の測定。</t>
  </si>
  <si>
    <t>結合抗薬物IgM抗体測定</t>
  </si>
  <si>
    <t>生物標本中の合成カンナビノイド ADB-PINACA の測定。</t>
  </si>
  <si>
    <t>ADB-PINACA測定</t>
  </si>
  <si>
    <t>交差反応性結合抗薬物IgA AB</t>
  </si>
  <si>
    <t>交差反応性結合抗薬物IgA AB; 交差反応性結合抗薬物IgA抗体</t>
  </si>
  <si>
    <t>生物学的標本中の交差反応性結合抗薬物 IgA 抗体の測定。</t>
  </si>
  <si>
    <t>交差反応性結合抗薬物IgA抗体測定</t>
  </si>
  <si>
    <t>交差反応性結合抗薬物IgE AB</t>
  </si>
  <si>
    <t>交差反応性結合抗薬物IgE AB; 交差反応性結合抗薬物IgE抗体</t>
  </si>
  <si>
    <t>生物学的標本中の交差反応性結合抗薬物 IgE 抗体の測定。</t>
  </si>
  <si>
    <t>交差反応性結合抗薬物IgE抗体測定</t>
  </si>
  <si>
    <t>交差反応性結合抗薬物IgG AB</t>
  </si>
  <si>
    <t>交差反応性結合抗薬物IgG AB; 交差反応性結合抗薬物IgG抗体</t>
  </si>
  <si>
    <t>生物学的標本中の交差反応性結合抗薬物 IgG 抗体の測定。</t>
  </si>
  <si>
    <t>交差反応性結合抗薬物IgG抗体測定</t>
  </si>
  <si>
    <t>交差反応性結合抗薬物IgG1 AB</t>
  </si>
  <si>
    <t>交差反応性結合抗薬物IgG1 AB; 交差反応性結合抗薬物IgG1抗体</t>
  </si>
  <si>
    <t>生物学的標本中の交差反応性結合抗薬物 IgG1 抗体の測定。</t>
  </si>
  <si>
    <t>交差反応性結合抗薬物IgG1抗体測定</t>
  </si>
  <si>
    <t>交差反応性結合抗薬物IgG2 AB</t>
  </si>
  <si>
    <t>交差反応性結合抗薬物IgG2 AB; 交差反応性結合抗薬物IgG2抗体</t>
  </si>
  <si>
    <t>生物学的標本中の交差反応性結合抗薬物 IgG2 抗体の測定。</t>
  </si>
  <si>
    <t>交差反応性結合抗薬物IgG2抗体測定</t>
  </si>
  <si>
    <t>交差反応性結合抗薬物IgG3 AB</t>
  </si>
  <si>
    <t>交差反応性結合抗薬物IgG3 AB; 交差反応性結合抗薬物IgG3抗体</t>
  </si>
  <si>
    <t>生物学的標本中の交差反応性結合抗薬物 IgG3 抗体の測定。</t>
  </si>
  <si>
    <t>交差反応性結合抗薬物IgG3抗体測定</t>
  </si>
  <si>
    <t>交差反応性結合抗薬物IgG4 AB</t>
  </si>
  <si>
    <t>交差反応性結合抗薬物IgG4 AB; 交差反応性結合抗薬物IgG4抗体</t>
  </si>
  <si>
    <t>生物学的標本中の交差反応性結合抗薬物 IgG4 抗体の測定。</t>
  </si>
  <si>
    <t>交差反応性結合抗薬物IgG4抗体測定</t>
  </si>
  <si>
    <t>交差反応性結合ADA IgG/IgM</t>
  </si>
  <si>
    <t>交差反応性結合 ADA IgG/IgM; 交差反応性結合 抗薬物 IgG/IgM 抗体</t>
  </si>
  <si>
    <t>生物学的標本中の交差反応性結合抗薬物 IgG および/または IgM 抗体の測定。</t>
  </si>
  <si>
    <t>交差反応性結合抗薬物抗体IgG/IgM測定</t>
  </si>
  <si>
    <t>交差反応性結合抗薬物IgM AB</t>
  </si>
  <si>
    <t>交差反応性結合抗薬物IgM AB; 交差反応性結合抗薬物IgM抗体</t>
  </si>
  <si>
    <t>生物学的標本中の交差反応性結合抗薬物 IgM 抗体の測定。</t>
  </si>
  <si>
    <t>交差反応性結合抗薬物IgM抗体測定</t>
  </si>
  <si>
    <t>追加の疾患関連所見</t>
  </si>
  <si>
    <t>データ内で対象検査が特定されていない、対象疾患に関連する可能性がある追加の異常および/またはその他の観察事項の判定。</t>
  </si>
  <si>
    <t>アデノウイルス抗原</t>
  </si>
  <si>
    <t>生物標本中のアデノウイルス抗原の測定。</t>
  </si>
  <si>
    <t>アデノウイルス抗原測定</t>
  </si>
  <si>
    <t>アデノウイルス科</t>
  </si>
  <si>
    <t>アデノウイルス科; アデノウイルス</t>
  </si>
  <si>
    <t>生物標本中のアデノウイルスの測定。</t>
  </si>
  <si>
    <t>アデノウイルス測定</t>
  </si>
  <si>
    <t>適切な発達年齢指標</t>
  </si>
  <si>
    <t>年齢に応じた適切な発達指標; 適切な発達年齢指標</t>
  </si>
  <si>
    <t>被験者の実年齢が、身体的、感情的、社会的、認知的機能と一致しているかどうかを示します。</t>
  </si>
  <si>
    <t>抗利尿ホルモン</t>
  </si>
  <si>
    <t>抗利尿ホルモン；バソプレシン</t>
  </si>
  <si>
    <t>生物学的標本中の抗利尿ホルモンの測定。</t>
  </si>
  <si>
    <t>抗利尿ホルモン測定</t>
  </si>
  <si>
    <t>実際の配達日</t>
  </si>
  <si>
    <t>配信イベントが発生した日付。</t>
  </si>
  <si>
    <t>アドレノメデュリン</t>
  </si>
  <si>
    <t>生物標本中の副腎皮質メデュリンの測定。</t>
  </si>
  <si>
    <t>副腎皮質メデュリン測定</t>
  </si>
  <si>
    <t>非対称ジメチルアルギニン</t>
  </si>
  <si>
    <t>非対称ジメチルアルギニン; N,N-ジメチルアルギニン</t>
  </si>
  <si>
    <t>生物標本中の非対称ジメチルアルギニンの測定。</t>
  </si>
  <si>
    <t>非対称ジメチルアルギニン測定</t>
  </si>
  <si>
    <t>ADAMTS13活性</t>
  </si>
  <si>
    <t>トロンボスポンジン1型モチーフ13活性を持つディスインテグリン様メタロプロテアーゼ（リプロリジン型）；トロンボスポンジン1型モチーフ13活性を持つADAMメタロペプチダーゼ；ADAMTS13活性；フォン・ヴィレブランド凝固因子切断プロテアーゼADAMTS13活性</t>
  </si>
  <si>
    <t>生物標本中のフォン・ヴィレブランド凝固因子切断プロテアーゼ、ADAMTS13 の生物活性の測定。</t>
  </si>
  <si>
    <t>フォン・ヴィレブランド凝固因子切断プロテアーゼ活性測定</t>
  </si>
  <si>
    <t>結合中和抗薬物 IgA AB</t>
  </si>
  <si>
    <t>中和結合抗薬物IgA AB; 中和結合抗薬物IgA抗体</t>
  </si>
  <si>
    <t>生物学的標本中の中和結合抗薬物 IgA 抗体の測定。</t>
  </si>
  <si>
    <t>中和結合抗薬物IgA抗体測定</t>
  </si>
  <si>
    <t>中和結合抗薬物IgE AB</t>
  </si>
  <si>
    <t>中和結合抗薬物IgE AB; 中和結合抗薬物IgE抗体</t>
  </si>
  <si>
    <t>生物学的標本中の中和結合抗薬物 IgE 抗体の測定。</t>
  </si>
  <si>
    <t>中和結合抗薬物IgE抗体測定</t>
  </si>
  <si>
    <t>中和結合抗薬物IgG AB</t>
  </si>
  <si>
    <t>中和結合抗薬物IgG AB; 中和結合抗薬物IgG抗体</t>
  </si>
  <si>
    <t>生物学的標本中の中和結合抗薬物 IgG 抗体の測定。</t>
  </si>
  <si>
    <t>中和結合抗薬物IgG抗体測定</t>
  </si>
  <si>
    <t>中和結合抗薬物IgG1 AB</t>
  </si>
  <si>
    <t>中和結合抗薬物IgG1 AB; 中和結合抗薬物IgG1抗体</t>
  </si>
  <si>
    <t>生物学的標本中の中和結合抗薬物 IgG1 抗体の測定。</t>
  </si>
  <si>
    <t>中和結合抗薬物IgG1抗体測定</t>
  </si>
  <si>
    <t>中和結合抗薬物IgG2 AB</t>
  </si>
  <si>
    <t>中和結合抗薬物IgG2 AB; 中和結合抗薬物IgG2抗体</t>
  </si>
  <si>
    <t>生物学的標本中の中和結合抗薬物 IgG2 抗体の測定。</t>
  </si>
  <si>
    <t>中和結合抗薬物IgG2抗体測定</t>
  </si>
  <si>
    <t>中和結合抗薬物IgG3 AB</t>
  </si>
  <si>
    <t>中和結合抗薬物IgG3 AB; 中和結合抗薬物IgG3抗体</t>
  </si>
  <si>
    <t>生物学的標本中の中和結合抗薬物 IgG3 抗体の測定。</t>
  </si>
  <si>
    <t>中和結合抗薬物IgG3抗体測定</t>
  </si>
  <si>
    <t>中和結合抗薬物IgG4 AB</t>
  </si>
  <si>
    <t>中和結合抗薬物IgG4 AB; 中和結合抗薬物IgG4抗体</t>
  </si>
  <si>
    <t>生物学的標本中の中和結合抗薬物 IgG4 抗体の測定。</t>
  </si>
  <si>
    <t>中和結合抗薬物IgG4抗体測定</t>
  </si>
  <si>
    <t>中和結合抗薬物IgG/IgM AB</t>
  </si>
  <si>
    <t>生物学的標本中の中和結合抗薬物 IgG 抗体および/または IgM 抗体の測定。</t>
  </si>
  <si>
    <t>中和結合抗薬物IgG/IgM抗体測定</t>
  </si>
  <si>
    <t>中和結合抗薬物IgM AB</t>
  </si>
  <si>
    <t>中和結合抗薬物IgM AB; 中和結合抗薬物IgM抗体</t>
  </si>
  <si>
    <t>生物学的標本中の中和結合抗薬物 IgM 抗体の測定。</t>
  </si>
  <si>
    <t>中和結合抗薬物IgM抗体測定</t>
  </si>
  <si>
    <t>Neut交差反応性結合ADA IgA</t>
  </si>
  <si>
    <t>中和交差反応性結合ADA IgA; 中和交差反応性結合抗薬物IgA抗体</t>
  </si>
  <si>
    <t>生物学的標本中の中和交差反応性結合抗薬物 IgA 抗体の測定。</t>
  </si>
  <si>
    <t>中和交差反応性結合抗薬物抗体IgA測定</t>
  </si>
  <si>
    <t>Neut交差反応性結合ADA IgE</t>
  </si>
  <si>
    <t>中和交差反応性結合ADA IgE; 中和交差反応性結合抗薬物IgE抗体</t>
  </si>
  <si>
    <t>生物学的標本中の中和交差反応性結合抗薬物 IgE 抗体の測定。</t>
  </si>
  <si>
    <t>中和交差反応性結合抗薬物抗体IgE測定</t>
  </si>
  <si>
    <t>Neut交差反応性結合ADA IgG</t>
  </si>
  <si>
    <t>中和交差反応性結合ADA IgG; 中和交差反応性結合抗薬物IgG抗体</t>
  </si>
  <si>
    <t>生物学的標本中の中和交差反応性結合抗薬物 IgG 抗体の測定。</t>
  </si>
  <si>
    <t>中和交差反応性結合抗薬物抗体IgG測定</t>
  </si>
  <si>
    <t>Neut交差反応性結合ADA IgG1</t>
  </si>
  <si>
    <t>中和交差反応性結合ADA IgG1; 中和交差反応性結合抗薬物IgG1抗体</t>
  </si>
  <si>
    <t>生物学的標本中の中和交差反応性結合抗薬物 IgG1 抗体の測定。</t>
  </si>
  <si>
    <t>中和交差反応性結合抗薬物抗体IgG1測定</t>
  </si>
  <si>
    <t>Neut交差反応性結合ADA IgG2</t>
  </si>
  <si>
    <t>中和交差反応性結合ADA IgG2; 中和交差反応性結合抗薬物IgG2抗体</t>
  </si>
  <si>
    <t>生物学的標本中の中和交差反応性結合抗薬物 IgG2 抗体の測定。</t>
  </si>
  <si>
    <t>中和交差反応性結合抗薬物抗体IgG2測定</t>
  </si>
  <si>
    <t>Neut交差反応性結合ADA IgG3</t>
  </si>
  <si>
    <t>中和交差反応性結合ADA IgG3; 中和交差反応性結合抗薬物IgG3抗体</t>
  </si>
  <si>
    <t>生物学的標本中の中和交差反応性結合抗薬物 IgG3 抗体の測定。</t>
  </si>
  <si>
    <t>中和交差反応性結合抗薬物抗体IgG3測定</t>
  </si>
  <si>
    <t>Neut交差反応性結合ADA IgG4</t>
  </si>
  <si>
    <t>中和交差反応性結合ADA IgG4; 中和交差反応性結合抗薬物IgG4抗体</t>
  </si>
  <si>
    <t>生物学的標本中の中和交差反応性結合抗薬物 IgG4 抗体の測定。</t>
  </si>
  <si>
    <t>中和交差反応性結合抗薬物抗体IgG4測定</t>
  </si>
  <si>
    <t>Neut交差反応性結合ADA IgG/IgM</t>
  </si>
  <si>
    <t>中和交差反応性結合ADA IgG/IgM; 中和交差反応性結合抗薬物IgG/IgM抗体</t>
  </si>
  <si>
    <t>生物学的標本中の中和交差反応性結合抗薬物 IgG および/または IgM 抗体の測定。</t>
  </si>
  <si>
    <t>中和交差反応性結合抗薬物抗体IgG/IgM測定</t>
  </si>
  <si>
    <t>Neut交差反応性結合ADA IgM</t>
  </si>
  <si>
    <t>中和交差反応性結合ADA IgM; 中和交差反応性結合抗薬物IgM抗体</t>
  </si>
  <si>
    <t>生物学的標本中の中和交差反応性結合抗薬物 IgM 抗体の測定。</t>
  </si>
  <si>
    <t>中和交差反応性結合抗薬物抗体IgM測定</t>
  </si>
  <si>
    <t>アデノシン二リン酸</t>
  </si>
  <si>
    <t>生物標本中のアデノシン二リン酸の​​測定。</t>
  </si>
  <si>
    <t>アデノシン二リン酸測定</t>
  </si>
  <si>
    <t>アディポネクチン</t>
  </si>
  <si>
    <t>生物標本中の総アディポネクチンホルモンの測定。</t>
  </si>
  <si>
    <t>アディポネクチン測定</t>
  </si>
  <si>
    <t>アディポネクチン（高分子量）</t>
  </si>
  <si>
    <t>生物標本中の高分子量アディポネクチンホルモンの測定。</t>
  </si>
  <si>
    <t>高分子量アディポネクチン測定</t>
  </si>
  <si>
    <t>アドレナーキ年齢</t>
  </si>
  <si>
    <t>副腎アンドロゲンを介した二次性徴の発現年齢。</t>
  </si>
  <si>
    <t>大動脈管狭窄症の重症度</t>
  </si>
  <si>
    <t>大動脈管狭窄症の重症度；大動脈管狭窄症の重症度</t>
  </si>
  <si>
    <t>大動脈管狭窄症の重症度の評価。</t>
  </si>
  <si>
    <t>アデノウイルスDNA</t>
  </si>
  <si>
    <t>生物標本中のアデノウイルス科の任意のメンバーの DNA の測定。</t>
  </si>
  <si>
    <t>アデノウイルスDNA測定</t>
  </si>
  <si>
    <t>アデノウイルス核酸</t>
  </si>
  <si>
    <t>生物標本中のアデノウイルス科の任意のメンバーの核酸の測定。</t>
  </si>
  <si>
    <t>アデノウイルス核酸測定</t>
  </si>
  <si>
    <t>好気性コロニー数</t>
  </si>
  <si>
    <t>サンプル内の好気性コロニーの数の測定値。</t>
  </si>
  <si>
    <t>AE 改善/解決（Dechallenge Ind）</t>
  </si>
  <si>
    <t>AE 改善/解決（デチャレンジインジケーター付き）; AE 改善/解決（デチャレンジインジケーター付き）</t>
  </si>
  <si>
    <t>研究治療を中止した後に有害事象が改善するか消失するかを示す指標。</t>
  </si>
  <si>
    <t>陽性デチャレンジ反応指標</t>
  </si>
  <si>
    <t>好気性細菌</t>
  </si>
  <si>
    <t>生物標本中の好気性細菌の測定。</t>
  </si>
  <si>
    <t>好気性細菌の測定</t>
  </si>
  <si>
    <t>AEは再挑戦で再発/悪化する</t>
  </si>
  <si>
    <t>再チャレンジ指標によるAEの再発/悪化; 再チャレンジ指標によるAEの再発/悪化</t>
  </si>
  <si>
    <t>試験治療を再開した後に有害事象が再発するか悪化するかを示す指標。</t>
  </si>
  <si>
    <t>陽性再チャレンジ指標</t>
  </si>
  <si>
    <t>エロモナスDNA</t>
  </si>
  <si>
    <t>生物標本中の Aeromonas 属の任意のメンバーの DNA の測定。</t>
  </si>
  <si>
    <t>エロモナスDNA測定</t>
  </si>
  <si>
    <t>エロモナス</t>
  </si>
  <si>
    <t>生物標本において、種レベルには割り当てられていないが、Aeromonas 属レベルに割り当てられている生物の測定値。</t>
  </si>
  <si>
    <t>エロモナス測定</t>
  </si>
  <si>
    <t>抗第Xa因子活性</t>
  </si>
  <si>
    <t>生体検体中の活性型第X因子を不活化するアンチトロンビンの能力を測定する検査。この検査は、生体検体中の低分子量ヘパリンまたは未分画ヘパリン濃度をモニタリングするために使用されます。</t>
  </si>
  <si>
    <t>抗第Xa因子活性測定</t>
  </si>
  <si>
    <t>抗酸菌</t>
  </si>
  <si>
    <t>細胞壁に含まれるミコール酸のせいで、水性染色溶液を受容した後、酸による脱色に抵抗する桿菌の測定値。</t>
  </si>
  <si>
    <t>抗酸菌測定</t>
  </si>
  <si>
    <t>アフラトキシンB1</t>
  </si>
  <si>
    <t>検体中のアフラトキシン B1 の測定。</t>
  </si>
  <si>
    <t>アフラトキシンB1測定</t>
  </si>
  <si>
    <t>アルファフェトプロテイン</t>
  </si>
  <si>
    <t>アルファフェトプロテイン; アルファ-1-フェトプロテイン</t>
  </si>
  <si>
    <t>生物学的標本中のアルファフェトプロテインの測定。</t>
  </si>
  <si>
    <t>アルファフェトプロテイン測定</t>
  </si>
  <si>
    <t>体重に対するアルファフェトプロテイン調整値</t>
  </si>
  <si>
    <t>体重に合わせて調整された、生物標本中のアルファフェトプロテインの測定値。</t>
  </si>
  <si>
    <t>体重測定に合わせて調整されたアルファフェトプロテイン</t>
  </si>
  <si>
    <t>アルファフェトプロテインL1</t>
  </si>
  <si>
    <t>生物標本中のアルファフェトプロテイン L1 の測定。</t>
  </si>
  <si>
    <t>アルファフェトプロテインL1測定</t>
  </si>
  <si>
    <t>アルファフェトプロテインL2</t>
  </si>
  <si>
    <t>生物標本中のアルファフェトプロテイン L2 の測定。</t>
  </si>
  <si>
    <t>アルファフェトプロテインL2測定</t>
  </si>
  <si>
    <t>アルファフェトプロテインL3</t>
  </si>
  <si>
    <t>生物標本中のアルファフェトプロテイン L3 の測定。</t>
  </si>
  <si>
    <t>アルファフェトプロテインL3測定</t>
  </si>
  <si>
    <t>A フェトプロテイン L3/A フェトプロテイン</t>
  </si>
  <si>
    <t>生物標本中のアルファ フェトプロテイン L3 と総アルファ フェトプロテインとの相対的な測定値 (比率またはパーセンテージ)。</t>
  </si>
  <si>
    <t>アルファフェトプロテインL3と総アルファフェトプロテイン比の測定</t>
  </si>
  <si>
    <t>アスペルギルス・フミガーツス</t>
  </si>
  <si>
    <t>生物標本中の Aspergillus fumigatus の測定。</t>
  </si>
  <si>
    <t>アスペルギルス・フミガーツス測定</t>
  </si>
  <si>
    <t>1,5-無水グルシトール</t>
  </si>
  <si>
    <t>生物標本中の 1,5-無水グルシトールの測定。</t>
  </si>
  <si>
    <t>1,5-無水グルシトール測定</t>
  </si>
  <si>
    <t>初回エピソード時の年齢</t>
  </si>
  <si>
    <t>最初のエピソードが発生した年齢。</t>
  </si>
  <si>
    <t>初発時の年齢</t>
  </si>
  <si>
    <t>フルタイム使用時の年齢</t>
  </si>
  <si>
    <t>事前に指定された物体を初めてフルタイムで使用した年齢。</t>
  </si>
  <si>
    <t>初回入院時の年齢</t>
  </si>
  <si>
    <t>最初の入院が発生した年齢。</t>
  </si>
  <si>
    <t>喫煙開始年齢</t>
  </si>
  <si>
    <t>喫煙を開始した年齢。</t>
  </si>
  <si>
    <t>初めてタバコを吸った年齢に関する質問</t>
  </si>
  <si>
    <t>年齢 症状の始まり</t>
  </si>
  <si>
    <t>病気特有の症状が最初に現れた年齢。</t>
  </si>
  <si>
    <t>初回治療時の年齢</t>
  </si>
  <si>
    <t>病気に対する最初の治療が行われた年齢。</t>
  </si>
  <si>
    <t>アルファヒドロキシ酪酸脱水素酵素</t>
  </si>
  <si>
    <t>生物標本中のα-ヒドロキシ酪酸脱水素酵素の測定。</t>
  </si>
  <si>
    <t>α-ヒドロキシ酪酸脱水素酵素測定</t>
  </si>
  <si>
    <t>アルファ-ヒドロキシトリアゾラム</t>
  </si>
  <si>
    <t>生物学的標本中のα-ヒドロキシトリアゾラムの測定。</t>
  </si>
  <si>
    <t>アルファヒドロキシトリアゾラム測定</t>
  </si>
  <si>
    <t>空気と骨の音伝導の比較</t>
  </si>
  <si>
    <t>空気伝導と骨伝導による音の伝達の相対的な評価。</t>
  </si>
  <si>
    <t>空気流量</t>
  </si>
  <si>
    <t>空気の動きの速さ。</t>
  </si>
  <si>
    <t>空気圧</t>
  </si>
  <si>
    <t>空気が表面に及ぼす力。</t>
  </si>
  <si>
    <t>エアトラッピング</t>
  </si>
  <si>
    <t>呼気終了時の指定された肺内空間におけるガス保持量の測定値。</t>
  </si>
  <si>
    <t>エアトラッピング測定</t>
  </si>
  <si>
    <t>急性腎障害リスクスコア</t>
  </si>
  <si>
    <t>急性腎障害リスクスコア; AKIリスクスコア</t>
  </si>
  <si>
    <t>尿検査パラメータの評価を通じて急性腎障害のリスクを評価し、追加の要因を考慮するスコアリング システム。</t>
  </si>
  <si>
    <t>Abn Kappa+形質細胞</t>
  </si>
  <si>
    <t>Abn カッパ+ PC; Abn カッパ+ 形質細胞; 異常なカッパ+ 形質細胞</t>
  </si>
  <si>
    <t>生物標本中の異常なκ+形質細胞の測定。</t>
  </si>
  <si>
    <t>異常なカッパ陽性形質細胞数</t>
  </si>
  <si>
    <t>アブン カッパ+ PC/アブン ラムダ+ PC</t>
  </si>
  <si>
    <t>Abn カッパ+ PC/Abn ラムダ+ PC; 異常なカッパ+ 形質細胞/異常なラムダ+ 形質細胞</t>
  </si>
  <si>
    <t>生物学的標本中の異常なカッパ+形質細胞と異常なラムダ+形質細胞の相対的な測定値（比率）。</t>
  </si>
  <si>
    <t>異常なカッパ陽性形質細胞と異常なラムダ陽性形質細胞比の測定</t>
  </si>
  <si>
    <t>アラニン</t>
  </si>
  <si>
    <t>生物標本中のアラニンの測定。</t>
  </si>
  <si>
    <t>アラニン測定</t>
  </si>
  <si>
    <t>アポリポタンパク質A1/アポリポタンパク質B</t>
  </si>
  <si>
    <t>生物標本中のアポリポタンパク質 A1 とアポリポタンパク質 B の相対的な測定値 (比率またはパーセンテージ)。</t>
  </si>
  <si>
    <t>アポリポタンパク質A1とアポリポタンパク質Bの比測定</t>
  </si>
  <si>
    <t>アポリポタンパク質A/アポリポタンパク質B</t>
  </si>
  <si>
    <t>生物標本中の総アポリポタンパク質 A とアポリポタンパク質 B の相対測定値（比率）。</t>
  </si>
  <si>
    <t>アポリポタンパク質Aとアポリポタンパク質Bの比測定</t>
  </si>
  <si>
    <t>アロ抗体</t>
  </si>
  <si>
    <t>生物学的標本中の結合同種抗体の測定。</t>
  </si>
  <si>
    <t>アロ抗体測定</t>
  </si>
  <si>
    <t>アルブミン</t>
  </si>
  <si>
    <t>アルブミン; 微量アルブミン</t>
  </si>
  <si>
    <t>生物標本中のアルブミンタンパク質の測定。</t>
  </si>
  <si>
    <t>アルブミン測定</t>
  </si>
  <si>
    <t>アルブミンクリアランス</t>
  </si>
  <si>
    <t>生物学的標本中のアルブミンクリアランスの測定。</t>
  </si>
  <si>
    <t>アルブミン/クレアチニン</t>
  </si>
  <si>
    <t>アルブミン/クレアチニン; 微量アルブミン/クレアチニン比</t>
  </si>
  <si>
    <t>生物学的標本中のアルブミンとクレアチニンの相対的な測定値（比率）。</t>
  </si>
  <si>
    <t>アルブミン対クレアチニンタンパク質比測定</t>
  </si>
  <si>
    <t>アルブミン排泄率</t>
  </si>
  <si>
    <t>定義された期間（例：1 時間）にわたって生物学的標本中に排泄されたアルブミンの量を測定します。</t>
  </si>
  <si>
    <t>グリコアルブミン/アルブミン</t>
  </si>
  <si>
    <t>生物学的標本中の総アルブミンに対するグリコアルブミンの相対的な測定値（比率またはパーセンテージ）。</t>
  </si>
  <si>
    <t>グリコアルブミンとアルブミンの比率測定</t>
  </si>
  <si>
    <t>アルブミン/グロブリン</t>
  </si>
  <si>
    <t>生物標本中のアルブミンとグロブリンの比率。</t>
  </si>
  <si>
    <t>アルブミン対グロブリン比測定</t>
  </si>
  <si>
    <t>グリコアルブミン</t>
  </si>
  <si>
    <t>生物学的標本中に存在するグリコアルブミンの測定。</t>
  </si>
  <si>
    <t>グリコアルブミン測定</t>
  </si>
  <si>
    <t>アルブミン指数</t>
  </si>
  <si>
    <t>生物学的標本中の脳脊髄液中のアルブミンと血清または血漿中のアルブミンの相対的な測定値（比率）。</t>
  </si>
  <si>
    <t>アルブミン/総タンパク質</t>
  </si>
  <si>
    <t>生物学的標本中のアルブミンと総タンパク質の相対的な測定値（比率またはパーセンテージ）。</t>
  </si>
  <si>
    <t>アルブミン対総タンパク質比測定</t>
  </si>
  <si>
    <t>アルコール飲料の数</t>
  </si>
  <si>
    <t>アルコール飲料の合計数。</t>
  </si>
  <si>
    <t>アルコール飲料の摂取量の測定</t>
  </si>
  <si>
    <t>アルドリンエポキシダーゼ</t>
  </si>
  <si>
    <t>生物標本中のアルドリンエポキシダーゼの測定。</t>
  </si>
  <si>
    <t>アルドリンエポキシダーゼ測定</t>
  </si>
  <si>
    <t>アルドラーゼ</t>
  </si>
  <si>
    <t>生物標本中のアルドラーゼ酵素の測定。</t>
  </si>
  <si>
    <t>アルドラーゼ測定</t>
  </si>
  <si>
    <t>アルドステロン排泄率</t>
  </si>
  <si>
    <t>定義された時間（例：1 時間）にわたって生物学的標本中に排出されるアルドステロンの量を測定します。</t>
  </si>
  <si>
    <t>アルドステロン</t>
  </si>
  <si>
    <t>生物標本中のアルドステロンホルモンの測定。</t>
  </si>
  <si>
    <t>アルドステロン測定</t>
  </si>
  <si>
    <t>アルフェンタニル</t>
  </si>
  <si>
    <t>生物標本中のアルフェンタニルの測定。</t>
  </si>
  <si>
    <t>アルフェンタニル測定</t>
  </si>
  <si>
    <t>IgGアロ抗体</t>
  </si>
  <si>
    <t>生物学的標本中の結合IgG同種抗体の測定。</t>
  </si>
  <si>
    <t>IgGアロ抗体測定</t>
  </si>
  <si>
    <t>アロイソロイシン</t>
  </si>
  <si>
    <t>生物標本中のアロイソロイシンの測定。</t>
  </si>
  <si>
    <t>アロイソロイシン測定</t>
  </si>
  <si>
    <t>アラキドン酸5-リポキシゲナーゼ</t>
  </si>
  <si>
    <t>5-リポキシゲナーゼ; 5-LO; 5-LOX; ALOX5; アラキドン酸5-リポキシゲナーゼ</t>
  </si>
  <si>
    <t>生物標本中のアラキドン酸 5-リポキシゲナーゼの測定。</t>
  </si>
  <si>
    <t>アラキドン酸5-リポキシゲナーゼ測定</t>
  </si>
  <si>
    <t>アルカリホスファターゼ</t>
  </si>
  <si>
    <t>生物標本中のアルカリホスファターゼの測定。</t>
  </si>
  <si>
    <t>アルカリホスファターゼ測定</t>
  </si>
  <si>
    <t>アルカリホス、骨/総アルカリホス</t>
  </si>
  <si>
    <t>アルカリホスファターゼ、骨/総アルカリホスファターゼ；アルカリホスファターゼ、骨/総アルカリホスファターゼ</t>
  </si>
  <si>
    <t>生物標本中の骨特異的アルカリホスファターゼアイソフォームと総アルカリホスファターゼの相対測定値（比率またはパーセンテージ）。</t>
  </si>
  <si>
    <t>骨アルカリホスファターゼと総アルカリホスファターゼの比測定</t>
  </si>
  <si>
    <t>骨特異的アルカリホスファターゼ</t>
  </si>
  <si>
    <t>生物標本中の骨特異的アルカリホスファターゼアイソフォームの測定。</t>
  </si>
  <si>
    <t>骨特異的アルカリホスファターゼ測定</t>
  </si>
  <si>
    <t>Abn ラムダ+ 形質細胞</t>
  </si>
  <si>
    <t>Abn Lambda+ PC; Abn Lambda+ 形質細胞; 異常な Lambda+ 形質細胞</t>
  </si>
  <si>
    <t>生物学的標本内の異常なラムダ+形質細胞の測定。</t>
  </si>
  <si>
    <t>異常なラムダ陽性形質細胞数</t>
  </si>
  <si>
    <t>アルカリホスファターゼ/クレアチニン</t>
  </si>
  <si>
    <t>生物標本中のアルカリホスファターゼとクレアチニンの相対的な測定値（比率またはパーセンテージ）。</t>
  </si>
  <si>
    <t>アルカリホスファターゼ対クレアチニン比測定</t>
  </si>
  <si>
    <t>アルカリホスファターゼ排泄率</t>
  </si>
  <si>
    <t>定義された時間（例：1 時間）にわたって生物学的標本中に排出されるアルカリホスファターゼの量を測定します。</t>
  </si>
  <si>
    <t>アルカリホス、腸管/総アルカリホス</t>
  </si>
  <si>
    <t>アルカリホスファターゼ、腸管/総アルカリホスファターゼ</t>
  </si>
  <si>
    <t>生物学的標本中の腸特異的アルカリホスファターゼアイソフォームと総アルカリホスファターゼの相対的な測定値（比率またはパーセンテージ）。</t>
  </si>
  <si>
    <t>腸管アルカリホスファターゼと総アルカリホスファターゼの比測定</t>
  </si>
  <si>
    <t>腸管特異的アルカリホスファターゼ</t>
  </si>
  <si>
    <t>生物学的標本中の腸特異的アルカリホスファターゼアイソフォームの測定。</t>
  </si>
  <si>
    <t>腸管特異的アルカリホスファターゼ測定</t>
  </si>
  <si>
    <t>アルカリホスファターゼアイソザイム</t>
  </si>
  <si>
    <t>生物標本中のアルカリホスファターゼアイソザイムの測定。</t>
  </si>
  <si>
    <t>アルカリホスファターゼアイソザイム測定</t>
  </si>
  <si>
    <t>アルカリホス、肝臓/総アルカリホス</t>
  </si>
  <si>
    <t>アルカリホスファターゼ、肝臓／総アルカリホスファターゼ</t>
  </si>
  <si>
    <t>生体標本中の肝臓特異的アルカリホスファターゼアイソフォームと総アルカリホスファターゼの相対測定値（比率またはパーセンテージ）。</t>
  </si>
  <si>
    <t>肝臓アルカリホスファターゼと総アルカリホスファターゼの比測定</t>
  </si>
  <si>
    <t>アルカリホス、肝臓+骨/総アルカリホス</t>
  </si>
  <si>
    <t>生物標本中の肝臓および骨特異的アルカリホスファターゼアイソフォームと総アルカリホスファターゼの相対測定値（比率またはパーセンテージ）。</t>
  </si>
  <si>
    <t>肝臓および骨特異的アルカリホスファターゼアイソフォーム対アルカリホスファターゼ比測定</t>
  </si>
  <si>
    <t>肝特異的アルカリホスファターゼ</t>
  </si>
  <si>
    <t>生物学的標本中の肝臓特異的アルカリホスファターゼアイソフォームの測定。</t>
  </si>
  <si>
    <t>肝特異的アルカリホスファターゼ測定</t>
  </si>
  <si>
    <t>アルクホス、胎盤/総アルクホス</t>
  </si>
  <si>
    <t>アルカリホスファターゼ、胎盤性/総アルカリホスファターゼ；アルカリホスファターゼ、胎盤性/総アルカリホスファターゼ</t>
  </si>
  <si>
    <t>生物学的標本中の総アルカリホスファターゼに対する胎盤特異的アルカリホスファターゼアイソフォームの相対的測定値（比率またはパーセンテージ）。</t>
  </si>
  <si>
    <t>胎盤アルカリホスファターゼから総アルカリホスファターゼの測定</t>
  </si>
  <si>
    <t>胎盤特異的アルカリホスファターゼ</t>
  </si>
  <si>
    <t>生物学的標本中の胎盤特異的アルカリホスファターゼアイソフォームの測定。</t>
  </si>
  <si>
    <t>胎盤特異的アルカリホスファターゼ測定</t>
  </si>
  <si>
    <t>アルプラゾラム</t>
  </si>
  <si>
    <t>生物標本中に存在するアルプラゾラムの測定。</t>
  </si>
  <si>
    <t>アルプラゾラム測定</t>
  </si>
  <si>
    <t>酸不安定サブユニット</t>
  </si>
  <si>
    <t>酸不安定サブユニット; ALS; IGFALS; インスリン様成長因子結合タンパク質酸不安定サブユニット</t>
  </si>
  <si>
    <t>生物標本中の酸不安定サブユニットの測定。</t>
  </si>
  <si>
    <t>酸不安定サブユニット測定</t>
  </si>
  <si>
    <t>アラニンアミノトランスフェラーゼ</t>
  </si>
  <si>
    <t>アラニンアミノトランスフェラーゼ; SGPT</t>
  </si>
  <si>
    <t>生物標本中のアラニンアミノトランスフェラーゼの測定。</t>
  </si>
  <si>
    <t>アラニンアミノトランスフェラーゼ測定</t>
  </si>
  <si>
    <t>サンプル中に存在するアラニンアミノトランスフェラーゼ (ALT) とアスパラギン酸アミノトランスフェラーゼ (AST) の相対的な測定値 (比率またはパーセンテージ)。</t>
  </si>
  <si>
    <t>アラニンアミノトランスフェラーゼとアスパラギン酸アミノトランスフェラーゼの比率測定</t>
  </si>
  <si>
    <t>アルファトコフェロール</t>
  </si>
  <si>
    <t>生物標本中のアルファトコフェロールの測定。</t>
  </si>
  <si>
    <t>アルファトコフェロール測定</t>
  </si>
  <si>
    <t>アルミニウム</t>
  </si>
  <si>
    <t>Al; アルミニウム</t>
  </si>
  <si>
    <t>生物標本中のアルミニウムの測定。</t>
  </si>
  <si>
    <t>アルミニウム測定</t>
  </si>
  <si>
    <t>肺胞容積</t>
  </si>
  <si>
    <t>肺胞容積; VA</t>
  </si>
  <si>
    <t>吸気時に肺胞に入るガスの量。</t>
  </si>
  <si>
    <t>アシネトバクター・ルウォフィ</t>
  </si>
  <si>
    <t>生物標本中の Acinetobacter lwoffii の測定。</t>
  </si>
  <si>
    <t>アシネトバクター・イウォフィ測定</t>
  </si>
  <si>
    <t>生物標本中の合成カンナビノイド AM-2201 の測定。</t>
  </si>
  <si>
    <t>AM-2201測定</t>
  </si>
  <si>
    <t>AM694 N-5-ヒドロキシペンチル</t>
  </si>
  <si>
    <t>生物標本中の合成カンナビノイド代謝物 AM694 N-5-ヒドロキシペンチルの測定。</t>
  </si>
  <si>
    <t>AM694 N-5-ヒドロキシペンチル測定</t>
  </si>
  <si>
    <t>α-メチルアシルコエンザイムAラセマーゼ</t>
  </si>
  <si>
    <t>生物標本中のα-メチルアシル補酵素Aラセマーゼの測定。</t>
  </si>
  <si>
    <t>α-メチルアシルコエンザイムAラセマーゼ測定</t>
  </si>
  <si>
    <t>アモバルビタール</t>
  </si>
  <si>
    <t>生物学的標本中に存在するアモバルビタールの測定。</t>
  </si>
  <si>
    <t>アモバルビタール測定</t>
  </si>
  <si>
    <t>生物標本中のα-メチルアシルコエンザイムAラセマーゼmRNAの測定。</t>
  </si>
  <si>
    <t>α-メチルアシルコエンザイムAラセマーゼmRNA測定</t>
  </si>
  <si>
    <t>月経中インジケーター</t>
  </si>
  <si>
    <t>質問時に対象者が月経中であるかどうかを示します。</t>
  </si>
  <si>
    <t>抗ミュラー管ホルモン</t>
  </si>
  <si>
    <t>生物学的標本中の抗ミュラー管ホルモンの測定。</t>
  </si>
  <si>
    <t>抗ミュラー管ホルモン測定</t>
  </si>
  <si>
    <t>急性心筋虚血心電図変化</t>
  </si>
  <si>
    <t>心電図所見の評価では、急性心筋虚血に一致する新規または推定される新規の有意なST部分T波（ST-T）変化、または新規の左脚ブロックがみられます。（Thygesen K、Alpert JS、Jaffe AS、Simoons ML、et al.; Joint ESC/ACCF/</t>
  </si>
  <si>
    <t>心電図による急性心筋虚血の評価</t>
  </si>
  <si>
    <t>アミトリプチリン</t>
  </si>
  <si>
    <t>生物学的標本中のアミトリプチリンの測定。</t>
  </si>
  <si>
    <t>アミトリプチリン測定</t>
  </si>
  <si>
    <t>アンモニア</t>
  </si>
  <si>
    <t>アンモニア; NH3</t>
  </si>
  <si>
    <t>標本内のアンモニアの測定。</t>
  </si>
  <si>
    <t>アンモニア測定</t>
  </si>
  <si>
    <t>アンモニウム</t>
  </si>
  <si>
    <t>アンモニウム; アンモニウムイオン; NH4+</t>
  </si>
  <si>
    <t>生物標本中のアンモニウムイオン (NH4+) の測定。</t>
  </si>
  <si>
    <t>アンモニウム測定</t>
  </si>
  <si>
    <t>アンモニウム/クレアチニン</t>
  </si>
  <si>
    <t>生物標本中のアンモニウムとクレアチニンの相対的な測定値（比率）。</t>
  </si>
  <si>
    <t>アンモニウム対クレアチニン比測定</t>
  </si>
  <si>
    <t>アミノ酸</t>
  </si>
  <si>
    <t>AA; アミノ酸</t>
  </si>
  <si>
    <t>生物標本中のアミノ酸の総量の測定。</t>
  </si>
  <si>
    <t>アミノ酸測定</t>
  </si>
  <si>
    <t>1-アミノナフタレン</t>
  </si>
  <si>
    <t>1-アミノナフタレン; 1-ナフチルアミン</t>
  </si>
  <si>
    <t>標本中の1-アミノナフタレンの測定。</t>
  </si>
  <si>
    <t>1-アミノナフタレン測定</t>
  </si>
  <si>
    <t>2-アミノナフタレン</t>
  </si>
  <si>
    <t>2-アミノナフタレン; 2-ナフチルアミン</t>
  </si>
  <si>
    <t>標本中の2-アミノナフタレンの測定。</t>
  </si>
  <si>
    <t>2-アミノナフタレン測定</t>
  </si>
  <si>
    <t>非晶質堆積物</t>
  </si>
  <si>
    <t>生物標本中に存在する非晶質沈殿物の測定。</t>
  </si>
  <si>
    <t>非晶質堆積物の測定</t>
  </si>
  <si>
    <t>アルファ-メチルフェネチルアミン</t>
  </si>
  <si>
    <t>アルファメチルフェネチルアミン; アンフェタミン</t>
  </si>
  <si>
    <t>生物標本中のアルファ-メチルフェネチルアミンの測定。</t>
  </si>
  <si>
    <t>アンフェタミン測定</t>
  </si>
  <si>
    <t>アンフェタミン</t>
  </si>
  <si>
    <t>生物学的標本中に存在するアンフェタミン類の薬物の測定。</t>
  </si>
  <si>
    <t>アンフェタミン薬物クラスの測定</t>
  </si>
  <si>
    <t>デキストロアンフェタミン</t>
  </si>
  <si>
    <t>d-アンフェタミン; デキストロアンフェタミン</t>
  </si>
  <si>
    <t>生物学的標本中のデキストロアンフェタミンの測定。</t>
  </si>
  <si>
    <t>デキストロアンフェタミン測定</t>
  </si>
  <si>
    <t>アミラーゼ</t>
  </si>
  <si>
    <t>生物標本中の総酵素アミラーゼの測定。</t>
  </si>
  <si>
    <t>アミラーゼ測定</t>
  </si>
  <si>
    <t>マクロアミラーゼ</t>
  </si>
  <si>
    <t>生物標本中のマクロアミラーゼの測定。</t>
  </si>
  <si>
    <t>マクロアミラーゼ測定</t>
  </si>
  <si>
    <t>膵臓アミラーゼ</t>
  </si>
  <si>
    <t>膵アミラーゼ；膵アミラーゼアイソザイム</t>
  </si>
  <si>
    <t>生物標本中の膵臓酵素アミラーゼの測定。</t>
  </si>
  <si>
    <t>膵アミラーゼ測定</t>
  </si>
  <si>
    <t>唾液アミラーゼ</t>
  </si>
  <si>
    <t>唾液アミラーゼ；唾液アミラーゼアイソザイム</t>
  </si>
  <si>
    <t>生物標本中の唾液酵素アミラーゼの測定。</t>
  </si>
  <si>
    <t>唾液アミラーゼ測定</t>
  </si>
  <si>
    <t>アミロイドβ1-38</t>
  </si>
  <si>
    <t>アミロイドβ1-38; アミロイドβ38; アミロイドβ38タンパク質</t>
  </si>
  <si>
    <t>生物標本中のペプチド 1 ～ 38 で構成されるアミロイド ベータ タンパク質の測定。</t>
  </si>
  <si>
    <t>アミロイドβ1-38測定</t>
  </si>
  <si>
    <t>アミロイドβ1-40</t>
  </si>
  <si>
    <t>アミロイドβ1-40; アミロイドβ40; アミロイドβ40タンパク質</t>
  </si>
  <si>
    <t>生物標本中のペプチド 1 ～ 40 で構成されるアミロイド ベータ タンパク質の測定。</t>
  </si>
  <si>
    <t>アミロイドβ1-40測定</t>
  </si>
  <si>
    <t>アミロイドβ1-41</t>
  </si>
  <si>
    <t>アミロイドβ1-41; アミロイドβ41; アミロイドβ41タンパク質</t>
  </si>
  <si>
    <t>生物標本中のペプチド 1 ～ 41 で構成されるアミロイド ベータ タンパク質の測定。</t>
  </si>
  <si>
    <t>アミロイドβ1-41測定</t>
  </si>
  <si>
    <t>アミロイドβ1-42</t>
  </si>
  <si>
    <t>アミロイドβ1-42; アミロイドβ42; アミロイドβ42タンパク質</t>
  </si>
  <si>
    <t>生物標本中のペプチド 1 ～ 42 で構成されるアミロイド ベータ タンパク質の測定。</t>
  </si>
  <si>
    <t>ベータアミロイド42測定</t>
  </si>
  <si>
    <t>アミロイドA</t>
  </si>
  <si>
    <t>生物標本中のアミロイド A の総量の測定。</t>
  </si>
  <si>
    <t>アミロイドA測定</t>
  </si>
  <si>
    <t>アミロイドβ</t>
  </si>
  <si>
    <t>アミロイドβ；βアミロイド</t>
  </si>
  <si>
    <t>生物学的標本中の総アミロイドβの測定。</t>
  </si>
  <si>
    <t>ベータアミロイド測定</t>
  </si>
  <si>
    <t>アミロイドP</t>
  </si>
  <si>
    <t>アミロイドP; アミロイドP成分; SAP; 血清アミロイドP成分</t>
  </si>
  <si>
    <t>生物標本中のアミロイドPの総量の測定。</t>
  </si>
  <si>
    <t>アミロイドP測定</t>
  </si>
  <si>
    <t>抗好中球抗体</t>
  </si>
  <si>
    <t>抗好中球抗体；抗好中球自己抗体</t>
  </si>
  <si>
    <t>生物学的標本中の総抗好中球抗体の測定。</t>
  </si>
  <si>
    <t>抗好中球抗体測定</t>
  </si>
  <si>
    <t>アナバシン</t>
  </si>
  <si>
    <t>標本中のアナバシンの測定。</t>
  </si>
  <si>
    <t>アナバシン測定</t>
  </si>
  <si>
    <t>α-N-アセチルグルコサミニダーゼ</t>
  </si>
  <si>
    <t>生物標本中のα-N-アセチルグルコサミニダーゼの測定。</t>
  </si>
  <si>
    <t>α-N-アセチルグルコサミニダーゼ測定</t>
  </si>
  <si>
    <t>アナプラズマDNA</t>
  </si>
  <si>
    <t>生物標本中のアナプラズマ属の任意のメンバーの DNA の測定。</t>
  </si>
  <si>
    <t>アナプラズマDNA測定</t>
  </si>
  <si>
    <t>アナプラズマ</t>
  </si>
  <si>
    <t>生物標本において、種レベルには割り当てられていないが、アナプラズマ属レベルに割り当てられている生物の測定値。</t>
  </si>
  <si>
    <t>アナプラズマ測定</t>
  </si>
  <si>
    <t>嫌気性細菌</t>
  </si>
  <si>
    <t>生物標本中の嫌気性細菌の測定。</t>
  </si>
  <si>
    <t>嫌気性細菌の測定</t>
  </si>
  <si>
    <t>アナタビン</t>
  </si>
  <si>
    <t>標本中のアナタビンの測定。</t>
  </si>
  <si>
    <t>アナタビン測定</t>
  </si>
  <si>
    <t>抗好中球細胞質抗体</t>
  </si>
  <si>
    <t>抗好中球細胞質抗体；抗好中球細胞質自己抗体</t>
  </si>
  <si>
    <t>生物学的標本中の抗好中球細胞質抗体の測定。</t>
  </si>
  <si>
    <t>抗好中球細胞質抗体測定</t>
  </si>
  <si>
    <t>抗好中球細胞質IgG抗体</t>
  </si>
  <si>
    <t>抗好中球細胞質IgG抗体；抗好中球細胞質IgG自己抗体</t>
  </si>
  <si>
    <t>生物学的標本中の抗好中球細胞質IgG抗体の測定。</t>
  </si>
  <si>
    <t>抗好中球細胞質IgG抗体測定</t>
  </si>
  <si>
    <t>アンドロステンジオール</t>
  </si>
  <si>
    <t>生物標本中のアンドロステンジオール代謝物の測定。</t>
  </si>
  <si>
    <t>アンドロステンジオール代謝物測定</t>
  </si>
  <si>
    <t>アンドロステンジオン</t>
  </si>
  <si>
    <t>4-アンドロステンジオン; アンドロステンジオン</t>
  </si>
  <si>
    <t>生物標本中のアンドロステンジオンホルモンの測定。</t>
  </si>
  <si>
    <t>アンドロステンジオンの測定</t>
  </si>
  <si>
    <t>アンドロステロン</t>
  </si>
  <si>
    <t>生物標本中のアンドロステロンの測定。</t>
  </si>
  <si>
    <t>アンドロステロン測定</t>
  </si>
  <si>
    <t>動脈瘤インジケーター</t>
  </si>
  <si>
    <t>1 つ以上の動脈瘤が存在するかどうかを示します。</t>
  </si>
  <si>
    <t>抗グロブリン試験、間接</t>
  </si>
  <si>
    <t>抗グロブリン試験、間接クームス試験</t>
  </si>
  <si>
    <t>クームス試薬を使用して生物学的標本中の抗赤血球抗体の存在を検出する検査。</t>
  </si>
  <si>
    <t>間接抗グロブリン試験</t>
  </si>
  <si>
    <t>抗グロブリン試験、直接</t>
  </si>
  <si>
    <t>多特異性抗グロブリン試験、直接抗グロブリン試験、直接クームス試験</t>
  </si>
  <si>
    <t>生体内の生物学的標本内の抗体または補体で覆われた赤血球の測定。</t>
  </si>
  <si>
    <t>直接抗グロブリン試験</t>
  </si>
  <si>
    <t>アンジオポエチン1</t>
  </si>
  <si>
    <t>生物標本中のアンジオポエチン 1 の測定。</t>
  </si>
  <si>
    <t>アンジオポエチン1測定</t>
  </si>
  <si>
    <t>アンジオポエチン2</t>
  </si>
  <si>
    <t>ANG2; アンジオポエチン2</t>
  </si>
  <si>
    <t>生物標本中のアンジオポエチン 2 の測定。</t>
  </si>
  <si>
    <t>アンジオポエチン2測定</t>
  </si>
  <si>
    <t>アンジオポエチン関連タンパク質4</t>
  </si>
  <si>
    <t>アンジオポエチン様 4; アンジオポエチン関連タンパク質 4; ARP4; FIAF; 肝アンジオポエチン関連タンパク質; HFARP; PGAR</t>
  </si>
  <si>
    <t>生物学的標本中のアンジオポエチン関連タンパク質 4 の測定。</t>
  </si>
  <si>
    <t>アンジオポエチン関連タンパク質4の測定</t>
  </si>
  <si>
    <t>アンジオテンシンI</t>
  </si>
  <si>
    <t>生物標本中のアンジオテンシン I ホルモンの測定。</t>
  </si>
  <si>
    <t>アンジオテンシンI測定</t>
  </si>
  <si>
    <t>アンジオテンシンII</t>
  </si>
  <si>
    <t>生物学的標本中のアンジオテンシン II ホルモンの測定。</t>
  </si>
  <si>
    <t>アンジオテンシンII測定</t>
  </si>
  <si>
    <t>アンジオテンシノーゲン</t>
  </si>
  <si>
    <t>アンジオテンシン前駆体; アンジオテンシノーゲン</t>
  </si>
  <si>
    <t>生物学的標本中のアンジオテンシノーゲンホルモンの測定。</t>
  </si>
  <si>
    <t>アンジオテンシノーゲン測定</t>
  </si>
  <si>
    <t>アスペルギルス・ニガー</t>
  </si>
  <si>
    <t>生物標本中の Aspergillus niger の測定。</t>
  </si>
  <si>
    <t>アスペルギルス・ニガー測定</t>
  </si>
  <si>
    <t>アニオンギャップ</t>
  </si>
  <si>
    <t>生物標本中の測定されていない陰イオン（塩化物陰イオンと重炭酸塩陰イオン以外の陰イオン）の計算された推定値。</t>
  </si>
  <si>
    <t>アニオンギャップ測定</t>
  </si>
  <si>
    <t>アニオンギャップ3</t>
  </si>
  <si>
    <t>生物標本中の測定されていない陰イオン（ナトリウムから塩化物と重炭酸塩を差し引いて計算）の計算された推定値。</t>
  </si>
  <si>
    <t>アニオンギャップ3測定</t>
  </si>
  <si>
    <t>アニオンギャップ4</t>
  </si>
  <si>
    <t>生物学的標本中の測定されていない陰イオンの計算された推定値（血清ナトリウム + 血清カリウムの合計と血清重炭酸塩 + 塩化物の合計の差として計算されます）。</t>
  </si>
  <si>
    <t>アニオンギャップ4測定</t>
  </si>
  <si>
    <t>異形細胞</t>
  </si>
  <si>
    <t>不等赤血球</t>
  </si>
  <si>
    <t>全血標本中の赤血球の大きさの変動の測定値。</t>
  </si>
  <si>
    <t>異方性細胞測定</t>
  </si>
  <si>
    <t>両眼性色覚異常</t>
  </si>
  <si>
    <t>生物標本内の赤血球の色の変化の測定。</t>
  </si>
  <si>
    <t>色覚異常測定</t>
  </si>
  <si>
    <t>アニレリジン</t>
  </si>
  <si>
    <t>生物標本中のアニレリジンの測定。</t>
  </si>
  <si>
    <t>アニレリジン測定</t>
  </si>
  <si>
    <t>環状a'速度</t>
  </si>
  <si>
    <t>心室拡張後期（心室の能動充満）における環状運動の最高速度。</t>
  </si>
  <si>
    <t>環状e'速度</t>
  </si>
  <si>
    <t>心室拡張期初期（心室の受動的な充満）における環状運動の最高速度。</t>
  </si>
  <si>
    <t>環状S'速度</t>
  </si>
  <si>
    <t>心室収縮期における環状運動のピーク速度。</t>
  </si>
  <si>
    <t>心房性ナトリウム利尿ペプチド</t>
  </si>
  <si>
    <t>心房性ナトリウム利尿ペプチド；アトリオペプチン</t>
  </si>
  <si>
    <t>生物学的標本中の心房性ナトリウム利尿ペプチドの測定。</t>
  </si>
  <si>
    <t>心房性ナトリウム利尿ペプチド測定</t>
  </si>
  <si>
    <t>中等度プロ心房性ナトリウム利尿ペプチド</t>
  </si>
  <si>
    <t>中域プロ心房性ナトリウム利尿ペプチド; 中域プロ心房性ナトリウム利尿ペプチド; MR-proANP; MRproANP</t>
  </si>
  <si>
    <t>生物学的標本中の中部領域プロ心房性ナトリウム利尿ペプチドの測定。</t>
  </si>
  <si>
    <t>中部領域プロ心房性ナトリウム利尿ペプチド測定</t>
  </si>
  <si>
    <t>N末端プロA型ナトリウム利尿ペプチド</t>
  </si>
  <si>
    <t>N末端プロ心房性ナトリウム利尿ペプチド；N末端プロA型ナトリウム利尿ペプチド；NTプロANP II</t>
  </si>
  <si>
    <t>生物学的標本中の N 末端プロ A 型ナトリウム利尿ペプチドの測定。</t>
  </si>
  <si>
    <t>N末端プロA型ナトリウム利尿ペプチド測定</t>
  </si>
  <si>
    <t>アンチトロンビン活性</t>
  </si>
  <si>
    <t>アンチトロンビン活性; アンチトロンビンIII活性</t>
  </si>
  <si>
    <t>生物学的標本中のアンチトロンビン活性の測定。</t>
  </si>
  <si>
    <t>アンチトロンビン活性測定</t>
  </si>
  <si>
    <t>アンチトロンビン抗原</t>
  </si>
  <si>
    <t>アンチトロンビン; アンチトロンビン抗原; アンチトロンビンIII; アンチトロンビンIII抗原</t>
  </si>
  <si>
    <t>生物学的標本中のアンチトロンビン抗原の測定。</t>
  </si>
  <si>
    <t>アンチトロンビン抗原測定</t>
  </si>
  <si>
    <t>抗うつ薬</t>
  </si>
  <si>
    <t>生物学的標本中に存在する抗うつ薬クラスの薬物の測定。</t>
  </si>
  <si>
    <t>抗うつ薬の測定</t>
  </si>
  <si>
    <t>解剖学的平面</t>
  </si>
  <si>
    <t>患者ベースの座標系に対する画像スライスの位置と方向。(NCI)</t>
  </si>
  <si>
    <t>イメージプレーン</t>
  </si>
  <si>
    <t>アセトアミノフェン-システイン付加物</t>
  </si>
  <si>
    <t>アセトアミノフェンタンパク質付加物、アセトアミノフェンシステイン付加物、APAP-CYS、APAP-タンパク質</t>
  </si>
  <si>
    <t>生物標本中のアセトアミノフェン-システイン付加物の測定。</t>
  </si>
  <si>
    <t>アセトアミノフェン-システイン付加物の測定</t>
  </si>
  <si>
    <t>APTT-LAスクリーニングによる％差異の確認</t>
  </si>
  <si>
    <t>APTT-LA スクリーンによるパーセント差の確認; PTT-LA スクリーンによるパーセント差の確認</t>
  </si>
  <si>
    <t>ループス抗凝固因子の存在を確認するための測定値。[(スクリーニング aPTT - 確認 aPTT)/スクリーニング aPTT]x100 として計算されます。</t>
  </si>
  <si>
    <t>APTT-LAスクリーニングによるパーセント差の確認</t>
  </si>
  <si>
    <t>アルファ2抗プラスミン</t>
  </si>
  <si>
    <t>アルファ2抗プラスミン剤；アルファ2プラスミン阻害剤</t>
  </si>
  <si>
    <t>生物学的標本中のアルファ 2 抗プラスミンの測定。</t>
  </si>
  <si>
    <t>アルファ2抗プラスミン測定</t>
  </si>
  <si>
    <t>アルファ2抗プラスミン活性</t>
  </si>
  <si>
    <t>生物学的標本中のアルファ 2 抗プラスミン活性の測定。</t>
  </si>
  <si>
    <t>アルファ2抗プラスミン活性測定</t>
  </si>
  <si>
    <t>アポリポタンパク質A</t>
  </si>
  <si>
    <t>生物標本中の総アポリポタンパク質 A の測定。</t>
  </si>
  <si>
    <t>アポリポタンパク質A測定</t>
  </si>
  <si>
    <t>アポリポタンパク質A1</t>
  </si>
  <si>
    <t>生物標本中のアポリポタンパク質 A1 の測定。</t>
  </si>
  <si>
    <t>アポリポタンパク質A1測定</t>
  </si>
  <si>
    <t>アポリポタンパク質AII</t>
  </si>
  <si>
    <t>生物標本中のアポリポタンパク質 AII の測定。</t>
  </si>
  <si>
    <t>アポリポタンパク質AII測定</t>
  </si>
  <si>
    <t>アポリポタンパク質A4</t>
  </si>
  <si>
    <t>生物標本中のアポリポタンパク質 A4 の測定。</t>
  </si>
  <si>
    <t>アポリポタンパク質A4測定</t>
  </si>
  <si>
    <t>アポリポタンパク質A5</t>
  </si>
  <si>
    <t>生物標本中のアポリポタンパク質 A5 の測定。</t>
  </si>
  <si>
    <t>アポリポタンパク質A5測定</t>
  </si>
  <si>
    <t>アポリポタンパク質B</t>
  </si>
  <si>
    <t>生物標本中の総アポリポタンパク質 B の測定。</t>
  </si>
  <si>
    <t>アポリポタンパク質B測定</t>
  </si>
  <si>
    <t>アポリポタンパク質B100</t>
  </si>
  <si>
    <t>生物標本中のアポリポタンパク質 B100 の測定。</t>
  </si>
  <si>
    <t>アポリポタンパク質B100測定</t>
  </si>
  <si>
    <t>アポリポタンパク質B48</t>
  </si>
  <si>
    <t>生物標本中のアポリポタンパク質 B48 の測定。</t>
  </si>
  <si>
    <t>アポリポタンパク質B48測定</t>
  </si>
  <si>
    <t>アポリポタンパク質B/アポリポタンパク質A1</t>
  </si>
  <si>
    <t>生物標本中のアポリポタンパク質 B とアポリポタンパク質 A1 の相対的な測定値 (比率またはパーセンテージ)。</t>
  </si>
  <si>
    <t>アポリポタンパク質Bとアポリポタンパク質A1の比測定</t>
  </si>
  <si>
    <t>アポリポタンパク質CI</t>
  </si>
  <si>
    <t>生物標本中のアポリポタンパク質 CI の測定。</t>
  </si>
  <si>
    <t>アポリポタンパク質CI測定</t>
  </si>
  <si>
    <t>アポリポタンパク質C2</t>
  </si>
  <si>
    <t>アポリポタンパク質C2; アポリポタンパク質CII</t>
  </si>
  <si>
    <t>生物標本中のアポリポタンパク質 C2 の測定。</t>
  </si>
  <si>
    <t>アポリポタンパク質C2測定</t>
  </si>
  <si>
    <t>アポリポタンパク質CIII</t>
  </si>
  <si>
    <t>生物標本中のアポリポタンパク質 CIII の測定。</t>
  </si>
  <si>
    <t>アポリポタンパク質CIII測定</t>
  </si>
  <si>
    <t>アポリポタンパク質D</t>
  </si>
  <si>
    <t>生物標本中のアポリポタンパク質 D の測定。</t>
  </si>
  <si>
    <t>アポリポタンパク質D測定</t>
  </si>
  <si>
    <t>アポリポタンパク質E</t>
  </si>
  <si>
    <t>生物標本中のアポリポタンパク質 E の測定。</t>
  </si>
  <si>
    <t>アポリポタンパク質E測定</t>
  </si>
  <si>
    <t>アポリポタンパク質E4</t>
  </si>
  <si>
    <t>生物標本中のアポリポタンパク質 E4 の測定。</t>
  </si>
  <si>
    <t>アポリポタンパク質E4測定</t>
  </si>
  <si>
    <t>アポリポタンパク質H</t>
  </si>
  <si>
    <t>生物標本中のアポリポタンパク質 H の測定。</t>
  </si>
  <si>
    <t>アポリポタンパク質H測定</t>
  </si>
  <si>
    <t>アポリポタンパク質J</t>
  </si>
  <si>
    <t>アポリポタンパク質J; クラステリン</t>
  </si>
  <si>
    <t>生物標本中のアポリポタンパク質 J の測定。</t>
  </si>
  <si>
    <t>アポリポタンパク質J測定</t>
  </si>
  <si>
    <t>アポリポタンパク質J/クレアチニン</t>
  </si>
  <si>
    <t>アポリポタンパク質J/クレアチニン; クラステリン/クレアチニン</t>
  </si>
  <si>
    <t>生物標本中のアポリポタンパク質 J とクレアチニンの相対的な測定値 (比率またはパーセンテージ)。</t>
  </si>
  <si>
    <t>アポリポタンパク質Jとクレアチニンの比の測定</t>
  </si>
  <si>
    <t>大動脈管後狭窄症の重症度</t>
  </si>
  <si>
    <t>管後大動脈縮窄症の重症度の評価。</t>
  </si>
  <si>
    <t>アミロイドα前駆タンパク質</t>
  </si>
  <si>
    <t>生物学的標本中に存在するアミロイドα前駆体タンパク質の測定。</t>
  </si>
  <si>
    <t>アミロイドα前駆体タンパク質測定</t>
  </si>
  <si>
    <t>アミロイドβ前駆タンパク質</t>
  </si>
  <si>
    <t>アミロイドβ前駆体; アミロイドβ前駆体タンパク質; アミロイドβ前駆体; アミロイド前駆体タンパク質</t>
  </si>
  <si>
    <t>生物学的標本中に存在するアミロイドβ前駆体タンパク質の測定。</t>
  </si>
  <si>
    <t>アミロイドβ前駆体タンパク質測定</t>
  </si>
  <si>
    <t>標本の外観</t>
  </si>
  <si>
    <t>標本の外側または目に見える部分。</t>
  </si>
  <si>
    <t>標本の外観評価</t>
  </si>
  <si>
    <t>外観</t>
  </si>
  <si>
    <t>アパー</t>
  </si>
  <si>
    <t>実体の外面または目に見える側面。</t>
  </si>
  <si>
    <t>総アミロイド前駆体タンパク質</t>
  </si>
  <si>
    <t>生物学的標本中に存在するアミロイド前駆体タンパク質の総量の測定。</t>
  </si>
  <si>
    <t>総アミロイド前駆体タンパク質測定</t>
  </si>
  <si>
    <t>アプロバルビタール</t>
  </si>
  <si>
    <t>生物学的標本中のアプロバルビタール濃度の測定。</t>
  </si>
  <si>
    <t>アプロバルビタール測定</t>
  </si>
  <si>
    <t>大動脈管前狭窄症の重症度</t>
  </si>
  <si>
    <t>動脈管前狭窄症の重症度の評価。</t>
  </si>
  <si>
    <t>AST対血小板比指数</t>
  </si>
  <si>
    <t>APRIスコア；AST対血小板比指数</t>
  </si>
  <si>
    <t>肝硬変および線維症が存在する可能性を示す計算。AST の正常上限値に対するアスパラギン酸アミノトランスフェラーゼ (AST) の相対測定値として測定され、血小板数で割り、100 を掛けます。</t>
  </si>
  <si>
    <t>アスパラギン酸アミノトランスフェラーゼ対血小板比指数</t>
  </si>
  <si>
    <t>増殖誘導リガンド</t>
  </si>
  <si>
    <t>増殖誘導リガンド; 可溶性CD256; TNFSF13; 腫瘍壊死因子リガンドスーパーファミリーメンバー13</t>
  </si>
  <si>
    <t>生物標本中の増殖誘導リガンドの測定。</t>
  </si>
  <si>
    <t>増殖誘導リガンド測定</t>
  </si>
  <si>
    <t>活性化プロテインC抵抗性</t>
  </si>
  <si>
    <t>活性化プロテインC抵抗性；第V因子ライデンスクリーニング</t>
  </si>
  <si>
    <t>生物標本中の活性化プロテイン C に対する抗凝固反応の抵抗の測定。</t>
  </si>
  <si>
    <t>活性化プロテインC抵抗性測定</t>
  </si>
  <si>
    <t>環状面収縮期移動</t>
  </si>
  <si>
    <t>心臓の頂点に向かって心臓弁輪が縦方向に変位すること。</t>
  </si>
  <si>
    <t>アミロイド確率スコア</t>
  </si>
  <si>
    <t>アミロイド確率スコア; APS; 血漿アミロイド確率スコア</t>
  </si>
  <si>
    <t>PET 画像で患者がアミロイド陽性である可能性の推定値を表す確率スコア。</t>
  </si>
  <si>
    <t>活性化部分トロンボプラスチン時間</t>
  </si>
  <si>
    <t>活性化試薬を生体試料に加え、凝固が起こるまでの時間を測定する検査です。反応混合物に組織因子（第III因子）が含まれていないため、この検査は部分的なものです。</t>
  </si>
  <si>
    <t>APTT-LA 実測値/対照値</t>
  </si>
  <si>
    <t>APTT-LA 実測値/対照値；ループス抗凝固薬感受性APTT 実測値/対照値</t>
  </si>
  <si>
    <t>被験者の検体と対照検体とを比較した場合の、ループス抗凝固剤感受性 APTT の相対的な測定値 (比率またはパーセンテージ)。</t>
  </si>
  <si>
    <t>APTT-LA 実測値と対照値比の測定</t>
  </si>
  <si>
    <t>ループス抗凝固剤感受性APTT</t>
  </si>
  <si>
    <t>APTT-LA; APTTLA; ループス抗凝固剤感受性APTT</t>
  </si>
  <si>
    <t>ループス感受性試薬を血漿標本に加えたときに凝固が起こるまでにかかる時間の長さを測定します。</t>
  </si>
  <si>
    <t>ループス抗凝固薬感受性APTT測定</t>
  </si>
  <si>
    <t>アクティブ化されたPTT/標準</t>
  </si>
  <si>
    <t>活性化部分トロンボプラスチン時間/標準トロンボプラスチン時間; 活性化PTT/標準; 活性化PTT/標準PTT</t>
  </si>
  <si>
    <t>被験者の活性化部分トロンボプラスチン時間と標準部分トロンボプラスチン時間またはコントロール部分トロンボプラスチン時間に対する相対的な測定値 (比率またはパーセンテージ)。</t>
  </si>
  <si>
    <t>アクティブPTT/標準比測定</t>
  </si>
  <si>
    <t>画像取得マトリックスサイズ</t>
  </si>
  <si>
    <t>デジタル画像内の各線形次元に割り当てられたデータ フィールド、ピクセル、またはデータ ポイントの数の測定値。(NCI)</t>
  </si>
  <si>
    <t>アラキドン酸</t>
  </si>
  <si>
    <t>生物標本中に存在するアラキドン酸の測定。</t>
  </si>
  <si>
    <t>アラキドン酸測定</t>
  </si>
  <si>
    <t>アレルゲン誘発抗体</t>
  </si>
  <si>
    <t>生物学的標本中のアレルゲン誘発結合抗体の測定。</t>
  </si>
  <si>
    <t>アレルゲン誘発抗体測定</t>
  </si>
  <si>
    <t>エリア</t>
  </si>
  <si>
    <t>境界内に囲まれた 2 次元面の範囲。(NCI)</t>
  </si>
  <si>
    <t>心室拡張期終末部面積</t>
  </si>
  <si>
    <t>心血管構造の境界内に囲まれ、心室拡張期末に測定される 2 次元表面。</t>
  </si>
  <si>
    <t>心室拡張期終末面積</t>
  </si>
  <si>
    <t>領域、心室収縮終期</t>
  </si>
  <si>
    <t>心血管構造の境界内に囲まれ、心室収縮末期に測定される 2 次元表面。</t>
  </si>
  <si>
    <t>心室収縮終末部の面積</t>
  </si>
  <si>
    <t>アンフィレグリン</t>
  </si>
  <si>
    <t>アンフィレグリン;神経鞘腫由来成長因子; SDGF</t>
  </si>
  <si>
    <t>生物標本中のアンフィレグリンの測定。</t>
  </si>
  <si>
    <t>アンフィレグリン測定</t>
  </si>
  <si>
    <t>アルギニン</t>
  </si>
  <si>
    <t>生物標本中のアルギニンの測定。</t>
  </si>
  <si>
    <t>アルギニン測定</t>
  </si>
  <si>
    <t>大動脈弁逆流ジェット幅 LVOT 直径 右</t>
  </si>
  <si>
    <t>大動脈逆流ジェット幅 LVOT 径 Rt; 大動脈逆流ジェット幅と左室流出路径の比</t>
  </si>
  <si>
    <t>大動脈逆流ジェット幅と左室流出路 (LVOT) 径の相対測定値 (比率)。</t>
  </si>
  <si>
    <t>大動脈逆流ジェット幅と左室流出路径の比</t>
  </si>
  <si>
    <t>アルギニノコハク酸</t>
  </si>
  <si>
    <t>生物標本中のアルギニノコハク酸の測定。</t>
  </si>
  <si>
    <t>アルギニノコハク酸測定</t>
  </si>
  <si>
    <t>アレルゲン誘発性IgA抗体</t>
  </si>
  <si>
    <t>生物標本中のアレルゲン誘導性 IgA 抗体の結合の測定。</t>
  </si>
  <si>
    <t>アレルゲン誘発IgA抗体測定</t>
  </si>
  <si>
    <t>アレルゲン誘発性IgE抗体</t>
  </si>
  <si>
    <t>生物学的標本中の結合アレルゲン誘発 IgE 抗体の測定。</t>
  </si>
  <si>
    <t>アレルゲン誘発IgE抗体測定</t>
  </si>
  <si>
    <t>アレルゲン誘発IgG4抗体</t>
  </si>
  <si>
    <t>生物学的標本中の結合アレルゲン誘発IgG4抗体の測定。</t>
  </si>
  <si>
    <t>アレルゲン誘発IgG4抗体測定</t>
  </si>
  <si>
    <t>アレルゲン誘発IgG抗体</t>
  </si>
  <si>
    <t>生物学的標本中のアレルゲン誘導性 IgG 抗体の結合の測定。</t>
  </si>
  <si>
    <t>アレルゲン誘発IgG抗体測定</t>
  </si>
  <si>
    <t>アレルゲン誘発性IgM抗体</t>
  </si>
  <si>
    <t>生物学的標本中の結合アレルゲン誘発性 IgM 抗体の測定。</t>
  </si>
  <si>
    <t>アレルゲン誘発IgM抗体測定</t>
  </si>
  <si>
    <t>腕の長さ</t>
  </si>
  <si>
    <t>腕幅; 腕を広げる; 届く範囲; 翼を広げる</t>
  </si>
  <si>
    <t>壁に向かって両腕を90度に曲げ、肘と手首を伸ばし、手のひらを曲げた状態で、片方の手の中指の先端からもう一方の手の中指の先端までの長さを測る。</t>
  </si>
  <si>
    <t>アリピプラゾール</t>
  </si>
  <si>
    <t>生物標本中のアリピプラゾールの測定。</t>
  </si>
  <si>
    <t>アリピプラゾール測定</t>
  </si>
  <si>
    <t>アルドステロン/レニン活性</t>
  </si>
  <si>
    <t>生物学的標本におけるアルドステロンとレニンの活性の相対的な測定値（比率）。</t>
  </si>
  <si>
    <t>アルドステロン対レニン活性比測定</t>
  </si>
  <si>
    <t>砒素</t>
  </si>
  <si>
    <t>ヒ素; As</t>
  </si>
  <si>
    <t>標本中のヒ素の測定。</t>
  </si>
  <si>
    <t>ヒ素測定</t>
  </si>
  <si>
    <t>アセナピン</t>
  </si>
  <si>
    <t>生物標本中のアセナピンの測定。</t>
  </si>
  <si>
    <t>アセナピン測定</t>
  </si>
  <si>
    <t>α-平滑筋アクチン</t>
  </si>
  <si>
    <t>アルファアクチン2、アルファSMA、アルファ平滑筋アクチン</t>
  </si>
  <si>
    <t>生物標本中のα平滑筋アクチンの測定。</t>
  </si>
  <si>
    <t>α-平滑筋アクチン測定</t>
  </si>
  <si>
    <t>アスパラギン</t>
  </si>
  <si>
    <t>生物標本中のアスパラギンの測定。</t>
  </si>
  <si>
    <t>アスパラギン測定</t>
  </si>
  <si>
    <t>アスパラギン酸</t>
  </si>
  <si>
    <t>生物標本中のアスパラギン酸の測定。</t>
  </si>
  <si>
    <t>アスパラギン酸測定</t>
  </si>
  <si>
    <t>アスペルギルス抗原</t>
  </si>
  <si>
    <t>生物標本中のアスペルギルス属の任意の菌の抗原の測定。</t>
  </si>
  <si>
    <t>アスペルギルス抗原測定</t>
  </si>
  <si>
    <t>アスペルギルスDNA</t>
  </si>
  <si>
    <t>生物標本中のアスペルギルス属の任意のメンバーの DNA の測定。</t>
  </si>
  <si>
    <t>アスペルギルスDNA測定</t>
  </si>
  <si>
    <t>アスペルギルス</t>
  </si>
  <si>
    <t>生物標本において、種レベルには割り当てられていないが、アスペルギルス属レベルに割り当てられている生物の測定値。</t>
  </si>
  <si>
    <t>アスペルギルス測定</t>
  </si>
  <si>
    <t>アレルゲン皮膚反応指数</t>
  </si>
  <si>
    <t>アレルゲン皮膚テストにおけるアレルゲン膨疹の大きさと陽性対照膨疹の大きさの相対的な測定値 (比率またはパーセンテージ)。</t>
  </si>
  <si>
    <t>アレルゲン皮膚反応強度</t>
  </si>
  <si>
    <t>膨疹および発赤反応の強度の半定量的評価。</t>
  </si>
  <si>
    <t>抗一本鎖DNA IgG</t>
  </si>
  <si>
    <t>生物学的標本中の抗一本鎖 DNA IgG 抗体の測定。</t>
  </si>
  <si>
    <t>抗一本鎖DNA IgG測定</t>
  </si>
  <si>
    <t>アスパラギン酸アミノトランスフェラーゼ</t>
  </si>
  <si>
    <t>アスパラギン酸アミノトランスフェラーゼ; SGOT</t>
  </si>
  <si>
    <t>生物標本中のアスパラギン酸アミノトランスフェラーゼの測定。</t>
  </si>
  <si>
    <t>アスパラギン酸アミノトランスフェラーゼ測定</t>
  </si>
  <si>
    <t>アスパラギン酸アミノトランスフェラーゼ抗原</t>
  </si>
  <si>
    <t>アスパラギン酸アミノトランスフェラーゼ抗原; SGOT抗原</t>
  </si>
  <si>
    <t>生物学的標本中のアスパラギン酸アミノトランスフェラーゼ抗原の測定。</t>
  </si>
  <si>
    <t>アスパラギン酸アミノトランスフェラーゼ抗原測定</t>
  </si>
  <si>
    <t>サンプル中に存在するアスパラギン酸アミノトランスフェラーゼ (AST) とアラニンアミノトランスフェラーゼ (ALT) の相対的な測定値 (比率またはパーセンテージ)。</t>
  </si>
  <si>
    <t>アスパラギン酸アミノトランスフェラーゼとアラニンアミノトランスフェラーゼの比率測定</t>
  </si>
  <si>
    <t>乱視軸</t>
  </si>
  <si>
    <t>180 度スケール上の平坦な主子午線の位置を度数で測定した値。90 度は垂直子午線、180 度は水平子午線を示します。</t>
  </si>
  <si>
    <t>アスパラギン酸アミノトランスフェラーゼアイソザイムC</t>
  </si>
  <si>
    <t>アスパラギン酸アミノトランスフェラーゼアイソザイム C; アスパラギン酸アミノトランスフェラーゼアイソザイム 細胞質; C-AST; cAspAT; アスパラギン酸アミノトランスフェラーゼの細胞質アイソザイム; SGOT アイソザイム C</t>
  </si>
  <si>
    <t>生物標本中のアスパラギン酸アミノトランスフェラーゼアイソザイム C の測定。</t>
  </si>
  <si>
    <t>アスパラギン酸アミノトランスフェラーゼアイソザイムC測定</t>
  </si>
  <si>
    <t>AST/クレアチンキナーゼ</t>
  </si>
  <si>
    <t>アスパラギン酸アミノトランスフェラーゼ/CPK; アスパラギン酸アミノトランスフェラーゼ/クレアチンキナーゼ; AST/クレアチンキナーゼ</t>
  </si>
  <si>
    <t>生物標本中のアスパラギン酸アミノトランスフェラーゼとクレアチンキナーゼの相対的な測定値（比率）。</t>
  </si>
  <si>
    <t>アスパラギン酸アミノトランスフェラーゼとクレアチンキナーゼの比率測定</t>
  </si>
  <si>
    <t>アスパラギン酸アミノトランスフェラーゼ/クレアチニン</t>
  </si>
  <si>
    <t>生物標本中のアスパラギン酸アミノトランスフェラーゼとクレアチニンの相対的な測定値（比率またはパーセンテージ）。</t>
  </si>
  <si>
    <t>アスパラギン酸アミノトランスフェラーゼ対クレアチニン比測定</t>
  </si>
  <si>
    <t>3-アルファ-アンドロスタンジオールグルクロン酸抱合体</t>
  </si>
  <si>
    <t>生物標本中の 3-α-アンドロスタンジオールグルクロン酸抱合体の測定。</t>
  </si>
  <si>
    <t>3-アルファ-アンドロスタンジオールグルクロン酸抱合体測定</t>
  </si>
  <si>
    <t>アスパラギン酸アミノトランスフェラーゼアイソザイムM</t>
  </si>
  <si>
    <t>アスパラギン酸アミノトランスフェラーゼアイソザイム M; ミトコンドリアアスパラギン酸アミノトランスフェラーゼアイソザイム; M-AST; mAspAT; ミトコンドリアアスパラギン酸アミノトランスフェラーゼアイソザイム; SGOT アイソザイム M</t>
  </si>
  <si>
    <t>生物標本中のアスパラギン酸アミノトランスフェラーゼアイソザイムMの測定。</t>
  </si>
  <si>
    <t>アスパラギン酸アミノトランスフェラーゼアイソザイムM測定</t>
  </si>
  <si>
    <t>アルファシヌクレインタンパク質</t>
  </si>
  <si>
    <t>生物学的標本中のαシヌクレインタンパク質の測定。</t>
  </si>
  <si>
    <t>αシヌクレインタンパク質測定</t>
  </si>
  <si>
    <t>自己抗体</t>
  </si>
  <si>
    <t>生物学的標本中の結合自己抗体の測定。</t>
  </si>
  <si>
    <t>自己抗体測定</t>
  </si>
  <si>
    <t>アンチトロンビン活性実測値/対照値</t>
  </si>
  <si>
    <t>アンチトロンビン活性実測値/アンチトロンビン活性コントロール；アンチトロンビン活性実測値/コントロール；アンチトロンビン活性実測値/正常</t>
  </si>
  <si>
    <t>被験者の検体中のアンチトロンビンの生物学的活性を対照検体中の同じ活性と比較した相対的な測定値（比率またはパーセンテージ）。</t>
  </si>
  <si>
    <t>アンチトロンビン活性実測値と対照値比の測定</t>
  </si>
  <si>
    <t>アンチトロンビン実測値/対照値</t>
  </si>
  <si>
    <t>アンチトロンビン実測値/対照値; アンチトロンビン実測値/正常値</t>
  </si>
  <si>
    <t>対照標本と比較した被験者の標本中のアンチトロンビンの相対的な測定値（比率またはパーセンテージ）。</t>
  </si>
  <si>
    <t>アンチトロンビン実測値と対照値比の測定</t>
  </si>
  <si>
    <t>血漿の動脈硬化指数</t>
  </si>
  <si>
    <t>AIP; アテローム形成指数; 血漿のアテローム形成指数</t>
  </si>
  <si>
    <t>生物標本中の血漿トリグリセリドと高密度リポタンパク質コレステロールのモル濃度比の 10 を底とする対数の測定。</t>
  </si>
  <si>
    <t>IgA自己抗体</t>
  </si>
  <si>
    <t>生物学的標本中の結合IgA自己抗体の測定。</t>
  </si>
  <si>
    <t>IgA自己抗体測定</t>
  </si>
  <si>
    <t>IgG1自己抗体</t>
  </si>
  <si>
    <t>生物学的標本中の結合IgG1自己抗体の測定。</t>
  </si>
  <si>
    <t>IgG1自己抗体測定</t>
  </si>
  <si>
    <t>IgG2自己抗体</t>
  </si>
  <si>
    <t>生物学的標本中の結合IgG2自己抗体の測定。</t>
  </si>
  <si>
    <t>IgG2自己抗体測定</t>
  </si>
  <si>
    <t>IgG3自己抗体</t>
  </si>
  <si>
    <t>生物学的標本中の結合IgG3自己抗体の測定。</t>
  </si>
  <si>
    <t>IgG3自己抗体測定</t>
  </si>
  <si>
    <t>IgG自己抗体</t>
  </si>
  <si>
    <t>生物学的標本中の結合IgG自己抗体の測定。</t>
  </si>
  <si>
    <t>IgG自己抗体測定</t>
  </si>
  <si>
    <t>IgM自己抗体</t>
  </si>
  <si>
    <t>生物学的標本中の結合 IgM 自己抗体の測定。</t>
  </si>
  <si>
    <t>IgM自己抗体測定</t>
  </si>
  <si>
    <t>抗白血球プロテアーゼ</t>
  </si>
  <si>
    <t>ALK1; 抗白血球プロテアーゼ; BLPI; プロテアーゼ阻害剤 WAP4; 分泌型白血球ペプチダーゼ阻害剤; 分泌型白血球プロテアーゼ阻害剤</t>
  </si>
  <si>
    <t>生物学的標本中の抗白血球プロテアーゼの測定。</t>
  </si>
  <si>
    <t>抗ロイコプロテイナーゼの測定</t>
  </si>
  <si>
    <t>非対称性緊張性頸反射</t>
  </si>
  <si>
    <t>非対称性緊張性頸反射; ATNR</t>
  </si>
  <si>
    <t>新生児の無意識の原始的反応で、腕を伸ばして乳児の視線を追うと同時に、反対側の腕と脚を内側に曲げます。</t>
  </si>
  <si>
    <t>緊張性頸反射</t>
  </si>
  <si>
    <t>アデノシン三リン酸</t>
  </si>
  <si>
    <t>生物標本中のアデノシン三リン酸の測定。</t>
  </si>
  <si>
    <t>アデノシン三リン酸測定</t>
  </si>
  <si>
    <t>アルファトコフェロール/ビタミンE</t>
  </si>
  <si>
    <t>生物標本中の総ビタミン E に対するアルファトコフェロールの相対的な測定値 (比率またはパーセンテージ)。</t>
  </si>
  <si>
    <t>アルファトコフェロールとビタミンEの比率測定</t>
  </si>
  <si>
    <t>萎縮</t>
  </si>
  <si>
    <t>生物学的標本または部位の萎縮（サイズの減少、劣化、および/または消耗）の評価。</t>
  </si>
  <si>
    <t>萎縮評価</t>
  </si>
  <si>
    <t>減衰補正タイプ</t>
  </si>
  <si>
    <t>ガンマ線が放射能濃度源からスキャナの検出器まで通過する組織の厚さの影響に対する調整。検出器のカウントレートは、ガンマ線が通過する経路に減衰がないかのように調整されます。</t>
  </si>
  <si>
    <t>減衰補正</t>
  </si>
  <si>
    <t>アウアーロッド</t>
  </si>
  <si>
    <t>生物標本中のアウアー小体（白血病芽球の細胞質に見られ、アズール顆粒物質の塊によって形成される細長い針状構造）の測定。</t>
  </si>
  <si>
    <t>アウアーロッド測定</t>
  </si>
  <si>
    <t>房室伝導</t>
  </si>
  <si>
    <t>心臓房室伝導の心電図評価。</t>
  </si>
  <si>
    <t>房室伝導心電図評価</t>
  </si>
  <si>
    <t>大動脈弁逆流率</t>
  </si>
  <si>
    <t>大動脈弁の開口部を通過する逆流血流量の測定値を、順流血流量のパーセンテージとして表します。</t>
  </si>
  <si>
    <t>大動脈弁逆流ジェット幅</t>
  </si>
  <si>
    <t>左心室流出路への血液の逆流ジェットの測定された幅。</t>
  </si>
  <si>
    <t>大動脈弁逆流量</t>
  </si>
  <si>
    <t>大動脈弁の開口部を流れる逆流血量の測定。</t>
  </si>
  <si>
    <t>大動脈弁大静脈収縮領域</t>
  </si>
  <si>
    <t>大動脈弁の縮流部領域。</t>
  </si>
  <si>
    <t>大動脈弁大静脈収縮幅</t>
  </si>
  <si>
    <t>大動脈弁の縮静脈の幅。</t>
  </si>
  <si>
    <t>気道容積</t>
  </si>
  <si>
    <t>呼吸周期の特定の時点における、特定の気道または気道セット内のガスの総量。</t>
  </si>
  <si>
    <t>予測気道容積の割合</t>
  </si>
  <si>
    <t>呼吸周期の特定の時点における特定の気道または気道セット内のガスの総量。予測される正常値の割合として表されます。</t>
  </si>
  <si>
    <t>気道壁容積</t>
  </si>
  <si>
    <t>指定された肺内領域における気道組織全体の容積。</t>
  </si>
  <si>
    <t>軸と電圧</t>
  </si>
  <si>
    <t>平均心臓電気ベクトルと ECG 電圧の心電図評価。</t>
  </si>
  <si>
    <t>軸と電圧の心電図評価</t>
  </si>
  <si>
    <t>AXL受容体チロシンキナーゼ</t>
  </si>
  <si>
    <t>ARK、AXL受容体チロシンキナーゼ、JTK11、Tyro7、UFO</t>
  </si>
  <si>
    <t>生物標本中の AXL 受容体チロシンキナーゼの測定。</t>
  </si>
  <si>
    <t>AXL受容体チロシンキナーゼ測定</t>
  </si>
  <si>
    <t>アクロモバクター・キシロオキシダンス</t>
  </si>
  <si>
    <t>生物標本中の Achromobacter xylosoxidans の測定。</t>
  </si>
  <si>
    <t>アクロモバクター・キシロスオキシダンス測定</t>
  </si>
  <si>
    <t>アズール顆粒</t>
  </si>
  <si>
    <t>アズール顆粒; アズール顆粒</t>
  </si>
  <si>
    <t>生物標本におけるアズール顆粒の観察。</t>
  </si>
  <si>
    <t>アズール顆粒測定</t>
  </si>
  <si>
    <t>ヒトパルボウイルスB19</t>
  </si>
  <si>
    <t>生物標本中のヒトパルボウイルス B19 の測定。</t>
  </si>
  <si>
    <t>ヒトパルボウイルスB19の測定</t>
  </si>
  <si>
    <t>ヒトパルボウイルスB19 DNA</t>
  </si>
  <si>
    <t>生物標本中のヒトパルボウイルス B19 DNA の測定。</t>
  </si>
  <si>
    <t>ヒトパルボウイルスB19のDNA測定</t>
  </si>
  <si>
    <t>ベータ1B糖タンパク質</t>
  </si>
  <si>
    <t>ベータ1B糖タンパク質; ヘモペキシン; HPX</t>
  </si>
  <si>
    <t>生物標本中のベータ 1B 糖タンパク質の測定。</t>
  </si>
  <si>
    <t>ベータ1B糖タンパク質測定</t>
  </si>
  <si>
    <t>ベータ2ミクログロブリン/クレアチニン</t>
  </si>
  <si>
    <t>生物学的標本中のベータ 2 ミクログロブリンとクレアチニンの相対的な測定値 (比率)。</t>
  </si>
  <si>
    <t>ベータ2ミクログロブリン対クレアチニン比測定</t>
  </si>
  <si>
    <t>ベータ2ミクログロブリン</t>
  </si>
  <si>
    <t>生物学的標本中のベータ 2 ミクログロブリンの測定。</t>
  </si>
  <si>
    <t>ベータ2ミクログロブリン測定</t>
  </si>
  <si>
    <t>バベシアDNA</t>
  </si>
  <si>
    <t>生物標本中のバベシア属の任意のメンバーの DNA の測定。</t>
  </si>
  <si>
    <t>バベシアDNA測定</t>
  </si>
  <si>
    <t>BLym Ab分泌</t>
  </si>
  <si>
    <t>Bリンパ球抗体分泌; BLym Ab分泌; BLym AbSc</t>
  </si>
  <si>
    <t>生物学的標本中の抗体分泌 B リンパ球の測定。</t>
  </si>
  <si>
    <t>抗体分泌Bリンパ球数</t>
  </si>
  <si>
    <t>BLym Ab分泌/BLym</t>
  </si>
  <si>
    <t>Bリンパ球 抗体分泌/Bリンパ球; BLym 抗体分泌/Blym; BLym AbSc/BLym</t>
  </si>
  <si>
    <t>生物学的標本中の総 B リンパ球に対する抗体分泌 B リンパ球の相対的な測定値 (比率またはパーセンテージ)。</t>
  </si>
  <si>
    <t>抗体分泌Bリンパ球対Bリンパ球比測定</t>
  </si>
  <si>
    <t>BLym Ab分泌/白血球</t>
  </si>
  <si>
    <t>Bリンパ球 抗体分泌/白血球; BLym Ab-分泌/Leuk; BLym AbSc/Leuk</t>
  </si>
  <si>
    <t>生物学的標本中の白血球に対する抗体分泌 B リンパ球の相対的な測定値 (比率またはパーセンテージ)。</t>
  </si>
  <si>
    <t>抗体分泌Bリンパ球と白血球の比測定</t>
  </si>
  <si>
    <t>BLym Ab分泌サブ/BLym AbSc</t>
  </si>
  <si>
    <t>Bリンパ球抗体分泌サブポピュレーション/Bリンパ球抗体分泌; BLym 抗体分泌サブ/BLym AbSc; BLym AbSc サブ/BLym AbSc</t>
  </si>
  <si>
    <t>生物学的標本中の抗体分泌 B リンパ球に対する抗体分泌 B リンパ球のサブ集団の相対的な測定値 (比率またはパーセンテージ)。</t>
  </si>
  <si>
    <t>抗体分泌Bリンパ球サブポピュレーションと抗体分泌Bリンパ球比の測定</t>
  </si>
  <si>
    <t>細菌性β-ラクタマーゼ</t>
  </si>
  <si>
    <t>生物標本中の細菌酵素ベータラクタマーゼの測定。</t>
  </si>
  <si>
    <t>細菌性βラクタマーゼ測定</t>
  </si>
  <si>
    <t>桿菌/白血球</t>
  </si>
  <si>
    <t>生物標本中の桿菌と白血球の相対的な測定値（比率またはパーセンテージ）。</t>
  </si>
  <si>
    <t>桿菌対白血球比測定</t>
  </si>
  <si>
    <t>バチルス</t>
  </si>
  <si>
    <t>バチルス; 桿菌</t>
  </si>
  <si>
    <t>生物標本中の桿菌の測定。</t>
  </si>
  <si>
    <t>バチルス測定</t>
  </si>
  <si>
    <t>バシロタ</t>
  </si>
  <si>
    <t>生物標本において、種レベルには割り当てられていないが、バシロタ門レベルに割り当てられている生物の測定値。</t>
  </si>
  <si>
    <t>バシロタ測定</t>
  </si>
  <si>
    <t>細菌性リポ多糖抗原</t>
  </si>
  <si>
    <t>生物標本中の細菌からのリポ多糖抗原の測定。</t>
  </si>
  <si>
    <t>細菌リポ多糖抗原測定</t>
  </si>
  <si>
    <t>細菌</t>
  </si>
  <si>
    <t>生物標本内の細菌の測定。</t>
  </si>
  <si>
    <t>細菌数</t>
  </si>
  <si>
    <t>バクテロイジア</t>
  </si>
  <si>
    <t>生物標本において、種レベルには割り当てられていないが、バクテロイジア門レベルに割り当てられている生物の測定値。</t>
  </si>
  <si>
    <t>バクテロイデス測定</t>
  </si>
  <si>
    <t>B細胞活性化因子</t>
  </si>
  <si>
    <t>生物学的標本中の B 細胞活性化因子の測定。</t>
  </si>
  <si>
    <t>B細胞活性化因子測定</t>
  </si>
  <si>
    <t>ベータアラニン</t>
  </si>
  <si>
    <t>生物標本中のベータアラニンの測定。</t>
  </si>
  <si>
    <t>ベータアラニン測定</t>
  </si>
  <si>
    <t>ブルクホルデリア・アンビファリア</t>
  </si>
  <si>
    <t>生物標本中の Burkholderia ambifaria の測定。</t>
  </si>
  <si>
    <t>Burkholderia ambifaria 測定</t>
  </si>
  <si>
    <t>β-アミノ酪酸</t>
  </si>
  <si>
    <t>BABA; ベータアミノ酪酸; ベータアミノ酪酸</t>
  </si>
  <si>
    <t>生物標本中のβ-アミノ酪酸の測定。</t>
  </si>
  <si>
    <t>β-アミノ酪酸測定</t>
  </si>
  <si>
    <t>ブルクホルデリア・アンティナ</t>
  </si>
  <si>
    <t>生物標本中の Burkholderia anthina の測定。</t>
  </si>
  <si>
    <t>バークホルデリア・アンティナの測定</t>
  </si>
  <si>
    <t>バルビツール酸</t>
  </si>
  <si>
    <t>生物学的標本中に存在するバルビツール酸系薬物の測定。</t>
  </si>
  <si>
    <t>バルビツール酸系薬物クラスの測定</t>
  </si>
  <si>
    <t>基地赤字</t>
  </si>
  <si>
    <t>標準条件下で生物学的標本を正常な pH に戻すために必要なアルカリの量の測定値。</t>
  </si>
  <si>
    <t>ベースエクセス</t>
  </si>
  <si>
    <t>実際の基礎超過額; 基礎超過額</t>
  </si>
  <si>
    <t>標準条件下で血液を正常な pH に戻すために必要な酸の量を計算して測定した値。</t>
  </si>
  <si>
    <t>ベース超過測定</t>
  </si>
  <si>
    <t>好塩基球</t>
  </si>
  <si>
    <t>生物標本中の好塩基球の測定。</t>
  </si>
  <si>
    <t>絶対好塩基球数</t>
  </si>
  <si>
    <t>好塩基球桿体</t>
  </si>
  <si>
    <t>生物標本中のバンド状の好塩基球の測定。</t>
  </si>
  <si>
    <t>好塩基球桿体数</t>
  </si>
  <si>
    <t>好塩基球桿体/白血球</t>
  </si>
  <si>
    <t>生物標本中の白血球に対するバンド状の好塩基球の相対的な測定値（比率またはパーセンテージ）。</t>
  </si>
  <si>
    <t>好塩基球桿体と白血球の比率測定</t>
  </si>
  <si>
    <t>好塩基球/総細胞数</t>
  </si>
  <si>
    <t>生物学的標本（骨髄標本など）内の好塩基球と総細胞の相対的な測定値（比率またはパーセンテージ）。</t>
  </si>
  <si>
    <t>好塩基球対総細胞比測定</t>
  </si>
  <si>
    <t>未熟な好塩基球</t>
  </si>
  <si>
    <t>生物標本中の未熟好塩基球の測定。</t>
  </si>
  <si>
    <t>未熟好塩基球数</t>
  </si>
  <si>
    <t>未熟な好塩基球/白血球</t>
  </si>
  <si>
    <t>生物標本中の全白血球に対する未熟好塩基球の相対的な測定値（比率またはパーセンテージ）。</t>
  </si>
  <si>
    <t>未熟好塩基球と白血球の比の測定</t>
  </si>
  <si>
    <t>好塩基球/白血球</t>
  </si>
  <si>
    <t>生物学的標本中の好塩基球と白血球の相対的な測定値（比率またはパーセンテージ）。</t>
  </si>
  <si>
    <t>好塩基球対白血球比</t>
  </si>
  <si>
    <t>好塩基性後骨髄球</t>
  </si>
  <si>
    <t>生物標本中の好塩基性後骨髄球の測定。</t>
  </si>
  <si>
    <t>好塩基性骨髄球数</t>
  </si>
  <si>
    <t>好塩基性骨髄球</t>
  </si>
  <si>
    <t>生物標本中の好塩基性骨髄球の測定。</t>
  </si>
  <si>
    <t>好塩基性骨髄球/リンパ球</t>
  </si>
  <si>
    <t>生物学的標本（骨髄標本など）中の好塩基性骨髄球とリンパ球の相対的な測定値（比率またはパーセンテージ）。</t>
  </si>
  <si>
    <t>好塩基性骨髄球とリンパ球の比率測定</t>
  </si>
  <si>
    <t>分節好塩基球</t>
  </si>
  <si>
    <t>生物標本中の分節好塩基球の測定。</t>
  </si>
  <si>
    <t>分節好塩基球数</t>
  </si>
  <si>
    <t>バッテリー容量</t>
  </si>
  <si>
    <t>バッテリーに蓄えられた総電気エネルギー。</t>
  </si>
  <si>
    <t>バッテリー公称電圧</t>
  </si>
  <si>
    <t>バッテリーが完全に充電されたときに出力できる平均電圧。</t>
  </si>
  <si>
    <t>BLym Aty サブ/BLym Aty サブ</t>
  </si>
  <si>
    <t>ATBLym サブ/ATBLym サブ; 非定型 B リンパ球サブポピュレーション/非定型 B リンパ球サブポピュレーション; BLym Aty サブ/BLym Aty サブ</t>
  </si>
  <si>
    <t>生物学的標本内の非定型 B リンパ球のサブ集団に対する非定型 B リンパ球のサブ集団の相対的な測定値 (比率またはパーセンテージ)。</t>
  </si>
  <si>
    <t>非定型Bリンパ球サブポピュレーション対非定型Bリンパ球サブポピュレーション比測定</t>
  </si>
  <si>
    <t>ブルクホルデリア・セノセパシア</t>
  </si>
  <si>
    <t>生物標本中の Burkholderia cenocepacia の測定。</t>
  </si>
  <si>
    <t>Burkholderia cenocepaciaの測定</t>
  </si>
  <si>
    <t>ベータ細胞機能</t>
  </si>
  <si>
    <t>生物学的標本におけるベータ細胞機能（インスリンの生成と分泌）の測定。</t>
  </si>
  <si>
    <t>β細胞機能測定</t>
  </si>
  <si>
    <t>ブルクホルデリア・セパシア</t>
  </si>
  <si>
    <t>生物標本中の Burkholderia cepacia の測定。</t>
  </si>
  <si>
    <t>Burkholderia cepaciaの測定</t>
  </si>
  <si>
    <t>体細胞量</t>
  </si>
  <si>
    <t>体内の代謝活性細胞の総質量の推定測定値。</t>
  </si>
  <si>
    <t>可溶性B細胞成熟抗原</t>
  </si>
  <si>
    <t>可溶性B細胞成熟抗原; 可溶性BCM; 可溶性BCMA; 可溶性CD269; 可溶性TNF受容体スーパーファミリーメンバー17; 可溶性TNFRSF13A</t>
  </si>
  <si>
    <t>生物学的標本中の可溶性 B 細胞成熟抗原の測定。</t>
  </si>
  <si>
    <t>可溶性B細胞成熟抗原測定</t>
  </si>
  <si>
    <t>避妊方法</t>
  </si>
  <si>
    <t>受胎または妊娠を防ぐ方法。</t>
  </si>
  <si>
    <t>BLym クラシック メモリ サブ/BLym クラシック メモリ サブ</t>
  </si>
  <si>
    <t>B リンパ球古典的記憶サブポピュレーション/B リンパ球古典的記憶サブポピュレーション; BLym クラス メモリ サブ/BLym クラス メモリ サブ; BLym 古典的メモリ サブ/BLym 古典的メモリ サブ; BLym 古典的メモリ サブ/BLym 古典的メモリ サブ</t>
  </si>
  <si>
    <t>生物学的標本内の古典的記憶 B リンパ球のサブ集団に対する古典的記憶 B リンパ球のサブ集団の相対的な測定値 (比率またはパーセンテージ)。</t>
  </si>
  <si>
    <t>古典的記憶Bリンパ球サブポピュレーション対古典的記憶Bリンパ球サブポピュレーション比測定</t>
  </si>
  <si>
    <t>細菌シアリダーゼ</t>
  </si>
  <si>
    <t>生物標本中の細菌シアリダーゼ酵素の測定。</t>
  </si>
  <si>
    <t>細菌シアリダーゼ測定</t>
  </si>
  <si>
    <t>ベータデフェンシン2</t>
  </si>
  <si>
    <t>生物標本中のベータディフェンシン 2 の測定。</t>
  </si>
  <si>
    <t>ベータデフェンシン2測定</t>
  </si>
  <si>
    <t>BLym ダブルネガ</t>
  </si>
  <si>
    <t>Bリンパ球 ダブルネガティブ; BLym ダブルネガティブ; BLym DN; BLym ダブルネガティブ</t>
  </si>
  <si>
    <t>生物学的標本中の二重陰性 B リンパ球 (両方とも CD27-IgD- である B リンパ球) の測定。</t>
  </si>
  <si>
    <t>ダブルネガティブBリンパ球数</t>
  </si>
  <si>
    <t>BLym ダブルネガティブ/BLym</t>
  </si>
  <si>
    <t>Bリンパ球 ダブルネガティブ/Bリンパ球; BLym Dbl Neg/BLym; BLym DN/BLym</t>
  </si>
  <si>
    <t>生物学的標本中の B リンパ球に対するダブルネガティブ B リンパ球の相対的な測定値 (比率またはパーセンテージ)。</t>
  </si>
  <si>
    <t>ダブルネガティブBリンパ球対Bリンパ球比測定</t>
  </si>
  <si>
    <t>脳由来神経栄養因子</t>
  </si>
  <si>
    <t>生物標本中の脳由来神経栄養因子の測定。</t>
  </si>
  <si>
    <t>脳由来神経栄養因子測定</t>
  </si>
  <si>
    <t>BLym ダブルネガティブサブ</t>
  </si>
  <si>
    <t>Bリンパ球ダブルネガティブサブポピュレーション; BLym Dbl Neg Sub; BLym DN Sub; BLym Double Neg Sub</t>
  </si>
  <si>
    <t>生物学的標本中の二重陰性 B リンパ球 (両方とも CD27-IgD- である B リンパ球) のサブ集団の測定。</t>
  </si>
  <si>
    <t>ダブルネガティブBリンパ球サブポピュレーション数</t>
  </si>
  <si>
    <t>BLym ダブルネガティブサブ/BLym</t>
  </si>
  <si>
    <t>Bリンパ球ダブルネガティブサブポピュレーション/Bリンパ球; BLym Dbl Neg サブ/BLym; BLym DN サブ/BLym</t>
  </si>
  <si>
    <t>生物学的標本中の B リンパ球に対する二重陰性 B リンパ球のサブ集団の相対的な測定値 (比率またはパーセンテージ)。</t>
  </si>
  <si>
    <t>ダブルネガティブBリンパ球サブポピュレーション対Bリンパ球比測定</t>
  </si>
  <si>
    <t>BLym ダブル ネガティブ サブ/BLym ダブル ネガティブ</t>
  </si>
  <si>
    <t>Bリンパ球ダブルネガティブサブポピュレーション/Bリンパ球ダブルネガティブ; BLym Dbl Neg サブ/BLym Dbl Neg; BLym DN サブ/BLym DN</t>
  </si>
  <si>
    <t>生物学的標本中の二重陰性 B リンパ球に対する二重陰性 B リンパ球のサブ集団の相対的な測定値 (比率またはパーセンテージ)。</t>
  </si>
  <si>
    <t>ダブルネガティブBリンパ球サブポピュレーションとダブルネガティブBリンパ球比の測定</t>
  </si>
  <si>
    <t>ブルクホルデリア・ドロサ</t>
  </si>
  <si>
    <t>生物標本中の Burkholderia dolosa の測定。</t>
  </si>
  <si>
    <t>Burkholderia dolosaの測定</t>
  </si>
  <si>
    <t>ベンゼン</t>
  </si>
  <si>
    <t>標本中のベンゼンの測定。</t>
  </si>
  <si>
    <t>ベンゼン測定</t>
  </si>
  <si>
    <t>ベリリウム</t>
  </si>
  <si>
    <t>BE; ベリリウム</t>
  </si>
  <si>
    <t>標本内のベリリウムの測定。</t>
  </si>
  <si>
    <t>ベリリウム測定</t>
  </si>
  <si>
    <t>ベータカロチン</t>
  </si>
  <si>
    <t>b-カロテン;ベータカロテン;ベータカロチン</t>
  </si>
  <si>
    <t>生物標本中のベータカロチンの測定。</t>
  </si>
  <si>
    <t>ベータカロチン測定</t>
  </si>
  <si>
    <t>ベタイン</t>
  </si>
  <si>
    <t>生物標本中のベタイン類化合物の測定。</t>
  </si>
  <si>
    <t>ベタイン測定</t>
  </si>
  <si>
    <t>ブフォテニン</t>
  </si>
  <si>
    <t>生物標本中のブフォテニンの測定。</t>
  </si>
  <si>
    <t>ブフォテニン測定</t>
  </si>
  <si>
    <t>ベータ+ガンマトコフェロール</t>
  </si>
  <si>
    <t>ベータおよびガンマトコフェロール; ベータ+ガンマトコフェロール</t>
  </si>
  <si>
    <t>生物標本中のベータおよびガンマトコフェロールの測定。</t>
  </si>
  <si>
    <t>ベータおよびガンマトコフェロール測定</t>
  </si>
  <si>
    <t>β-ヒドロキシ酪酸/アセト酢酸</t>
  </si>
  <si>
    <t>生物標本中のβ-ヒドロキシ酪酸とアセト酢酸の相対測定値（比率）。</t>
  </si>
  <si>
    <t>β-ヒドロキシ酪酸とアセト酢酸の比率測定</t>
  </si>
  <si>
    <t>β-ヒドロキシ酪酸排泄率</t>
  </si>
  <si>
    <t>3-ヒドロキシ酪酸排泄率、β-ヒドロキシ酪酸排泄率、β-ヒドロキシ酪酸排泄率、BHB排泄率</t>
  </si>
  <si>
    <t>定義された期間（例：1 時間）にわたって生物学的標本中に排出されるベータヒドロキシ酪酸の量を測定します。</t>
  </si>
  <si>
    <t>β-ヒドロキシ酪酸排泄率測定</t>
  </si>
  <si>
    <t>ブラストシスティス・ホミニスDNA</t>
  </si>
  <si>
    <t>生物標本中の Blastocystis hominis DNA の測定。</t>
  </si>
  <si>
    <t>Blastocystis hominis DNA測定</t>
  </si>
  <si>
    <t>β-ヒドロキシ酪酸</t>
  </si>
  <si>
    <t>3-ヒドロキシ酪酸; B-ヒドロキシ酪酸; ベータ-ヒドロキシ酪酸; ベータ-ヒドロキシ酪酸; BHB</t>
  </si>
  <si>
    <t>生物標本中の総β-ヒドロキシ酪酸の測定。</t>
  </si>
  <si>
    <t>β-ヒドロキシ酪酸測定</t>
  </si>
  <si>
    <t>重炭酸塩</t>
  </si>
  <si>
    <t>重炭酸塩; HCO3</t>
  </si>
  <si>
    <t>生物標本中の重炭酸塩の測定。</t>
  </si>
  <si>
    <t>重炭酸塩測定</t>
  </si>
  <si>
    <t>Bリンパ球 IgG+; BLym IgG+</t>
  </si>
  <si>
    <t>生物学的標本中の IgG+ B リンパ球の測定。</t>
  </si>
  <si>
    <t>IgG陽性Bリンパ球数</t>
  </si>
  <si>
    <t>Bリンパ球 IgG+/Bリンパ球; BLym IgG+/BLym</t>
  </si>
  <si>
    <t>生物学的標本中の総 B リンパ球に対する IgG+ B リンパ球の相対的な測定値 (比率またはパーセンテージ)。</t>
  </si>
  <si>
    <t>IgG陽性Bリンパ球対Bリンパ球比測定</t>
  </si>
  <si>
    <t>Bリンパ球 IgM+; BLym IgM+</t>
  </si>
  <si>
    <t>生物学的標本中の IgM+ B リンパ球の測定。</t>
  </si>
  <si>
    <t>IgM陽性Bリンパ球数</t>
  </si>
  <si>
    <t>Bリンパ球 IgM+/Bリンパ球; BLym IgM+/BLym</t>
  </si>
  <si>
    <t>生物学的標本中の B リンパ球総数に対する IgM+ B リンパ球の相対的な測定値 (比率またはパーセンテージ)。</t>
  </si>
  <si>
    <t>IgM陽性Bリンパ球対Bリンパ球比測定</t>
  </si>
  <si>
    <t>デルタビリルビン</t>
  </si>
  <si>
    <t>アルブミン結合ビリルビン、ビリタンパク質、デルタビリルビン、デルタ分画</t>
  </si>
  <si>
    <t>生物学的標本中のアルブミン結合ビリルビンの測定。</t>
  </si>
  <si>
    <t>デルタビリルビン測定</t>
  </si>
  <si>
    <t>直接ビリルビン</t>
  </si>
  <si>
    <t>抱合型ビリルビン + アルブミン結合型ビリルビン; 抱合型ビリルビン + デルタビリルビン; 直接ビリルビン</t>
  </si>
  <si>
    <t>生物学的標本中のグルクロン酸抱合ビリルビンおよびアルブミン結合ビリルビンの測定。</t>
  </si>
  <si>
    <t>直接ビリルビン測定</t>
  </si>
  <si>
    <t>直接ビリルビン/ビリルビン</t>
  </si>
  <si>
    <t>生物標本中の総ビリルビンに対する直接ビリルビンの相対的な測定値（比率またはパーセンテージ）。</t>
  </si>
  <si>
    <t>直接ビリルビン対ビリルビン比測定</t>
  </si>
  <si>
    <t>胆汁酸</t>
  </si>
  <si>
    <t>胆汁酸; 胆汁酸; 胆汁酸塩; 胆汁酸塩</t>
  </si>
  <si>
    <t>生物学的標本中の総胆汁酸の測定。</t>
  </si>
  <si>
    <t>胆汁酸測定</t>
  </si>
  <si>
    <t>グルクロン酸抱合ビリルビン</t>
  </si>
  <si>
    <t>抱合型ビリルビン；グルクロン酸抱合型ビリルビン</t>
  </si>
  <si>
    <t>生物学的標本中のグルクロン酸抱合ビリルビン（水溶性）の測定。</t>
  </si>
  <si>
    <t>グルクロン酸抱合ビリルビン測定</t>
  </si>
  <si>
    <t>ビリルビン</t>
  </si>
  <si>
    <t>ビリルビン; 総ビリルビン</t>
  </si>
  <si>
    <t>生物標本中の総ビリルビンの測定。</t>
  </si>
  <si>
    <t>総ビリルビン測定</t>
  </si>
  <si>
    <t>間接ビリルビン</t>
  </si>
  <si>
    <t>間接ビリルビン、非グルクロン酸抱合ビリルビン、非抱合型ビリルビン</t>
  </si>
  <si>
    <t>生物学的標本中の非抱合型または非水溶性ビリルビンの測定。</t>
  </si>
  <si>
    <t>間接ビリルビン測定</t>
  </si>
  <si>
    <t>1度目の血縁者数</t>
  </si>
  <si>
    <t>生物学的第一度近親者数; 生物学的第一度近親者数</t>
  </si>
  <si>
    <t>対象者と生物学的に関係のある第一度近親者の数。</t>
  </si>
  <si>
    <t>第一親等血縁者の数</t>
  </si>
  <si>
    <t>兄弟の数（生物学的）</t>
  </si>
  <si>
    <t>対象者と生物学的に関係のある兄弟の数。(NCI)</t>
  </si>
  <si>
    <t>実の兄弟の数</t>
  </si>
  <si>
    <t>生検標本採取インジケーター</t>
  </si>
  <si>
    <t>生検標本が採取されたかどうかを示します。</t>
  </si>
  <si>
    <t>採取された生検標本の数</t>
  </si>
  <si>
    <t>収集された生検標本の総数。</t>
  </si>
  <si>
    <t>生物学的姉妹の数</t>
  </si>
  <si>
    <t>被験者と生物学的に関係のある姉妹の数。(NCI)</t>
  </si>
  <si>
    <t>実の姉妹の数</t>
  </si>
  <si>
    <t>咬合細胞</t>
  </si>
  <si>
    <t>生物標本中の咬合細胞（酸化溶血により咬合が除去されたように見える赤血球）の測定。</t>
  </si>
  <si>
    <t>咬合細胞数</t>
  </si>
  <si>
    <t>ベンス・ジョーンズ・プロテイン</t>
  </si>
  <si>
    <t>生物標本中のベンス・ジョーンズタンパク質の総量の測定。</t>
  </si>
  <si>
    <t>ベンス・ジョーンズタンパク質測定</t>
  </si>
  <si>
    <t>年齢別体長パーセンタイル</t>
  </si>
  <si>
    <t>個人の体長と年齢と参照集団のそれらとの関係を評価し、パーセンタイルで表します。</t>
  </si>
  <si>
    <t>爆発</t>
  </si>
  <si>
    <t>生物標本内の芽球細胞の測定。</t>
  </si>
  <si>
    <t>爆発数</t>
  </si>
  <si>
    <t>芽球/総細胞数</t>
  </si>
  <si>
    <t>生物標本内の全細胞に対する芽球の相対的な測定値（比率またはパーセンテージ）。</t>
  </si>
  <si>
    <t>芽球対総細胞比測定</t>
  </si>
  <si>
    <t>好塩基性赤芽球</t>
  </si>
  <si>
    <t>非ヒト生物から採取した生物標本における好塩基性赤芽球の測定。</t>
  </si>
  <si>
    <t>好塩基球赤芽球数</t>
  </si>
  <si>
    <t>免疫芽球</t>
  </si>
  <si>
    <t>免疫芽球リンパ球; 免疫芽球</t>
  </si>
  <si>
    <t>生物標本中の免疫芽球の測定。</t>
  </si>
  <si>
    <t>免疫芽球数</t>
  </si>
  <si>
    <t>芽球/白血球</t>
  </si>
  <si>
    <t>生物標本中の芽球と白血球の相対的な測定値（比率またはパーセンテージ）。</t>
  </si>
  <si>
    <t>芽球対白血球比</t>
  </si>
  <si>
    <t>白血病性芽球</t>
  </si>
  <si>
    <t>生物学的標本中の白血病芽球（骨髄の外でも未熟な状態のままであるリンパ芽球および/または骨髄芽球）の測定。</t>
  </si>
  <si>
    <t>白血病芽球数</t>
  </si>
  <si>
    <t>ルブリブラスト</t>
  </si>
  <si>
    <t>前赤芽球;前正常芽細胞。ルブリブラスト</t>
  </si>
  <si>
    <t>生物標本内の赤芽球細胞の測定。</t>
  </si>
  <si>
    <t>前赤芽球測定</t>
  </si>
  <si>
    <t>BLym クラシック Mem/BLym</t>
  </si>
  <si>
    <t>Bリンパ球 古典的記憶/Bリンパ球; BLym 古典的記憶/BLym</t>
  </si>
  <si>
    <t>生物学的標本中の B リンパ球総数に対する古典的記憶 B リンパ球の相対的測定値 (比率またはパーセンテージ)。</t>
  </si>
  <si>
    <t>古典的な記憶Bリンパ球対Bリンパ球比測定</t>
  </si>
  <si>
    <t>BLym クラシック メモリ サブ/BLym クラシック メモリ</t>
  </si>
  <si>
    <t>Bリンパ球古典記憶サブポピュレーション/Bリンパ球古典記憶; BLym古典記憶サブ/BLym古典記憶; BLym古典記憶サブ/BLym古典記憶</t>
  </si>
  <si>
    <t>生物学的標本中のすべての古典的記憶 B リンパ球に対する古典的記憶 B リンパ球のサブポピュレーションの相対的な測定値 (比率またはパーセンテージ)。</t>
  </si>
  <si>
    <t>古典的記憶Bリンパ球サブポピュレーションから古典的記憶Bリンパ球比測定</t>
  </si>
  <si>
    <t>血流量</t>
  </si>
  <si>
    <t>血管の一点や臓器全体など、特定の場所を通過する単位時間あたりの血液の量。</t>
  </si>
  <si>
    <t>出血/斑点の連続日数</t>
  </si>
  <si>
    <t>継続的な月経出血および/または少量の出血を経験した日数。</t>
  </si>
  <si>
    <t>月経出血および/または少量の出血の連続日数</t>
  </si>
  <si>
    <t>異常出血指標</t>
  </si>
  <si>
    <t>異常出血の有無を示します。</t>
  </si>
  <si>
    <t>出血時間</t>
  </si>
  <si>
    <t>出血時間；凝固時間の恒常性</t>
  </si>
  <si>
    <t>誘発出血の開始から停止までの時間を測定します。</t>
  </si>
  <si>
    <t>ブリスターセル</t>
  </si>
  <si>
    <t>生物標本内の水疱細胞の測定。</t>
  </si>
  <si>
    <t>水疱細胞数</t>
  </si>
  <si>
    <t>水ぶくれインジケーター</t>
  </si>
  <si>
    <t>水ぶくれが発生したかどうかを示します。</t>
  </si>
  <si>
    <t>BLym メモリ サブ/BLym メモリ サブ</t>
  </si>
  <si>
    <t>Bリンパ球記憶サブポピュレーション/Bリンパ球記憶サブポピュレーション; BLym Mem Sub/BLym Mem Sub</t>
  </si>
  <si>
    <t>生物学的標本内の記憶 B リンパ球細胞のサブ集団に対する記憶 B リンパ球細胞のサブ集団の相対的な測定値 (比率またはパーセンテージ)。</t>
  </si>
  <si>
    <t>記憶Bリンパ球サブポピュレーション対記憶Bリンパ球サブポピュレーション比測定</t>
  </si>
  <si>
    <t>ベータラクタマーゼ陰性細菌</t>
  </si>
  <si>
    <t>生物標本中のβ-ラクタマーゼ陰性細菌の測定。</t>
  </si>
  <si>
    <t>ベータラクタマーゼ陰性細菌測定</t>
  </si>
  <si>
    <t>BLym ナイーブマット/BLym</t>
  </si>
  <si>
    <t>Bリンパ球 ナイーブ成熟/Bリンパ球; BLym ナイーブ成熟/BLym</t>
  </si>
  <si>
    <t>生物学的標本中の B リンパ球に対するナイーブ成熟 B リンパ球の相対的な測定値 (比率またはパーセンテージ)。</t>
  </si>
  <si>
    <t>ナイーブ成熟Bリンパ球と総Bリンパ球の比率測定</t>
  </si>
  <si>
    <t>BLym ナイーブマットサブ/BLymNM</t>
  </si>
  <si>
    <t>Bリンパ球ナイーブ成熟サブポピュレーション/Bリンパ球ナイーブ成熟; BLymナイーブ成熟サブ/BLymナイーブ成熟; BLymナイーブ成熟サブ/BLymNM</t>
  </si>
  <si>
    <t>生物標本中のナイーブ成熟 B リンパ球の総数に対するナイーブ成熟 B リンパ球のサブポピュレーションの相対的な測定値 (比率またはパーセンテージ)。</t>
  </si>
  <si>
    <t>ナイーブ成熟Bリンパ球サブポピュレーションと総ナイーブ成熟Bリンパ球の比率測定</t>
  </si>
  <si>
    <t>ベータラクタマーゼ陽性細菌</t>
  </si>
  <si>
    <t>生物標本中のベータラクタマーゼ陽性細菌の測定。</t>
  </si>
  <si>
    <t>ベータラクタマーゼ陽性細菌測定</t>
  </si>
  <si>
    <t>BLym サブ/Lym</t>
  </si>
  <si>
    <t>Bリンパ球サブポピュレーション/リンパ球; BLymサブ/Lym</t>
  </si>
  <si>
    <t>生物学的標本におけるリンパ球に対する B リンパ球のサブ集団の相対的な測定値 (比率またはパーセンテージ)。</t>
  </si>
  <si>
    <t>Bリンパ球サブポピュレーション対リンパ球比測定</t>
  </si>
  <si>
    <t>免疫芽球/リンパ球</t>
  </si>
  <si>
    <t>免疫芽球/リンパ球; リンパ球、免疫芽球/リンパ球</t>
  </si>
  <si>
    <t>サンプル中に存在するすべてのリンパ球に対する免疫芽球の相対的な測定値（比率またはパーセンテージ）。</t>
  </si>
  <si>
    <t>免疫芽球とリンパ球の比率測定</t>
  </si>
  <si>
    <t>白血病性芽球/リンパ球</t>
  </si>
  <si>
    <t>生物学的標本中の白血病芽球（未熟リンパ芽球および/または骨髄芽球）と成熟リンパ球の相対的な測定値（比率またはパーセンテージ）。</t>
  </si>
  <si>
    <t>白血病性芽球対リンパ球比測定</t>
  </si>
  <si>
    <t>リンパ芽球</t>
  </si>
  <si>
    <t>生物学的標本中のリンパ芽球（リンパ球を形成するために分化する未熟な細胞）の測定。</t>
  </si>
  <si>
    <t>リンパ芽球数</t>
  </si>
  <si>
    <t>リンパ芽球/白血球</t>
  </si>
  <si>
    <t>生物標本中のリンパ芽球と白血球の相対的な測定値（比率またはパーセンテージ）。</t>
  </si>
  <si>
    <t>リンパ芽球対白血球比測定</t>
  </si>
  <si>
    <t>リンパ芽球/リンパ球</t>
  </si>
  <si>
    <t>生物標本中のリンパ球に対するリンパ芽球の相対的な測定値（比率またはパーセンテージ）。</t>
  </si>
  <si>
    <t>リンパ芽球対リンパ球比測定</t>
  </si>
  <si>
    <t>骨髄芽球/総細胞</t>
  </si>
  <si>
    <t>生物学的標本（骨髄標本など）内の骨髄芽球と総細胞の相対的な測定値（比率またはパーセンテージ）。</t>
  </si>
  <si>
    <t>骨髄芽球対総細胞比測定</t>
  </si>
  <si>
    <t>巨核芽球</t>
  </si>
  <si>
    <t>生物標本中の巨核芽球の測定。</t>
  </si>
  <si>
    <t>巨核芽球細胞数</t>
  </si>
  <si>
    <t>巨核芽球／総細胞数</t>
  </si>
  <si>
    <t>生物学的標本（骨髄標本など）内の総細胞に対する巨核芽球の相対的な測定値（比率またはパーセンテージ）。</t>
  </si>
  <si>
    <t>巨核芽球と全細胞比の測定</t>
  </si>
  <si>
    <t>巨核芽球/白血球</t>
  </si>
  <si>
    <t>生物標本中の白血球総数に対する巨核芽球数の相対的な測定値（比率またはパーセンテージ）。</t>
  </si>
  <si>
    <t>巨核芽球と白血球の比率測定</t>
  </si>
  <si>
    <t>ノーモブラスト</t>
  </si>
  <si>
    <t>生物標本内の正芽球の測定。</t>
  </si>
  <si>
    <t>ノーモブラストカウント</t>
  </si>
  <si>
    <t>正芽球/総細胞数</t>
  </si>
  <si>
    <t>生物学的標本（骨髄標本など）内の全細胞に対する正芽球の相対的な測定値（比率またはパーセンテージ）。</t>
  </si>
  <si>
    <t>正芽球対総細胞比測定</t>
  </si>
  <si>
    <t>ルブリブラスト/総細胞</t>
  </si>
  <si>
    <t>前赤芽球/総細胞数；前正芽球/総細胞数；赤芽球/総細胞数</t>
  </si>
  <si>
    <t>生物学的標本（骨髄標本など）内の赤芽球と総細胞の相対的な測定値（比率またはパーセンテージ）。</t>
  </si>
  <si>
    <t>前正中芽球と全細胞比の測定</t>
  </si>
  <si>
    <t>環状鉄芽球</t>
  </si>
  <si>
    <t>生物標本中の環状鉄芽球（核周縁ミトコンドリアに多数の鉄沈着物があり、核の周りにリングを形成する異常な核赤芽球）の測定。</t>
  </si>
  <si>
    <t>リング状鉄芽球測定</t>
  </si>
  <si>
    <t>シデロブラスト</t>
  </si>
  <si>
    <t>生物標本中の鉄芽球（細胞質内に鉄顆粒を持つ核のある赤芽球）の測定。</t>
  </si>
  <si>
    <t>シデロブラスト測定</t>
  </si>
  <si>
    <t>BLym アティ/BLym</t>
  </si>
  <si>
    <t>ATBLym/BLym; 非定型Bリンパ球/Bリンパ球; BLym Aty/BLym</t>
  </si>
  <si>
    <t>生物標本中の全 B リンパ球に対する非定型 B リンパ球の相対的な測定値 (比率またはパーセンテージ)。</t>
  </si>
  <si>
    <t>非定型Bリンパ球対Bリンパ球比測定</t>
  </si>
  <si>
    <t>BLym Aty サブ/BLym Aty</t>
  </si>
  <si>
    <t>ATBLym サブ/ATBLym; 非定型 B リンパ球サブポピュレーション/非定型 B リンパ球; BLym Aty サブ/BLym Aty</t>
  </si>
  <si>
    <t>生物学的標本中の非定型 B リンパ球の総数に対する非定型 B リンパ球のサブ集団の相対的な測定値 (比率またはパーセンテージ)。</t>
  </si>
  <si>
    <t>非定型Bリンパ球サブポピュレーションと非定型Bリンパ球比の測定</t>
  </si>
  <si>
    <t>Bリンパ球B1; BLym B1</t>
  </si>
  <si>
    <t>生物標本中の B リンパ球 B1 の測定。</t>
  </si>
  <si>
    <t>Bリンパ球B1数</t>
  </si>
  <si>
    <t>Bリンパ球 B1a; BLym B1a</t>
  </si>
  <si>
    <t>生物学的標本中の B1a B リンパ球の測定。</t>
  </si>
  <si>
    <t>Bリンパ球B1a数</t>
  </si>
  <si>
    <t>Bリンパ球 B1b; BLym B1b</t>
  </si>
  <si>
    <t>生物学的標本中の B1b B リンパ球の測定。</t>
  </si>
  <si>
    <t>Bリンパ球B1b数</t>
  </si>
  <si>
    <t>BLym B1サブ</t>
  </si>
  <si>
    <t>Bリンパ球B1サブポピュレーション; BLym B1サブ</t>
  </si>
  <si>
    <t>生物学的標本中の B リンパ球 B1 のサブポピュレーションの測定。</t>
  </si>
  <si>
    <t>Bリンパ球B1サブポピュレーション数</t>
  </si>
  <si>
    <t>BLym B1トランス</t>
  </si>
  <si>
    <t>Bリンパ球 B1 移行性; BLym B1 トランス</t>
  </si>
  <si>
    <t>生物学的標本における移行期 B1 B リンパ球の測定。</t>
  </si>
  <si>
    <t>移行性Bリンパ球B1数</t>
  </si>
  <si>
    <t>BLym B2 イマット</t>
  </si>
  <si>
    <t>Bリンパ球B2未熟; BLym B2 未熟</t>
  </si>
  <si>
    <t>生物学的標本中の未熟な B2 B リンパ球の測定。</t>
  </si>
  <si>
    <t>未熟Bリンパ球B2数</t>
  </si>
  <si>
    <t>BLym B2マット</t>
  </si>
  <si>
    <t>Bリンパ球 B2 成熟; BLym B2 Mat</t>
  </si>
  <si>
    <t>生物学的標本中の成熟した B2 B リンパ球の測定。</t>
  </si>
  <si>
    <t>成熟Bリンパ球B2数</t>
  </si>
  <si>
    <t>BLym B2トランス</t>
  </si>
  <si>
    <t>Bリンパ球 B2 移行性; BLym B2 トランス</t>
  </si>
  <si>
    <t>生物学的標本における移行性 B2 B リンパ球の測定。</t>
  </si>
  <si>
    <t>移行性Bリンパ球B2数</t>
  </si>
  <si>
    <t>Bリンパ球</t>
  </si>
  <si>
    <t>B細胞; B細胞リンパ球; B細胞; Bリンパ球</t>
  </si>
  <si>
    <t>生物学的標本中の B リンパ球の測定。</t>
  </si>
  <si>
    <t>Bリンパ球数</t>
  </si>
  <si>
    <t>Bリンパ球／総細胞数</t>
  </si>
  <si>
    <t>生物標本中の全細胞に対する B リンパ球の相対的な測定値 (比率またはパーセンテージ)。</t>
  </si>
  <si>
    <t>Bリンパ球対総細胞比測定</t>
  </si>
  <si>
    <t>Bリンパ球/白血球</t>
  </si>
  <si>
    <t>B細胞/白血球; Bリンパ球/白血球; BLym/Leuk</t>
  </si>
  <si>
    <t>生物学的標本中の白血球に対する B リンパ球の相対的な測定値 (比率またはパーセンテージ)。</t>
  </si>
  <si>
    <t>Bリンパ球対白血球比測定</t>
  </si>
  <si>
    <t>Bリンパ球/リンパ球</t>
  </si>
  <si>
    <t>生物学的標本中のリンパ球総数に対する B リンパ球の相対的な測定値 (比率またはパーセンテージ)。</t>
  </si>
  <si>
    <t>Bリンパ球対リンパ球比測定</t>
  </si>
  <si>
    <t>Bリンパ球エフェクター; BLym Eff</t>
  </si>
  <si>
    <t>生物学的標本中のエフェクター B リンパ球の測定。</t>
  </si>
  <si>
    <t>エフェクターBリンパ球数</t>
  </si>
  <si>
    <t>Bリンパ球エフェクター1; BLym Eff 1</t>
  </si>
  <si>
    <t>生物学的標本中のエフェクター 1 B リンパ球の測定。</t>
  </si>
  <si>
    <t>エフェクター1Bリンパ球数</t>
  </si>
  <si>
    <t>BLym Eff 1 サブ</t>
  </si>
  <si>
    <t>Bリンパ球エフェクター1サブポピュレーション; BLym Eff 1サブ</t>
  </si>
  <si>
    <t>生物学的標本におけるエフェクター 1 B リンパ球のサブポピュレーションの測定。</t>
  </si>
  <si>
    <t>エフェクター1Bリンパ球サブポピュレーション数</t>
  </si>
  <si>
    <t>Bリンパ球エフェクター2; BLym Eff 2</t>
  </si>
  <si>
    <t>生物学的標本中のエフェクター 2 B リンパ球の測定。</t>
  </si>
  <si>
    <t>エフェクター2Bリンパ球数</t>
  </si>
  <si>
    <t>BLym Eff 2 サブ</t>
  </si>
  <si>
    <t>Bリンパ球エフェクター2サブポピュレーション; BLym Eff 2サブ</t>
  </si>
  <si>
    <t>生物学的標本におけるエフェクター 2 B リンパ球のサブポピュレーションの測定。</t>
  </si>
  <si>
    <t>エフェクター2Bリンパ球サブポピュレーション数</t>
  </si>
  <si>
    <t>Bリンパ球エフェクターサブポピュレーション; BLym Eff Sub</t>
  </si>
  <si>
    <t>生物学的標本におけるエフェクター B リンパ球のサブポピュレーションの測定。</t>
  </si>
  <si>
    <t>エフェクターBリンパ球サブポピュレーション数</t>
  </si>
  <si>
    <t>濾胞性Bリンパ球; BLym Foll</t>
  </si>
  <si>
    <t>生物学的標本中の濾胞性 B リンパ球の測定。</t>
  </si>
  <si>
    <t>濾胞Bリンパ球数</t>
  </si>
  <si>
    <t>Bリンパ球濾胞サブポピュレーション; BLym Foll Sub</t>
  </si>
  <si>
    <t>生物学的標本中の濾胞性 B リンパ球のサブ集団の測定。</t>
  </si>
  <si>
    <t>濾胞性Bリンパ球サブポピュレーション数</t>
  </si>
  <si>
    <t>Bリンパ球胚中心; BLym Germ Ctr</t>
  </si>
  <si>
    <t>生物標本中の胚中心 B リンパ球の測定。</t>
  </si>
  <si>
    <t>胚中心Bリンパ球数</t>
  </si>
  <si>
    <t>Bリンパ球胚中心サブポピュレーション; BLym Germ Ctr Sub</t>
  </si>
  <si>
    <t>生物学的標本における胚中心 B リンパ球のサブ集団の測定。</t>
  </si>
  <si>
    <t>胚中心Bリンパ球サブポピュレーション数</t>
  </si>
  <si>
    <t>未熟Bリンパ球; BLym Immat</t>
  </si>
  <si>
    <t>生物学的標本中の未熟 B リンパ球の測定。</t>
  </si>
  <si>
    <t>未熟Bリンパ球数</t>
  </si>
  <si>
    <t>Bリンパ球メモリー; BLym Mem</t>
  </si>
  <si>
    <t>生物学的標本における記憶 B リンパ球の測定。</t>
  </si>
  <si>
    <t>記憶Bリンパ球数</t>
  </si>
  <si>
    <t>BLymマット</t>
  </si>
  <si>
    <t>Bリンパ球成熟; BLym Mat</t>
  </si>
  <si>
    <t>生物学的標本中の成熟 B リンパ球の測定。</t>
  </si>
  <si>
    <t>成熟Bリンパ球数</t>
  </si>
  <si>
    <t>BLym メモ/BLym</t>
  </si>
  <si>
    <t>Bリンパ球 メモリー/Bリンパ球; BLym Mem/BLym</t>
  </si>
  <si>
    <t>生物学的標本中の総 B リンパ球に対する記憶 B リンパ球の相対的な測定値 (比率またはパーセンテージ)。</t>
  </si>
  <si>
    <t>記憶Bリンパ球と総Bリンパ球の比率測定</t>
  </si>
  <si>
    <t>Bリンパ球メモリーcB1; BLym Mem cB1</t>
  </si>
  <si>
    <t>生物学的標本中の cB1 メモリー B リンパ球の測定。</t>
  </si>
  <si>
    <t>記憶Bリンパ球cB1数</t>
  </si>
  <si>
    <t>Bリンパ球メモリーcB2; BLym Mem cB2</t>
  </si>
  <si>
    <t>生物学的標本における cB2 メモリ B リンパ球の測定。</t>
  </si>
  <si>
    <t>記憶Bリンパ球cB2数</t>
  </si>
  <si>
    <t>Bリンパ球メモリーcB3; BLym Mem cB3</t>
  </si>
  <si>
    <t>生物学的標本における cB3 メモリ B リンパ球の測定。</t>
  </si>
  <si>
    <t>記憶Bリンパ球cB3数</t>
  </si>
  <si>
    <t>Bリンパ球記憶未熟; BLym Mem Immat</t>
  </si>
  <si>
    <t>生物学的標本における記憶未熟 B リンパ球の測定。</t>
  </si>
  <si>
    <t>未熟記憶Bリンパ球数</t>
  </si>
  <si>
    <t>Bリンパ球記憶成熟; BLym Mem Mat</t>
  </si>
  <si>
    <t>生物学的標本における記憶成熟 B リンパ球の測定。</t>
  </si>
  <si>
    <t>成熟メモリーBリンパ球数</t>
  </si>
  <si>
    <t>Bリンパ球メモリー非クラススイッチ; Bリンパ球メモリー非スイッチ; BLym Mem NSw</t>
  </si>
  <si>
    <t>生物学的標本におけるクラススイッチされていない記憶 B リンパ球の測定。</t>
  </si>
  <si>
    <t>非クラススイッチ記憶Bリンパ球数</t>
  </si>
  <si>
    <t>Bリンパ球メモリー非クラススイッチIgG+; Bリンパ球メモリー非スイッチIgG+; BLym Mem NSw IgG+</t>
  </si>
  <si>
    <t>生物学的標本中の IgG+ 非クラススイッチ記憶 B リンパ球の測定。</t>
  </si>
  <si>
    <t>非クラススイッチIgG陽性メモリーBリンパ球数</t>
  </si>
  <si>
    <t>Bリンパ球メモリー非クラススイッチIgM+；Bリンパ球メモリー非スイッチIgM+；BLym Mem NSw IgM+</t>
  </si>
  <si>
    <t>生物学的標本中の IgM+ 非クラススイッチ記憶 B リンパ球の測定。</t>
  </si>
  <si>
    <t>非クラススイッチIgM陽性メモリーBリンパ球数</t>
  </si>
  <si>
    <t>BLym Mem NSw サブ</t>
  </si>
  <si>
    <t>Bリンパ球メモリー非クラススイッチサブポピュレーション；Bリンパ球メモリー非スイッチサブポピュレーション；BLym Mem NSwサブ</t>
  </si>
  <si>
    <t>生物学的標本におけるクラススイッチされていない記憶 B リンパ球のサブポピュレーションの測定。</t>
  </si>
  <si>
    <t>非クラススイッチ記憶Bリンパ球サブポピュレーション数</t>
  </si>
  <si>
    <t>Bリンパ球記憶サブポピュレーション; BLym Mem Sub</t>
  </si>
  <si>
    <t>生物学的標本における記憶 B リンパ球のサブポピュレーションの測定。</t>
  </si>
  <si>
    <t>記憶Bリンパ球サブポピュレーション数</t>
  </si>
  <si>
    <t>BLym Mem サブ/BLym Mem</t>
  </si>
  <si>
    <t>Bリンパ球メモリーサブポピュレーション/Bリンパ球メモリー; BLym Mem サブ/BLym Mem</t>
  </si>
  <si>
    <t>生物学的標本内の記憶 B リンパ球の総数に対する記憶 B リンパ球のサブ集団の相対的な測定値 (比率またはパーセンテージ)。</t>
  </si>
  <si>
    <t>記憶Bリンパ球サブポピュレーションと記憶Bリンパ球比の測定</t>
  </si>
  <si>
    <t>Bリンパ球メモリークラススイッチ; Bリンパ球メモリースイッチ; BLym Mem Sw</t>
  </si>
  <si>
    <t>生物学的標本におけるクラススイッチされた記憶 B リンパ球の測定。</t>
  </si>
  <si>
    <t>クラススイッチ記憶Bリンパ球数</t>
  </si>
  <si>
    <t>BLym Mem Sw サブ</t>
  </si>
  <si>
    <t>Bリンパ球記憶クラススイッチサブポピュレーション；BLym Mem Sw Sub</t>
  </si>
  <si>
    <t>生物学的標本におけるクラススイッチ記憶 B リンパ球のサブポピュレーションの測定。</t>
  </si>
  <si>
    <t>クラススイッチ記憶Bリンパ球サブポピュレーション数</t>
  </si>
  <si>
    <t>Bリンパ球交差適合試験</t>
  </si>
  <si>
    <t>ドナーBリンパ球に発現しているヒト白血球抗原（HLA）に対するレシピエントの抗HLA抗体反応の有無を調べることによって、レシピエントとドナー間のHLA組織適合性を決定する測定</t>
  </si>
  <si>
    <t>Bリンパ球辺縁帯; BLym Marg Zn</t>
  </si>
  <si>
    <t>生物学的標本における辺縁帯 B リンパ球の測定。</t>
  </si>
  <si>
    <t>辺縁帯Bリンパ球数</t>
  </si>
  <si>
    <t>BLym ナイーブ</t>
  </si>
  <si>
    <t>ナイーブ B リンパ球; BLym ナイーブ; ナイーブ B 細胞; ナイーブ B リンパ球</t>
  </si>
  <si>
    <t>生物学的標本中のナイーブ B リンパ球の測定。</t>
  </si>
  <si>
    <t>ナイーブBリンパ球測定</t>
  </si>
  <si>
    <t>BLym ナイーブ/BLym</t>
  </si>
  <si>
    <t>B 細胞、ナイーブ/B 細胞; B リンパ球、ナイーブ/B リンパ球; BLym ナイーブ/BLym; ナイーブ B リンパ球/B リンパ球</t>
  </si>
  <si>
    <t>生物学的標本中の B リンパ球に対するナイーブ B リンパ球の相対的な測定値 (比率またはパーセンテージ)。</t>
  </si>
  <si>
    <t>ナイーブBリンパ球と総Bリンパ球の比率測定</t>
  </si>
  <si>
    <t>BLymナイーブIgG+</t>
  </si>
  <si>
    <t>Bリンパ球ナイーブIgG+; BLymナイーブIgG+</t>
  </si>
  <si>
    <t>生物学的標本中の IgG+ ナイーブ B リンパ球の測定。</t>
  </si>
  <si>
    <t>IgG陽性ナイーブBリンパ球数</t>
  </si>
  <si>
    <t>BLymナイーブIgG+/BLymN</t>
  </si>
  <si>
    <t>Bリンパ球 ナイーブ IgG+/Bリンパ球 ナイーブ; BLym ナイーブ IgG+/BLym ナイーブ; BLym ナイーブ IgG+/BLymN</t>
  </si>
  <si>
    <t>生物学的標本中の IgG+ ナイーブ B リンパ球と総ナイーブ B リンパ球の相対的な測定値 (比率またはパーセンテージ)。</t>
  </si>
  <si>
    <t>IgG陽性ナイーブBリンパ球とナイーブBリンパ球の比測定</t>
  </si>
  <si>
    <t>BLym ナイーブ/Leuk</t>
  </si>
  <si>
    <t>Bリンパ球 ナイーブ/白血球; BLym ナイーブ/白血球</t>
  </si>
  <si>
    <t>生物学的標本中の全白血球に対するナイーブ B リンパ球の相対的な測定値 (比率またはパーセンテージ)。</t>
  </si>
  <si>
    <t>ナイーブBリンパ球と白血球の比測定</t>
  </si>
  <si>
    <t>BLymナイーブIgM+</t>
  </si>
  <si>
    <t>Bリンパ球ナイーブIgM+; BLymナイーブIgM+</t>
  </si>
  <si>
    <t>生物学的標本中の IgM+ ナイーブ B リンパ球の測定。</t>
  </si>
  <si>
    <t>IgM陽性ナイーブBリンパ球数</t>
  </si>
  <si>
    <t>BLym ナイーブマット</t>
  </si>
  <si>
    <t>Bリンパ球ナイーブ成熟; BLymナイーブ成熟</t>
  </si>
  <si>
    <t>生物学的標本中のナイーブ成熟 B リンパ球の測定。</t>
  </si>
  <si>
    <t>ナイーブ成熟Bリンパ球数</t>
  </si>
  <si>
    <t>BLym ナイーブマットサブ</t>
  </si>
  <si>
    <t>Bリンパ球ナイーブ成熟サブポピュレーション; BLymナイーブ成熟サブポピュレーション</t>
  </si>
  <si>
    <t>生物学的標本におけるナイーブ成熟 B リンパ球のサブポピュレーションの測定。</t>
  </si>
  <si>
    <t>ナイーブ成熟Bリンパ球サブポピュレーション数</t>
  </si>
  <si>
    <t>BLymナイーブIgM+/BLymN</t>
  </si>
  <si>
    <t>Bリンパ球 ナイーブ IgM+/Bリンパ球 ナイーブ; BLym ナイーブ IgM+/BLym ナイーブ; BLym ナイーブ IgM+/BLymN</t>
  </si>
  <si>
    <t>生物学的標本中の IgM+ ナイーブ B リンパ球と総ナイーブ B リンパ球の相対的な測定値 (比率またはパーセンテージ)。</t>
  </si>
  <si>
    <t>IgM陽性ナイーブBリンパ球対ナイーブBリンパ球比測定</t>
  </si>
  <si>
    <t>BLym ナイーブサブ</t>
  </si>
  <si>
    <t>Bリンパ球ナイーブサブポピュレーション; BLymナイーブサブ</t>
  </si>
  <si>
    <t>生物学的標本中のナイーブ B リンパ球のサブ集団の測定。</t>
  </si>
  <si>
    <t>ナイーブBリンパ球サブポピュレーション数</t>
  </si>
  <si>
    <t>BLym前</t>
  </si>
  <si>
    <t>Bリンパ球前駆細胞; Pre-B細胞; Pre-BLym; 前駆Bリンパ球</t>
  </si>
  <si>
    <t>生物学的標本中の前駆Bリンパ球の測定。</t>
  </si>
  <si>
    <t>前駆Bリンパ球数</t>
  </si>
  <si>
    <t>プロBLym</t>
  </si>
  <si>
    <t>Bリンパ球前駆細胞; プロB細胞; プロBLym; 前駆Bリンパ球</t>
  </si>
  <si>
    <t>生物学的標本中の B リンパ球前駆細胞の測定。</t>
  </si>
  <si>
    <t>プロBLym/総細胞</t>
  </si>
  <si>
    <t>Bリンパ球前駆細胞/総細胞数；プロB細胞/総細胞数；プロBLym/総細胞数</t>
  </si>
  <si>
    <t>生物標本中の全細胞に対する B リンパ球祖数の相対的な測定値 (比率またはパーセンテージ)。</t>
  </si>
  <si>
    <t>前駆Bリンパ球と全細胞数の比率測定</t>
  </si>
  <si>
    <t>Bリンパ球制御; BLym Reg</t>
  </si>
  <si>
    <t>生物学的標本中の制御性 B リンパ球の測定。</t>
  </si>
  <si>
    <t>調節性Bリンパ球数</t>
  </si>
  <si>
    <t>BLym 登録サブ</t>
  </si>
  <si>
    <t>Bリンパ球制御サブポピュレーション; BLym Reg Sub</t>
  </si>
  <si>
    <t>生物学的標本における制御性 B リンパ球のサブポピュレーションの測定。</t>
  </si>
  <si>
    <t>制御性Bリンパ球サブポピュレーション数</t>
  </si>
  <si>
    <t>BLymサブ</t>
  </si>
  <si>
    <t>Bリンパ球サブポピュレーション; BLymサブ</t>
  </si>
  <si>
    <t>生物学的標本内の B リンパ球のサブポピュレーションの測定。</t>
  </si>
  <si>
    <t>Bリンパ球サブポピュレーション数</t>
  </si>
  <si>
    <t>BLym サブ/BLym</t>
  </si>
  <si>
    <t>Bリンパ球サブポピュレーション/Bリンパ球; BLymサブ/BLym</t>
  </si>
  <si>
    <t>生物学的標本内の B リンパ球に対する B リンパ球のサブポピュレーションの相対的な測定値 (比率またはパーセンテージ)。</t>
  </si>
  <si>
    <t>Bリンパ球サブポピュレーション対総Bリンパ球比測定</t>
  </si>
  <si>
    <t>BLym サブ/BLym サブ</t>
  </si>
  <si>
    <t>Bリンパ球サブポピュレーション/Bリンパ球サブポピュレーション; BLymサブ/BLymサブ</t>
  </si>
  <si>
    <t>生物学的標本内の B リンパ球のサブ集団に対する B リンパ球のサブ集団の相対的な測定値 (比率またはパーセンテージ)。</t>
  </si>
  <si>
    <t>Bリンパ球サブポピュレーション対Bリンパ球サブポピュレーション比測定</t>
  </si>
  <si>
    <t>BLym サブ/Leuk</t>
  </si>
  <si>
    <t>Bリンパ球サブポピュレーション/白血球; BLymサブ/白血球; BLymサブ/白血球</t>
  </si>
  <si>
    <t>生物学的標本における白血球に対する B リンパ球のサブ集団の相対的な測定値 (比率またはパーセンテージ)。</t>
  </si>
  <si>
    <t>Bリンパ球サブポピュレーション対白血球比測定</t>
  </si>
  <si>
    <t>BLymトランス</t>
  </si>
  <si>
    <t>移行性Bリンパ球; BLym Trans</t>
  </si>
  <si>
    <t>生物学的標本における移行Bリンパ球の測定。</t>
  </si>
  <si>
    <t>移行期Bリンパ球数</t>
  </si>
  <si>
    <t>BLymトランス1</t>
  </si>
  <si>
    <t>Bリンパ球移行性1; BLym Trans 1</t>
  </si>
  <si>
    <t>生物学的標本中の移行性 1 B リンパ球の測定。</t>
  </si>
  <si>
    <t>移行期1Bリンパ球数</t>
  </si>
  <si>
    <t>BLymトランス2</t>
  </si>
  <si>
    <t>Bリンパ球移行性2; BLym Trans 2</t>
  </si>
  <si>
    <t>生物学的標本における移行期 2 B リンパ球の測定。</t>
  </si>
  <si>
    <t>移行期2Bリンパ球数</t>
  </si>
  <si>
    <t>BLymトランス3</t>
  </si>
  <si>
    <t>Bリンパ球移行性3; BLym Trans 3</t>
  </si>
  <si>
    <t>生物学的標本における移行期 3 B リンパ球の測定。</t>
  </si>
  <si>
    <t>移行期3Bリンパ球数</t>
  </si>
  <si>
    <t>BLymトランス/BLym</t>
  </si>
  <si>
    <t>Bリンパ球 移行性/Bリンパ球; BLym Trans/BLym</t>
  </si>
  <si>
    <t>生物学的標本中の B リンパ球に対する移行 B リンパ球の相対的な測定値 (比率またはパーセンテージ)。</t>
  </si>
  <si>
    <t>移行性Bリンパ球対Bリンパ球比測定</t>
  </si>
  <si>
    <t>BLymトランス/BLymN</t>
  </si>
  <si>
    <t>移行性 B リンパ球 / ナイーブ B リンパ球; BLym Trans/BLym Naive; BLym Trans/BLymN</t>
  </si>
  <si>
    <t>生物学的標本における移行 B リンパ球とナイーブ B リンパ球の相対的な測定値 (比率またはパーセンテージ)。</t>
  </si>
  <si>
    <t>移行Bリンパ球とナイーブBリンパ球の比率測定</t>
  </si>
  <si>
    <t>BLymトランスサブ</t>
  </si>
  <si>
    <t>Bリンパ球移行サブポピュレーション；BLym Trans Sub</t>
  </si>
  <si>
    <t>生物学的標本における移行性 B リンパ球のサブ集団の測定。</t>
  </si>
  <si>
    <t>移行性Bリンパ球サブポピュレーション数</t>
  </si>
  <si>
    <t>BLymトランスサブ/BLym</t>
  </si>
  <si>
    <t>Bリンパ球移行サブポピュレーション/Bリンパ球; BLym Trans Sub/BLym</t>
  </si>
  <si>
    <t>生物学的標本内の B リンパ球に対する移行 B リンパ球のサブ集団の相対的な測定値 (比率またはパーセンテージ)。</t>
  </si>
  <si>
    <t>移行性Bリンパ球サブポピュレーションからBリンパ球比の測定</t>
  </si>
  <si>
    <t>BLym Trans サブ/BLym Trans</t>
  </si>
  <si>
    <t>Bリンパ球移行性サブポピュレーション/Bリンパ球移行性; BLym Trans サブ/BLym Trans</t>
  </si>
  <si>
    <t>生物学的標本内の移行性 B リンパ球の総数に対する移行性 B リンパ球のサブ集団の相対的な測定値 (比率またはパーセンテージ)。</t>
  </si>
  <si>
    <t>移行性Bリンパ球サブポピュレーションと総移行性Bリンパ球比の測定</t>
  </si>
  <si>
    <t>ボディマス指数</t>
  </si>
  <si>
    <t>体重と身長の比率に基づいて個人が蓄えている体脂肪の一般的な指標。(NCI)</t>
  </si>
  <si>
    <t>年齢別BMIパーセンタイル</t>
  </si>
  <si>
    <t>個人のボディマス指数と年齢と参照人口の関係を評価し、パーセンタイルで表します。</t>
  </si>
  <si>
    <t>Bリンパ球メモリー非クラススイッチ/Bリンパ球; Bリンパ球メモリー非スイッチ/Bリンパ球; BLym Mem NSw/BLym</t>
  </si>
  <si>
    <t>生物学的標本中の全 B リンパ球に対する、クラススイッチされていないメモリ B リンパ球の相対的な測定値 (比率またはパーセンテージ)。</t>
  </si>
  <si>
    <t>非クラススイッチ記憶Bリンパ球対総Bリンパ球比測定</t>
  </si>
  <si>
    <t>Bリンパ球メモリー非クラススイッチ/白血球; Bリンパ球メモリー非スイッチ/白血球; BLym Mem NSw/Leuk</t>
  </si>
  <si>
    <t>生物学的標本中の全白血球に対する、クラススイッチされていない記憶 B リンパ球の相対的な測定値 (比率またはパーセンテージ)。</t>
  </si>
  <si>
    <t>非クラススイッチ記憶Bリンパ球対白血球比測定</t>
  </si>
  <si>
    <t>BLym Mem NSw サブ/BLymMNSw</t>
  </si>
  <si>
    <t>Bリンパ球メモリ非クラススイッチサブポピュレーション/Bリンパ球メモリ非クラススイッチ; Bリンパ球メモリ非スイッチサブポピュレーション/Bリンパ球メモリ非スイッチ; BLym Mem NSw サブ/BLymMNSw</t>
  </si>
  <si>
    <t>生物学的標本中の非クラススイッチ記憶 B リンパ球のサブポピュレーションと非クラススイッチ記憶 B リンパ球の総数の相対的な測定値 (比率またはパーセンテージ)。</t>
  </si>
  <si>
    <t>非クラススイッチ記憶Bリンパ球サブポピュレーションと非クラススイッチ記憶Bリンパ球総数の比率測定</t>
  </si>
  <si>
    <t>基礎代謝率</t>
  </si>
  <si>
    <t>被験者の安静時のエネルギー消費量の測定。</t>
  </si>
  <si>
    <t>Bリンパ球メモリークラススイッチ/Bリンパ球; Bリンパ球メモリースイッチ/Bリンパ球; BLym Mem Sw/Blym</t>
  </si>
  <si>
    <t>生物学的標本中の全 B リンパ球に対するクラススイッチ記憶 B リンパ球の相対的な測定値 (比率またはパーセンテージ)。</t>
  </si>
  <si>
    <t>クラススイッチ記憶Bリンパ球対Bリンパ球比測定</t>
  </si>
  <si>
    <t>Bリンパ球メモリースイッチIgG+; BLym Mem Sw IgG+</t>
  </si>
  <si>
    <t>生物学的標本中の IgG+ クラススイッチ記憶 B リンパ球の測定。</t>
  </si>
  <si>
    <t>免疫グロブリンG陽性クラススイッチメモリーBリンパ球数</t>
  </si>
  <si>
    <t>Bリンパ球メモリースイッチIgG+/Bリンパ球メモリースイッチ; BLym Mem Sw IgG+/BLym Mem Sw</t>
  </si>
  <si>
    <t>生物学的標本における IgG+ メモリスイッチ B リンパ球とクラススイッチメモリ B リンパ球の相対的な測定値 (比率またはパーセンテージ)。</t>
  </si>
  <si>
    <t>免疫グロブリンG陽性メモリースイッチBリンパ球とメモリースイッチBリンパ球の比率測定</t>
  </si>
  <si>
    <t>Bリンパ球メモリースイッチIgM+; BLym Mem Sw IgM+</t>
  </si>
  <si>
    <t>生物学的標本中の IgM+ クラススイッチ記憶 B リンパ球の測定。</t>
  </si>
  <si>
    <t>免疫グロブリンM陽性クラススイッチメモリーBリンパ球数</t>
  </si>
  <si>
    <t>Bリンパ球メモリースイッチIgM+/Bリンパ球メモリースイッチ; BLym Mem Sw IgM+/BLym Mem Sw</t>
  </si>
  <si>
    <t>生物学的標本中のクラススイッチ記憶 B リンパ球に対する IgM+ クラススイッチ記憶 B リンパ球の相対的な測定値 (比率またはパーセンテージ)。</t>
  </si>
  <si>
    <t>免疫グロブリンM陽性メモリースイッチBリンパ球とメモリースイッチBリンパ球の比率測定</t>
  </si>
  <si>
    <t>Bリンパ球メモリークラススイッチ非従来型；Bリンパ球メモリースイッチ非従来型；BLym Mem Sw Uncv</t>
  </si>
  <si>
    <t>生物学的標本における非従来型のクラススイッチ記憶 B リンパ球の測定。</t>
  </si>
  <si>
    <t>非従来型クラススイッチ記憶Bリンパ球数</t>
  </si>
  <si>
    <t>BLym メモリ Sw Uncv/BLym</t>
  </si>
  <si>
    <t>Bリンパ球メモリークラススイッチ非従来型/Bリンパ球; Bリンパ球メモリースイッチ非従来型/Bリンパ球; BLym Mem Sw Uncv/BLym</t>
  </si>
  <si>
    <t>生物学的標本における、非従来型クラススイッチ記憶 B リンパ球と B リンパ球の相対的な測定値 (比率またはパーセンテージ)。</t>
  </si>
  <si>
    <t>非従来型クラススイッチ記憶Bリンパ球対Bリンパ球比測定</t>
  </si>
  <si>
    <t>Bリンパ球メモリースイッチ非従来型IgG+; BLym Mem Sw Uncv IgG+</t>
  </si>
  <si>
    <t>生物学的標本における非従来型のクラススイッチIgG陽性記憶Bリンパ球の測定。</t>
  </si>
  <si>
    <t>非従来型クラススイッチIgG陽性メモリーBリンパ球数</t>
  </si>
  <si>
    <t>Bリンパ球メモリークラススイッチ非従来型/白血球; Bリンパ球メモリースイッチ非従来型/白血球; BLym Mem Sw Uncv/Leuk</t>
  </si>
  <si>
    <t>生物学的標本中の白血球に対する、非従来型クラススイッチ記憶 B リンパ球の相対的な測定値 (比率またはパーセンテージ)。</t>
  </si>
  <si>
    <t>非従来型クラススイッチ記憶Bリンパ球対白血球比測定</t>
  </si>
  <si>
    <t>BLym メモリ Sw Uncv サブ</t>
  </si>
  <si>
    <t>Bリンパ球メモリークラススイッチ非従来型サブポピュレーション；Bリンパ球メモリースイッチ非従来型サブポピュレーション；BLym Mem Sw Uncv Sub</t>
  </si>
  <si>
    <t>生物学的標本における、非従来型のクラススイッチ記憶 B リンパ球のサブポピュレーションの測定。</t>
  </si>
  <si>
    <t>非従来型クラススイッチ記憶Bリンパ球サブポピュレーションカウント</t>
  </si>
  <si>
    <t>BLym メモリ Sw Uncv サブ/BLym メモリ Sw Uncv</t>
  </si>
  <si>
    <t>Bリンパ球メモリクラススイッチ非従来型サブポピュレーション/Bリンパ球メモリクラススイッチ非従来型; Bリンパ球メモリスイッチ非従来型サブポピュレーション/Bリンパ球メモリスイッチ非従来型; BLym Mem Sw Uncv Sub/BLym Mem S</t>
  </si>
  <si>
    <t>生物学的標本内の非従来型クラススイッチ記憶 B リンパ球のサブポピュレーションと非従来型クラススイッチ記憶 B リンパ球の相対的な測定値 (比率またはパーセンテージ)。</t>
  </si>
  <si>
    <t>非従来型クラススイッチ記憶Bリンパ球サブポピュレーションから非従来型クラススイッチ記憶Bリンパ球比率測定</t>
  </si>
  <si>
    <t>BLym メモリ Sw サブ/BLym</t>
  </si>
  <si>
    <t>Bリンパ球メモリークラススイッチサブポピュレーション/Bリンパ球; Bリンパ球メモリースイッチサブポピュレーション/Bリンパ球; BLym Mem Sw Sub/BLym</t>
  </si>
  <si>
    <t>生物学的標本内の全 B リンパ球に対するクラススイッチ記憶 B リンパ球のサブ集団の相対的な測定値 (比率またはパーセンテージ)。</t>
  </si>
  <si>
    <t>クラススイッチ記憶Bリンパ球サブポピュレーションと総Bリンパ球比の測定</t>
  </si>
  <si>
    <t>BLym Mem Sw サブ/BLymMSw</t>
  </si>
  <si>
    <t>Bリンパ球メモリクラススイッチサブポピュレーション/Bリンパ球メモリクラススイッチ; Bリンパ球メモリスイッチサブポピュレーション/Bリンパ球メモリスイッチ; BLym Mem Sw サブ/BLym Mem Sw; BLym Mem Sw サブ/BLymMSw</t>
  </si>
  <si>
    <t>生物学的標本内のクラススイッチ記憶 B リンパ球の総数に対するクラススイッチ記憶 B リンパ球のサブ集団の相対的な測定値 (比率またはパーセンテージ)。</t>
  </si>
  <si>
    <t>クラススイッチ記憶Bリンパ球サブポピュレーションと総クラススイッチ記憶Bリンパ球の比率測定</t>
  </si>
  <si>
    <t>ブルクホルデリア・マルチボランス</t>
  </si>
  <si>
    <t>生物標本中の Burkholderia multivorans の測定。</t>
  </si>
  <si>
    <t>Burkholderia multivorans 測定</t>
  </si>
  <si>
    <t>骨髄トレーサー取り込み</t>
  </si>
  <si>
    <t>骨髄内のトレーサーの取り込みの範囲と強度を視覚的に評価した組み合わせ。</t>
  </si>
  <si>
    <t>骨病変の数</t>
  </si>
  <si>
    <t>骨内の病変の数。</t>
  </si>
  <si>
    <t>脳性ナトリウム利尿ペプチド</t>
  </si>
  <si>
    <t>B型ナトリウム利尿ペプチド；脳性ナトリウム利尿ペプチド</t>
  </si>
  <si>
    <t>生物学的標本中の脳（B 型）ナトリウム利尿ペプチドの測定。</t>
  </si>
  <si>
    <t>脳性ナトリウム利尿ペプチド測定</t>
  </si>
  <si>
    <t>ProB型ナトリウム利尿ペプチド</t>
  </si>
  <si>
    <t>プロ脳性ナトリウム利尿ペプチド、プロB型ナトリウム利尿ペプチド、プロBNP</t>
  </si>
  <si>
    <t>生物学的標本中の proB 型ナトリウム利尿ペプチドの測定。</t>
  </si>
  <si>
    <t>ProB型ナトリウム利尿ペプチド測定</t>
  </si>
  <si>
    <t>N末端ProB型ナトリウム利尿ペプチド</t>
  </si>
  <si>
    <t>N末端プロ脳性ナトリウム利尿ペプチド；N末端プロB型ナトリウム利尿ペプチド；NTプロBNP II</t>
  </si>
  <si>
    <t>生物学的標本中の N 末端プロ B 型ナトリウム利尿ペプチドの測定。</t>
  </si>
  <si>
    <t>N末端ProB型ナトリウム利尿ペプチド測定</t>
  </si>
  <si>
    <t>BLym ナイーブ サブ/BLym ナイーブ</t>
  </si>
  <si>
    <t>Bリンパ球ナイーブサブポピュレーション/Bリンパ球、ナイーブ; BLymナイーブサブ/BLymナイーブ</t>
  </si>
  <si>
    <t>生物学的標本内のナイーブ B リンパ球に対するナイーブ B リンパ球のサブポピュレーションの相対的な測定値 (比率またはパーセンテージ)。</t>
  </si>
  <si>
    <t>ナイーブBリンパ球サブポピュレーション対総Bリンパ球ナイーブ比測定</t>
  </si>
  <si>
    <t>ベンゾジアゼピン</t>
  </si>
  <si>
    <t>生物学的標本中に存在するベンゾジアゼピン系薬物の測定。</t>
  </si>
  <si>
    <t>ベンゾジアゼピン測定</t>
  </si>
  <si>
    <t>ベンゾイルエクゴニン</t>
  </si>
  <si>
    <t>生物標本中のベンゾイルエクゴニンの測定。</t>
  </si>
  <si>
    <t>ベンゾイルエクゴニン測定</t>
  </si>
  <si>
    <t>安息香酸</t>
  </si>
  <si>
    <t>安息香酸塩; 安息香酸</t>
  </si>
  <si>
    <t>標本中の安息香酸の測定。</t>
  </si>
  <si>
    <t>安息香酸測定</t>
  </si>
  <si>
    <t>体長</t>
  </si>
  <si>
    <t>物体の一端から他端までの空間内の直線範囲、または物体の始まりから終わりまでの範囲。</t>
  </si>
  <si>
    <t>全長</t>
  </si>
  <si>
    <t>体脂肪測定</t>
  </si>
  <si>
    <t>被験者の体内の総脂肪量の測定値。(NCI)</t>
  </si>
  <si>
    <t>ボルデノン</t>
  </si>
  <si>
    <t>生物標本中のボルデノンの測定。</t>
  </si>
  <si>
    <t>ボルデノン測定</t>
  </si>
  <si>
    <t>ボラステロン</t>
  </si>
  <si>
    <t>生物標本中のボラステロンの測定。</t>
  </si>
  <si>
    <t>ボラステロン測定</t>
  </si>
  <si>
    <t>ボレリアDNA</t>
  </si>
  <si>
    <t>生物標本中のボレリア属の任意のメンバーの DNA の測定。</t>
  </si>
  <si>
    <t>ボレリアDNA測定</t>
  </si>
  <si>
    <t>ボルデテラ・パラ百日咳菌</t>
  </si>
  <si>
    <t>生物標本中のボルデテラ・パラ百日咳菌の測定。</t>
  </si>
  <si>
    <t>ボルデテラ・パラ百日咳菌の測定</t>
  </si>
  <si>
    <t>ボルデテラ・パラ百日咳菌DNA</t>
  </si>
  <si>
    <t>生物標本中のボルデテラ・パラ百日咳菌 DNA の測定。</t>
  </si>
  <si>
    <t>ボルデテラ・パラ百日咳菌のDNA測定</t>
  </si>
  <si>
    <t>百日咳菌</t>
  </si>
  <si>
    <t>生物標本中の百日咳菌の測定。</t>
  </si>
  <si>
    <t>百日咳菌測定</t>
  </si>
  <si>
    <t>百日咳菌抗原</t>
  </si>
  <si>
    <t>生物標本中の百日咳菌抗原の測定。</t>
  </si>
  <si>
    <t>百日咳菌抗原測定</t>
  </si>
  <si>
    <t>百日咳菌DNA</t>
  </si>
  <si>
    <t>生物標本中の百日咳菌 DNA の測定。</t>
  </si>
  <si>
    <t>百日咳菌DNA測定</t>
  </si>
  <si>
    <t>生検部位の病理学的所見</t>
  </si>
  <si>
    <t>生検標本が採取された解剖学的部位の外観の説明。</t>
  </si>
  <si>
    <t>ブルクホルデリア・ピロシニア</t>
  </si>
  <si>
    <t>生物標本中の Burkholderia pyrrocinia の測定。</t>
  </si>
  <si>
    <t>Burkholderia pyrrocinia 測定</t>
  </si>
  <si>
    <t>動作緩慢</t>
  </si>
  <si>
    <t>動作緩慢（動きが遅い）の評価。</t>
  </si>
  <si>
    <t>動作緩慢の評価</t>
  </si>
  <si>
    <t>バルビタール</t>
  </si>
  <si>
    <t>生物学的標本中のバルビタールの測定。</t>
  </si>
  <si>
    <t>バルビタール測定</t>
  </si>
  <si>
    <t>出生地</t>
  </si>
  <si>
    <t>出生地; 出生地</t>
  </si>
  <si>
    <t>対象者が生まれた国の名前。</t>
  </si>
  <si>
    <t>出生国コード</t>
  </si>
  <si>
    <t>出生国コード; 出生国コード</t>
  </si>
  <si>
    <t>対象者が生まれた国の名前を指定するコード化された値。</t>
  </si>
  <si>
    <t>母乳育児指標</t>
  </si>
  <si>
    <t>対象者が乳児期に母乳を与えられたかどうかを示します。</t>
  </si>
  <si>
    <t>授乳終了日</t>
  </si>
  <si>
    <t>授乳が終了した日付。</t>
  </si>
  <si>
    <t>授乳開始日</t>
  </si>
  <si>
    <t>授乳を開始した日付。</t>
  </si>
  <si>
    <t>ブロマゼパム</t>
  </si>
  <si>
    <t>生物標本中のブロマゼパムの測定。</t>
  </si>
  <si>
    <t>ブロマゼパム測定</t>
  </si>
  <si>
    <t>満期出産数</t>
  </si>
  <si>
    <t>新生児の妊娠期間が 39 週 0 日から 40 週 6 日までの間の出生イベントの総数を測定します。</t>
  </si>
  <si>
    <t>出生数</t>
  </si>
  <si>
    <t>メスが出産した生存子孫の総数を測定する単位。</t>
  </si>
  <si>
    <t>女性が経験する出産回数の合計の測定値。</t>
  </si>
  <si>
    <t>早産児数</t>
  </si>
  <si>
    <t>新生児の妊娠期間が 37 週 0 日未満の出生イベントの総数を測定します。</t>
  </si>
  <si>
    <t>死産数</t>
  </si>
  <si>
    <t>胎児が妊娠20週以上、または妊娠週数が不明な場合は出生体重が350グラム以上で、出産時に生命の兆候がなく、</t>
  </si>
  <si>
    <t>出生体重</t>
  </si>
  <si>
    <t>新生児の出生時の体重の測定値。</t>
  </si>
  <si>
    <t>出生指標</t>
  </si>
  <si>
    <t>対象者がこれまでに出産経験があるかどうかを示します。</t>
  </si>
  <si>
    <t>多胎出産の兆候</t>
  </si>
  <si>
    <t>多胎出産指標; 多胎出産指標</t>
  </si>
  <si>
    <t>妊娠期間や胎児の出生日が異なっていたかどうかに関係なく、1 回の妊娠で複数の胎児 (生存または死亡) が生まれたかどうかを示します。</t>
  </si>
  <si>
    <t>ブリバラセタム</t>
  </si>
  <si>
    <t>生物標本中のブリバラセタムの測定。</t>
  </si>
  <si>
    <t>ブリバラセタム測定</t>
  </si>
  <si>
    <t>ブレクスピプラゾール</t>
  </si>
  <si>
    <t>生物学的標本中のブレクスピプラゾールの測定。</t>
  </si>
  <si>
    <t>ブレクスピプラゾール測定</t>
  </si>
  <si>
    <t>体表面積</t>
  </si>
  <si>
    <t>体表面積（BSA）は、体表面（皮膚など）の2次元的な広がりを表す指標です。体表面積（BSA）は、数式、または身長と体重の関係を示す表から計算できます。BSAは、投与量を決定する際に重要な要素となることがよくあります。（NCI）</t>
  </si>
  <si>
    <t>月経期間以外の出血/斑点</t>
  </si>
  <si>
    <t>月経期間以外の出血/斑点の指標; 月経期間以外の出血または斑点の指標</t>
  </si>
  <si>
    <t>月経期間以外に出血や少量の出血を経験したかどうかを示します。</t>
  </si>
  <si>
    <t>月経期間以外の出血または少量の出血の兆候</t>
  </si>
  <si>
    <t>境界シフト積分</t>
  </si>
  <si>
    <t>時間の経過に伴う組織境界の変化によって決定される、臓器または解剖学的特徴の体積の変化の測定値。</t>
  </si>
  <si>
    <t>ブルクホルデリア・スタビリス</t>
  </si>
  <si>
    <t>生物標本中の Burkholderia stabilis の測定。</t>
  </si>
  <si>
    <t>バークホルデリア・スタビリスの測定</t>
  </si>
  <si>
    <t>ベタセルリン</t>
  </si>
  <si>
    <t>生物標本中のベータセルリンの測定。</t>
  </si>
  <si>
    <t>ベータセルリン測定</t>
  </si>
  <si>
    <t>バッテリー充電温度制限</t>
  </si>
  <si>
    <t>バッテリーの安全な充電温度の範囲。</t>
  </si>
  <si>
    <t>バッテリーCレート</t>
  </si>
  <si>
    <t>バッテリーのCレート; バッテリーの電流定格; Cレート</t>
  </si>
  <si>
    <t>バッテリーが最大容量に対して放電される速度。</t>
  </si>
  <si>
    <t>バッテリー電流定格</t>
  </si>
  <si>
    <t>バッテリー電流動作範囲</t>
  </si>
  <si>
    <t>バッテリーが加熱要素を加熱するために出力する電流の範囲。</t>
  </si>
  <si>
    <t>バッテリー放電温度制限</t>
  </si>
  <si>
    <t>バッテリーの安全な放電温度の範囲。</t>
  </si>
  <si>
    <t>咬合細胞/赤血球</t>
  </si>
  <si>
    <t>生物標本中のすべての赤血球に対する咬合細胞（酸化溶血により、咬合が除去されたように見える赤血球）の相対的な測定値（比率またはパーセンテージ）。</t>
  </si>
  <si>
    <t>咬合細胞対赤血球比測定</t>
  </si>
  <si>
    <t>バッテリー放電終止電圧</t>
  </si>
  <si>
    <t>バッテリーが完全に放電されたとみなされる電圧。</t>
  </si>
  <si>
    <t>バルトリン腺異常指標</t>
  </si>
  <si>
    <t>バルトリン腺に異常があるかどうかを示します。</t>
  </si>
  <si>
    <t>多胎出産</t>
  </si>
  <si>
    <t>妊娠期間や胎児の出産時期の相違に関わらず、妊娠期間中のあらゆる時点で生児または死児として出産された胎児の数。(CDC)</t>
  </si>
  <si>
    <t>ブルトン型チロシンキナーゼ</t>
  </si>
  <si>
    <t>無ガンマグロブリン血症チロシンキナーゼ; ATK; B細胞前駆細胞キナーゼ; ブルトンチロシンキナーゼ; ブルトンチロシンキナーゼ; チロシンタンパク質キナーゼ BTK</t>
  </si>
  <si>
    <t>生物標本中のブルトン型チロシンキナーゼの測定。</t>
  </si>
  <si>
    <t>ブルトンのチロシンキナーゼ測定</t>
  </si>
  <si>
    <t>ブルトン型チロシンキナーゼ、遊離</t>
  </si>
  <si>
    <t>生物標本中の遊離ブルトン型チロシンキナーゼの測定。</t>
  </si>
  <si>
    <t>フリーブルトンチロシンキナーゼ測定</t>
  </si>
  <si>
    <t>ブタバルビタール</t>
  </si>
  <si>
    <t>生物標本中のブタバルビタール濃度の測定。</t>
  </si>
  <si>
    <t>ブタバルビタール測定</t>
  </si>
  <si>
    <t>ブタルビタール</t>
  </si>
  <si>
    <t>生物標本中に存在するブタルビタールの測定。</t>
  </si>
  <si>
    <t>ブタルビタール測定</t>
  </si>
  <si>
    <t>バッテリー最大充電電流</t>
  </si>
  <si>
    <t>充電中にバッテリーが受け入れることができる最大電流量。</t>
  </si>
  <si>
    <t>バッテリー最大放電電流</t>
  </si>
  <si>
    <t>バッテリーが放電できる最大電流量。</t>
  </si>
  <si>
    <t>ブトルファノール</t>
  </si>
  <si>
    <t>生物標本中のブトルファノールの測定。</t>
  </si>
  <si>
    <t>ブトルファノール測定</t>
  </si>
  <si>
    <t>バッテリー上限充電電圧</t>
  </si>
  <si>
    <t>バッテリーの最大充電電圧。</t>
  </si>
  <si>
    <t>バッテリー電圧動作範囲</t>
  </si>
  <si>
    <t>バッテリーの充電時の最大電圧と放電時の最小電圧。</t>
  </si>
  <si>
    <t>ブチルアルデヒド</t>
  </si>
  <si>
    <t>ブタナール; ブチルアルデヒド</t>
  </si>
  <si>
    <t>標本中のブチルアルデヒドの測定。</t>
  </si>
  <si>
    <t>ブチルアルデヒド測定</t>
  </si>
  <si>
    <t>ブチリルコリンエステラーゼ</t>
  </si>
  <si>
    <t>アシルコリンアシルヒドロラーゼ; ブチリルコリンエステラーゼ; 非神経性コリンエステラーゼ; 血漿コリンエステラーゼ; 擬似コリンエステラーゼ</t>
  </si>
  <si>
    <t>生物標本中の総ブチリルコリンエステラーゼの測定。</t>
  </si>
  <si>
    <t>ブチリルコリンエステラーゼ測定</t>
  </si>
  <si>
    <t>電球の数</t>
  </si>
  <si>
    <t>電球の数; 電球の数</t>
  </si>
  <si>
    <t>エンティティに関連付けられた電球の合計数。</t>
  </si>
  <si>
    <t>ブプレノルフィン</t>
  </si>
  <si>
    <t>生物学的標本中に存在するブプレノルフィン薬物の測定。</t>
  </si>
  <si>
    <t>ブプレノルフィン測定</t>
  </si>
  <si>
    <t>ブプロピオン</t>
  </si>
  <si>
    <t>生物標本中のブプロピオンの測定。</t>
  </si>
  <si>
    <t>ブプロピオン測定</t>
  </si>
  <si>
    <t>バークホルデリア</t>
  </si>
  <si>
    <t>生物標本において、種レベルには割り当てられていないが、Burkholderia 属レベルに割り当てられている生物の測定値。</t>
  </si>
  <si>
    <t>バークホルデリア測定</t>
  </si>
  <si>
    <t>バー細胞</t>
  </si>
  <si>
    <t>バー細胞; ウニ状細胞</t>
  </si>
  <si>
    <t>生物標本中のバー細胞（細胞表面全体に均一に分布する小さな鈍い突起の存在が特徴の赤血球）の測定値。</t>
  </si>
  <si>
    <t>バー細胞数</t>
  </si>
  <si>
    <t>n-ブタノール</t>
  </si>
  <si>
    <t>1-ブタノール; ブタン-1-オール; ブタノール; ブチルアルコール; n-ブタノール; n-ブチルアルコール</t>
  </si>
  <si>
    <t>標本中のn-ブタノールの測定。</t>
  </si>
  <si>
    <t>n-ブタノール測定</t>
  </si>
  <si>
    <t>1,3-ブタジエン</t>
  </si>
  <si>
    <t>試料中の 1,3-ブタジエンの測定。</t>
  </si>
  <si>
    <t>1,3-ブタジエン測定</t>
  </si>
  <si>
    <t>ブチロン</t>
  </si>
  <si>
    <t>生物標本中のブチロンの測定。</t>
  </si>
  <si>
    <t>ブチロン測定</t>
  </si>
  <si>
    <t>ブルクホルデリア・ベトナムエンシス</t>
  </si>
  <si>
    <t>生物標本中の Burkholderia vietnamiensis の測定。</t>
  </si>
  <si>
    <t>Burkholderia vietnamiensis 測定</t>
  </si>
  <si>
    <t>ベンゾ[a]アントラセン</t>
  </si>
  <si>
    <t>ベンゾ(a)アントラセン; ベンゾ[a]アントラセン; ベンゾ(a)アントラセン; ベンゾ[a]アントラセン</t>
  </si>
  <si>
    <t>標本中のベンゾ[a]アントラセンの測定。</t>
  </si>
  <si>
    <t>ベンゾ[a]アントラセン測定</t>
  </si>
  <si>
    <t>酢酸ベンジル</t>
  </si>
  <si>
    <t>酢酸ベンジル; ベンジル酢酸</t>
  </si>
  <si>
    <t>標本中の酢酸ベンジルの測定。</t>
  </si>
  <si>
    <t>酢酸ベンジル測定</t>
  </si>
  <si>
    <t>ベンゾ[a]ピレン</t>
  </si>
  <si>
    <t>3,4-ベンゾピレン; ベンゾ(a)ピレン; ベンゾ[a]ピレン; ベンゾ(a)ピレン; ベンゾ[a]ピレン</t>
  </si>
  <si>
    <t>標本中のベンゾ[a]ピレンの測定。</t>
  </si>
  <si>
    <t>ベンゾ[a]ピレン測定</t>
  </si>
  <si>
    <t>ベンゾ[b]フルオランテン</t>
  </si>
  <si>
    <t>ベンゾ(b)フルオランテン; ベンゾ[b]フルオランテン; ベンゾ(b)フルオランテン; ベンゾ[b]フルオランテン</t>
  </si>
  <si>
    <t>標本中のベンゾ[b]フルオランテンの測定。</t>
  </si>
  <si>
    <t>ベンゾ[b]フルオランテン測定</t>
  </si>
  <si>
    <t>ベンゾ[b]フラン</t>
  </si>
  <si>
    <t>1-ベンゾフラン; ベンゾ(b)フラン; ベンゾ[b]フラン; ベンゾ(b)フラン; ベンゾ[b]フラン; ベンゾフラン; クマロン</t>
  </si>
  <si>
    <t>検体中のベンゾ[b]フランの測定。</t>
  </si>
  <si>
    <t>ベンゾ[b]フラン測定</t>
  </si>
  <si>
    <t>ベンゾ[c]フェナントレン</t>
  </si>
  <si>
    <t>ベンゾ(c)フェナントレン; ベンゾ[c]フェナントレン; ベンゾ(c)フェナントレン; ベンゾ[c]フェナントレン</t>
  </si>
  <si>
    <t>試料中のベンゾ[c]フェナントレンの測定。</t>
  </si>
  <si>
    <t>ベンゾ[c]フェナントレン測定</t>
  </si>
  <si>
    <t>ベンゾ[j]アセアントリレン</t>
  </si>
  <si>
    <t>ベンゾ(j)アセアントリレン; ベンゾ[j]アセアントリレン; ベンゾ(j)アセアントリレン; ベンゾ[j]アセアントリレン</t>
  </si>
  <si>
    <t>試料中のベンゾ[j]アセアントリレンの測定。</t>
  </si>
  <si>
    <t>ベンゾ[j]アセアントリレン測定</t>
  </si>
  <si>
    <t>ベンゾ[k]フルオランテン</t>
  </si>
  <si>
    <t>ベンゾ(k)フルオランテン; ベンゾ[k]フルオランテン; ベンゾ(k)フルオランテン; ベンゾ[k]フルオランテン</t>
  </si>
  <si>
    <t>標本中のベンゾ[k]フルオランテンの測定。</t>
  </si>
  <si>
    <t>ベンゾ[k]フルオランテン測定</t>
  </si>
  <si>
    <t>ベンジルピペラジン</t>
  </si>
  <si>
    <t>1-ベンジルピペラジン; ベンジルピペラジン; N-ベンジルピペラジン</t>
  </si>
  <si>
    <t>生物標本中のベンジルピペラジンの測定。</t>
  </si>
  <si>
    <t>ベンジルピペラジンの測定</t>
  </si>
  <si>
    <t>クロストリジウム・ディフィシル 027/NAP1/BI</t>
  </si>
  <si>
    <t>生物標本中のクロストリジウム・ディフィシルの 027/NAP1/BI 株の測定。</t>
  </si>
  <si>
    <t>クロストリジウム・ディフィシル 027/NAP1/BI測定</t>
  </si>
  <si>
    <t>ビブリオ・コール/パラヘモリティカス/バルニフィカス DNA</t>
  </si>
  <si>
    <t>ビブリオ・コレラ/パラヘモリティカス/バルニフィカス DNA; ビブリオ・コレラ/パラヘモリティカス/バルニフィカス DNA</t>
  </si>
  <si>
    <t>生物標本中のコレラ菌および/または腸炎ビブリオおよび/またはビブリオ・バルニフィカスの DNA の測定。</t>
  </si>
  <si>
    <t>コレラ菌、腸炎ビブリオ、および/またはビブリオ・バルニフィカスのDNA測定</t>
  </si>
  <si>
    <t>赤痢菌/EIEC ipaH DNA</t>
  </si>
  <si>
    <t>侵入プラスミド抗原H遺伝子; ipaH遺伝子; Shigella属および/または腸管侵入性大腸菌侵入プラスミド抗原H DNA; Shigella/EIEC ipaH DNA</t>
  </si>
  <si>
    <t>生物標本中の Shigella 属および/または腸管侵入性大腸菌の侵入プラスミド抗原 H DNA の測定。</t>
  </si>
  <si>
    <t>赤癬菌および/または腸管侵襲性大腸菌 ipaH DNA 測定</t>
  </si>
  <si>
    <t>サポウイルス遺伝子群 I/II/IV/V RNA</t>
  </si>
  <si>
    <t>生物標本中のサポウイルス遺伝子群 I、II、IV、および/または V RNA の測定。</t>
  </si>
  <si>
    <t>サポウイルス遺伝子群I、II、IV、および/またはVのRNA測定</t>
  </si>
  <si>
    <t>ノロウイルス遺伝子群I/II RNA</t>
  </si>
  <si>
    <t>ノロウイルス遺伝子群 I および/または遺伝子群 II RNA; ノロウイルス GI/GII RNA</t>
  </si>
  <si>
    <t>生物標本中のノロウイルス遺伝子群 I および/または II RNA の測定。</t>
  </si>
  <si>
    <t>ノロウイルス遺伝子群Iおよび/またはIIのRNA測定</t>
  </si>
  <si>
    <t>腸管毒素原性大腸菌 LtA/ST1a/ST1b DNA; ETEC LtA/ST1a/ST1b DNA</t>
  </si>
  <si>
    <t>生物標本中の毒素原性大腸菌 LtA、ST1a、および/または ST1b DNA の測定。</t>
  </si>
  <si>
    <t>毒素原性大腸菌LtA、ST1a、および/またはST1b DNA測定</t>
  </si>
  <si>
    <t>腸管病原性大腸菌 eae DNA; EPEC eae DNA</t>
  </si>
  <si>
    <t>生物標本中の腸管病原性大腸菌 eae DNA の測定。</t>
  </si>
  <si>
    <t>腸管病原性大腸菌eae DNA測定</t>
  </si>
  <si>
    <t>EAEC pAA プラスミド aggR/aatA DNA</t>
  </si>
  <si>
    <t>EAEC pAA プラスミド aggR/aatA DNA;腸内凝集性大腸菌 pAA プラスミド aggR/aatA DNA</t>
  </si>
  <si>
    <t>生物標本中の腸管凝集性大腸菌 pAA プラスミド aggR および/または aatA DNA の測定。</t>
  </si>
  <si>
    <t>腸管凝集性大腸菌pAAプラスミドaggRおよび/またはaatA DNA測定</t>
  </si>
  <si>
    <t>大腸菌/ジェジュニ/ウプサリエンシス DNA</t>
  </si>
  <si>
    <t>C. coli/jejuni/upsaliensis DNA; カンピロバクター・コリ/jejuni/upsaliensis DNA</t>
  </si>
  <si>
    <t>生物標本中の Campylobacter coli、Campylobacter jejuni、および/または Campylobacter upsaliensis DNA の測定。</t>
  </si>
  <si>
    <t>カンピロバクター・コリ、カンピロバクター・ジェジュニ、および/またはカンピロバクター・ウプサリエンシスのDNA測定</t>
  </si>
  <si>
    <t>ヒトアストロウイルス 1/2/3/4/5/6/7/8 RNA</t>
  </si>
  <si>
    <t>生物標本中のヒトアストロウイルス 1、2、3、4、5、6、7、および/または 8 の RNA の測定。</t>
  </si>
  <si>
    <t>ヒトアストロウイルス1、2、3、4、5、6、7、および/または8のRNA測定</t>
  </si>
  <si>
    <t>ヒトアデノウイルス40/41 DNA</t>
  </si>
  <si>
    <t>ヒトアデノウイルス 40/41 DNA;ヒトアデノウイルス F40/F41 DNA;マスタデノウイルス 40/41 DNA</t>
  </si>
  <si>
    <t>生物学的標本中のヒトアデノウイルス 40 型および/またはヒトアデノウイルス 41 型の DNA の測定。</t>
  </si>
  <si>
    <t>ヒトアデノウイルス40および/またはヒトアデノウイルス41のDNA測定</t>
  </si>
  <si>
    <t>モノ/非TBNKロイク</t>
  </si>
  <si>
    <t>生物学的標本中の T 細胞、B 細胞、またはナチュラルキラー細胞以外のすべての白血球に対する単球の相対的な測定値 (比率またはパーセンテージ)。</t>
  </si>
  <si>
    <t>単球と非TBNK白血球の比率測定</t>
  </si>
  <si>
    <t>モノクラシックサブ/非TBNK Leuk</t>
  </si>
  <si>
    <t>モノクラシックサブポピュレーション/非TBNK白血球; モノクラシックサブ/非TBNK白血球</t>
  </si>
  <si>
    <t>生物学的標本における、T 細胞、B 細胞、またはナチュラルキラー細胞以外のすべての白血球に対する、古典的な単球のサブポピュレーションの相対的な測定値 (比率またはパーセンテージ)。</t>
  </si>
  <si>
    <t>古典的な単球サブポピュレーションと非TBNK白血球比の測定</t>
  </si>
  <si>
    <t>モノインターメディエイトサブ/非TBNK白血病</t>
  </si>
  <si>
    <t>単球中間サブ/非TBNK; 単球中間サブ/非TBNK白血球; 単球中間サブ集団/非TBNK白血球</t>
  </si>
  <si>
    <t>生物学的標本における、T 細胞、B 細胞、またはナチュラルキラー細胞以外のすべての白血球に対する中間単球のサブ集団の相対的な測定値 (比率またはパーセンテージ)。</t>
  </si>
  <si>
    <t>中間単球サブポピュレーションと非TBNK白血球比測定</t>
  </si>
  <si>
    <t>単球非古典的サブ/非TBNK白血球; 単球非古典的サブポピュレーション/非TBNK白血球</t>
  </si>
  <si>
    <t>生物学的標本中の、T 細胞、B 細胞、またはナチュラルキラー細胞以外のすべての白血球に対する非古典的単球のサブポピュレーションの相対的な測定値 (比率またはパーセンテージ)。</t>
  </si>
  <si>
    <t>非古典的単球サブポピュレーションと非TBNK白血球比の測定</t>
  </si>
  <si>
    <t>MDSC/非TBNKロイク</t>
  </si>
  <si>
    <t>MDSC/非TBNK白血球; MDSC/非TBNK白血球; 骨髄由来抑制細胞/非TBNK白血球</t>
  </si>
  <si>
    <t>生物学的標本中の、T 細胞、B 細胞、またはナチュラルキラー細胞以外のすべての白血球に対する骨髄由来抑制細胞の相対的な測定値 (比率またはパーセンテージ)。</t>
  </si>
  <si>
    <t>骨髄由来抑制細胞と非TBNK白血球の比測定</t>
  </si>
  <si>
    <t>モノクラシック/非TBNK Leuk</t>
  </si>
  <si>
    <t>単球 古典的/非TBNK白血球; 単球 古典的/非TBNK白血球</t>
  </si>
  <si>
    <t>生物学的標本中の、T 細胞、B 細胞、またはナチュラルキラー細胞以外のすべての白血球に対する古典的な単球の相対的な測定値 (比率またはパーセンテージ)。</t>
  </si>
  <si>
    <t>古典的な単球対非TBNK白血球比測定</t>
  </si>
  <si>
    <t>モノインターメッド/非TBNK白血病</t>
  </si>
  <si>
    <t>単球中間/非TBNK白血球; 単球中間/非TBNK白血球</t>
  </si>
  <si>
    <t>生物学的標本中の、T 細胞、B 細胞、またはナチュラルキラー細胞以外のすべての白血球に対する中間単球の相対的な測定値 (比率またはパーセンテージ)。</t>
  </si>
  <si>
    <t>中間単球対非TBNK白血球比測定</t>
  </si>
  <si>
    <t>モノ 非クラシック/非TBNK Leuk</t>
  </si>
  <si>
    <t>単球非古典的/非TBNK白血球; 単球非古典的/非TBNK白血球</t>
  </si>
  <si>
    <t>生物学的標本中の、T 細胞、B 細胞、またはナチュラル キラー細胞以外のすべての白血球に対する非古典的単球の相対的な測定値 (比率またはパーセンテージ)。</t>
  </si>
  <si>
    <t>非古典的単球と非TBNK白血球の比率測定</t>
  </si>
  <si>
    <t>Tリンパ球細胞傷害性幹細胞記憶サブポピュレーション/Tリンパ球細胞傷害性; TLym Cytx SC Mem Sub/TLym Cytx</t>
  </si>
  <si>
    <t>生物学的標本中の細胞傷害性Tリンパ球の総数に対する細胞傷害性幹細胞記憶Tリンパ球のサブポピュレーションの相対的な測定値（比率またはパーセンテージ）。</t>
  </si>
  <si>
    <t>幹細胞記憶細胞傷害性Tリンパ球サブポピュレーションと細胞傷害性Tリンパ球の比率測定</t>
  </si>
  <si>
    <t>Tリンパ球細胞傷害性幹細胞メモリー/Tリンパ球細胞傷害性; TLym Cytx SC Mem/TLym Cytx</t>
  </si>
  <si>
    <t>生物学的標本中の細胞傷害性Tリンパ球の総数に対する細胞傷害性幹細胞記憶Tリンパ球の相対的な測定値（比率またはパーセンテージ）。</t>
  </si>
  <si>
    <t>幹細胞メモリー細胞傷害性Tリンパ球と細胞傷害性Tリンパ球の比率測定</t>
  </si>
  <si>
    <t>Tリンパ球 細胞傷害性幹細胞 メモリー/Tリンパ球 細胞傷害性ナイーブ; TLym Cytx SC Mem/TLymCN</t>
  </si>
  <si>
    <t>生物学的標本中の細胞傷害性幹細胞記憶 T リンパ球と細胞傷害性ナイーブ T リンパ球の相対的な測定値 (比率またはパーセンテージ)。</t>
  </si>
  <si>
    <t>幹細胞記憶細胞傷害性Tリンパ球とナイーブ細胞傷害性Tリンパ球の比率測定</t>
  </si>
  <si>
    <t>Tリンパ球細胞傷害性ターミナルメモリーサブポピュレーション/Tリンパ球細胞傷害性; TLym Cytx Term Mem Sub/TLym Cytx</t>
  </si>
  <si>
    <t>生物学的標本中の細胞傷害性 T リンパ球の総数に対する細胞傷害性終末記憶 T リンパ球のサブ集団の相対的な測定値 (比率またはパーセンテージ)。</t>
  </si>
  <si>
    <t>終末期記憶細胞傷害性Tリンパ球サブポピュレーションと細胞傷害性Tリンパ球の比率測定</t>
  </si>
  <si>
    <t>TLym Cytx Mem GH サブ/TLymCM</t>
  </si>
  <si>
    <t>Tリンパ球細胞傷害性記憶腸管ホーミングサブポピュレーション/Tリンパ球細胞傷害性記憶; TLym Cytx Mem GH サブ/TLym Cytx Mem; TLym Cytx Mem GH サブ/TLymCM</t>
  </si>
  <si>
    <t>生物学的標本中の、腸管ホーミング細胞傷害性記憶 T リンパ球のサブポピュレーションと細胞傷害性記憶 T リンパ球の総数の相対的な測定値 (比率またはパーセンテージ)。</t>
  </si>
  <si>
    <t>腸管ホーミング細胞傷害性記憶Tリンパ球サブポピュレーションから細胞傷害性記憶Tリンパ球比率測定まで</t>
  </si>
  <si>
    <t>TLym Cytx Mem SH サブ/TLymCM</t>
  </si>
  <si>
    <t>Tリンパ球細胞傷害性記憶皮膚ホーミングサブポピュレーション/Tリンパ球細胞傷害性記憶; TLym Cytx Mem SH サブ/TLym Cytx Mem; TLym Cytx Mem SH サブ/TLymCM</t>
  </si>
  <si>
    <t>生物学的標本中の、皮膚ホーミング細胞傷害性記憶 T リンパ球のサブポピュレーションと細胞傷害性記憶 T リンパ球の総数の相対的な測定値 (比率またはパーセンテージ)。</t>
  </si>
  <si>
    <t>皮膚ホーミング細胞傷害性記憶Tリンパ球サブポピュレーションから細胞傷害性記憶Tリンパ球比率測定まで</t>
  </si>
  <si>
    <t>T リンパ球細胞傷害性中枢メモリー腸管ホーミング/T リンパ球細胞傷害性中枢メモリー; TLym Cytx Cen Mem GH/TLym Cytx Cen Mem; TLym Cytx Cen Mem GH/TLymCCM</t>
  </si>
  <si>
    <t>生物学的標本中の、腸管ホーミング細胞傷害性中枢記憶 T リンパ球と総細胞傷害性中枢記憶 T リンパ球の相対的な測定値 (比率またはパーセンテージ)。</t>
  </si>
  <si>
    <t>腸管ホーミング細胞傷害性セントラルメモリーTリンパ球と細胞傷害性セントラルメモリーTリンパ球の比率測定</t>
  </si>
  <si>
    <t>Tリンパ球細胞傷害性中枢記憶腸管ホーミングサブポピュレーション/Tリンパ球細胞傷害性; TLym Cytx Cen Mem GH サブ/TLym Cytx; TLym Cytx Cen Mem GH サブ/TLymC</t>
  </si>
  <si>
    <t>生物学的標本中の、腸管ホーミング細胞傷害性中枢記憶Tリンパ球のサブポピュレーションと細胞傷害性Tリンパ球の総数の相対的な測定値（比率またはパーセンテージ）。</t>
  </si>
  <si>
    <t>腸管ホーミング細胞傷害性セントラルメモリーTリンパ球サブポピュレーションから細胞傷害性Tリンパ球比率測定まで</t>
  </si>
  <si>
    <t>TLym Cytx Cen Mem GH サブ/TLymCCM</t>
  </si>
  <si>
    <t>T リンパ球細胞傷害性セントラル メモリー腸管ホーミング サブポピュレーション/T リンパ球細胞傷害性セントラル メモリー; TLym Cytx Cen Mem GH サブ/TLym Cytx Cen Mem; TLym Cytx Cen Mem GH サブ/TLymCCM; TLym Cytx Cen Mem 腸管ホーミング サブ/TLymCCM</t>
  </si>
  <si>
    <t>生物学的標本中の腸管ホーミング細胞傷害性中枢記憶Tリンパ球のサブポピュレーションと腸管ホーミング細胞傷害性Tリンパ球の総数の相対測定値（比率またはパーセンテージ）。</t>
  </si>
  <si>
    <t>腸管ホーミング細胞傷害性セントラルメモリーTリンパ球サブポピュレーションから腸管ホーミング細胞傷害性Tリンパ球比率測定まで</t>
  </si>
  <si>
    <t>T リンパ球細胞傷害性中枢記憶皮膚ホーミング/T リンパ球細胞傷害性中枢記憶; TLym Cytx Cen Mem SH/TLym Cytx Cen Mem; TLym Cytx Cen Mem SH/TLymCCM</t>
  </si>
  <si>
    <t>生物学的標本中の皮膚ホーミング細胞傷害性中枢記憶 T リンパ球と総細胞傷害性中枢記憶 T リンパ球の相対的な測定値 (比率またはパーセンテージ)。</t>
  </si>
  <si>
    <t>皮膚ホーミング細胞傷害性セントラルメモリーTリンパ球と細胞傷害性セントラルメモリーTリンパ球の比率測定</t>
  </si>
  <si>
    <t>TLym Cytx Cen Mem SH サブ/TLymC</t>
  </si>
  <si>
    <t>Tリンパ球細胞傷害性中枢記憶皮膚ホーミングサブポピュレーション/Tリンパ球細胞傷害性; TLym Cytx Cen Mem SH サブ/TLym Cytx; TLym Cytx Cen Mem SH サブ/TLymC</t>
  </si>
  <si>
    <t>生物学的標本中の、皮膚ホーミング細胞傷害性中枢記憶Tリンパ球のサブポピュレーションと細胞傷害性Tリンパ球の総数の相対的な測定値（比率またはパーセンテージ）。</t>
  </si>
  <si>
    <t>皮膚ホーミング細胞傷害性セントラルメモリーTリンパ球サブポピュレーションと細胞傷害性Tリンパ球比測定</t>
  </si>
  <si>
    <t>TLym Cytx Cen Mem SH サブ/TLymCCM</t>
  </si>
  <si>
    <t>T リンパ球細胞傷害性中枢記憶皮膚ホーミングサブポピュレーション/T リンパ球細胞傷害性中枢記憶; TLym Cytx Cen Mem SH サブ/TLym Cytx Cen Mem; TLym Cytx Cen Mem SH サブ/TLymCCM; TLym Cytx Cen Mem 皮膚ホーミングサブ/TLymCCM</t>
  </si>
  <si>
    <t>生物学的標本中の、皮膚ホーミング細胞傷害性中枢記憶Tリンパ球のサブポピュレーションと細胞傷害性中枢記憶Tリンパ球の総数の相対的な測定値（比率またはパーセンテージ）。</t>
  </si>
  <si>
    <t>皮膚ホーミング細胞傷害性中枢記憶Tリンパ球サブポピュレーションから細胞傷害性中枢記憶Tリンパ球比率測定</t>
  </si>
  <si>
    <t>T リンパ球細胞傷害性エフェクターメモリー腸内ホーミング/T リンパ球細胞傷害性エフェクターメモリー; TLym Cytx Eff Mem GH/TLym Cytx Eff Mem; TLym Cytx Eff Mem GH/TLymCEM</t>
  </si>
  <si>
    <t>生物学的標本中の総細胞傷害性エフェクター記憶 T リンパ球に対する、腸管ホーミング細胞傷害性エフェクター記憶 T リンパ球の相対的な測定値 (比率またはパーセンテージ)。</t>
  </si>
  <si>
    <t>腸管ホーミング細胞傷害性エフェクター記憶Tリンパ球対細胞傷害性Tリンパ球対細胞傷害性エフェクター記憶Tリンパ球比測定</t>
  </si>
  <si>
    <t>TLym Cytx Eff Mem GH サブ/TLymC</t>
  </si>
  <si>
    <t>Tリンパ球細胞傷害性エフェクターメモリー腸管ホーミングサブポピュレーション/Tリンパ球細胞傷害性; TLym Cytx Eff Mem GH サブ/TLym Cytx; TLym Cytx Eff Mem GH サブ/TLymC</t>
  </si>
  <si>
    <t>生物学的標本中の、腸管ホーミング細胞傷害性エフェクター記憶 T リンパ球のサブポピュレーションと細胞傷害性 T リンパ球全体の相対的な測定値 (比率またはパーセンテージ)。</t>
  </si>
  <si>
    <t>腸管ホーミング細胞傷害性エフェクター記憶Tリンパ球サブポピュレーションから細胞傷害性Tリンパ球比率測定</t>
  </si>
  <si>
    <t>T リンパ球細胞傷害性エフェクターメモリー腸管ホーミングサブポピュレーション/T リンパ球細胞傷害性エフェクターメモリー; TLym Cytx Eff Mem GH サブ/TLym Cytx Eff Mem; TLym Cytx Eff Mem GH サブ/TLymCEM; TLym Cytx Eff Mem 腸管ホーミングサブ/TLymCEM</t>
  </si>
  <si>
    <t>生物学的標本中の、腸管ホーミング細胞傷害性エフェクター記憶 T リンパ球のサブポピュレーションと細胞傷害性エフェクター T リンパ球の総数の相対的な測定値 (比率またはパーセンテージ)。</t>
  </si>
  <si>
    <t>腸管ホーミング細胞傷害性エフェクター記憶Tリンパ球サブポピュレーションから細胞傷害性エフェクターTリンパ球比率測定まで</t>
  </si>
  <si>
    <t>T リンパ球細胞傷害性エフェクターメモリー皮膚ホーミング/T リンパ球細胞傷害性エフェクターメモリー; TLym Cytx Eff Mem SH/TLym Cytx Eff Mem; TLym Cytx Eff Mem SH/TLymCEM</t>
  </si>
  <si>
    <t>生物学的標本中の細胞傷害性エフェクター記憶 T リンパ球の総数に対する皮膚ホーミング細胞傷害性エフェクター記憶 T リンパ球の相対的な測定値 (比率またはパーセンテージ)。</t>
  </si>
  <si>
    <t>皮膚ホーミング細胞傷害性エフェクターメモリーTリンパ球と細胞傷害性エフェクターメモリーTリンパ球の比率測定</t>
  </si>
  <si>
    <t>TLym Cytx Eff Mem SH サブ/TLymC</t>
  </si>
  <si>
    <t>Tリンパ球細胞傷害性エフェクターメモリー皮膚ホーミングサブポピュレーション/Tリンパ球細胞傷害性; TLym Cytx Eff Mem SH サブ/TLym Cytx; TLym Cytx Eff Mem SH サブ/TLymC</t>
  </si>
  <si>
    <t>生物学的標本中の皮膚ホーミング細胞傷害性エフェクター記憶 T リンパ球のサブポピュレーションと細胞傷害性 T リンパ球全体の相対的な測定値 (比率またはパーセンテージ)。</t>
  </si>
  <si>
    <t>皮膚ホーミング細胞傷害性エフェクターメモリーTリンパ球サブポピュレーションと細胞傷害性Tリンパ球比測定</t>
  </si>
  <si>
    <t>TLym Cytx Eff Mem SH サブ/TLymCEM</t>
  </si>
  <si>
    <t>T リンパ球細胞傷害性エフェクターメモリー皮膚ホーミングサブポピュレーション/T リンパ球細胞傷害性エフェクターメモリー; TLym Cytx Eff Mem SH サブ/TLym Cytx Eff Mem; TLym Cytx Eff Mem SH サブ/TLymCEM; TLym Cytx Eff Mem 皮膚ホーミングサブ/TLymCEM</t>
  </si>
  <si>
    <t>生物学的標本中の、皮膚ホーミング細胞傷害性エフェクター記憶 T リンパ球のサブポピュレーションと細胞傷害性エフェクター記憶 T リンパ球の総数の相対的な測定値 (比率またはパーセンテージ)。</t>
  </si>
  <si>
    <t>皮膚ホーミング細胞傷害性エフェクター記憶Tリンパ球サブポピュレーションから細胞傷害性エフェクター記憶Tリンパ球比率測定</t>
  </si>
  <si>
    <t>T リンパ球細胞傷害性終末記憶腸内ホーミング / T リンパ球細胞傷害性終末記憶; TLym Cytx Term Mem GH/TLym Cytx Term Mem; TLym Cytx Term Mem GH/TLymCTM</t>
  </si>
  <si>
    <t>生物学的標本中の細胞傷害性終末記憶Tリンパ球の総数に対する、腸管にホーミングする細胞傷害性終末記憶Tリンパ球の相対的な測定値（比率またはパーセンテージ）。</t>
  </si>
  <si>
    <t>腸管ホーミング細胞傷害性終末記憶Tリンパ球と細胞傷害性終末記憶Tリンパ球の比率測定</t>
  </si>
  <si>
    <t>Tリンパ球細胞傷害性終末記憶腸ホーミングサブポピュレーション/Tリンパ球細胞傷害性; TLym Cytx Term Mem GH サブ/TLym Cytx; TLym Cytx Term Mem GH サブ/TLymC</t>
  </si>
  <si>
    <t>生物学的標本中の、腸管ホーミング細胞傷害性終末記憶Tリンパ球のサブポピュレーションと細胞傷害性Tリンパ球の総数の相対的な測定値（比率またはパーセンテージ）。</t>
  </si>
  <si>
    <t>腸管ホーミング細胞傷害性終末記憶Tリンパ球サブポピュレーションから細胞傷害性Tリンパ球比率測定</t>
  </si>
  <si>
    <t>T リンパ球細胞傷害性終末記憶腸管ホーミングサブポピュレーション/T リンパ球細胞傷害性終末記憶; TLym Cytx 終末記憶 GH サブ/TLym Cytx 終末記憶; TLym Cytx 終末記憶 GH サブ/TLymCTM; TLym Cytx 終末記憶腸管ホーミングサブ/TLymCTM</t>
  </si>
  <si>
    <t>生物学的標本中の、腸管ホーミング細胞傷害性終末記憶Tリンパ球のサブポピュレーションと細胞傷害性終末記憶Tリンパ球の総数の相対的な測定値（比率またはパーセンテージ）。</t>
  </si>
  <si>
    <t>腸管ホーミング細胞傷害性終末記憶Tリンパ球サブポピュレーションから細胞傷害性終末記憶Tリンパ球比率測定まで</t>
  </si>
  <si>
    <t>T リンパ球細胞傷害性終末記憶皮膚ホーミング/T リンパ球細胞傷害性終末記憶; TLym Cytx Term Mem SH/TLym Cytx Term Mem; TLym Cytx Term Mem SH/TLymCTM</t>
  </si>
  <si>
    <t>生物学的標本中の細胞傷害性終末記憶Tリンパ球の総数に対する皮膚ホーミング細胞傷害性終末記憶Tリンパ球の相対的な測定値（比率またはパーセンテージ）。</t>
  </si>
  <si>
    <t>皮膚ホーミング細胞傷害性終末記憶Tリンパ球と細胞傷害性終末記憶Tリンパ球の比率測定</t>
  </si>
  <si>
    <t>Tリンパ球細胞傷害性終末記憶皮膚ホーミングサブポピュレーション/Tリンパ球細胞傷害性; TLym Cytx Term Mem SH サブ/TLym Cytx; TLym Cytx Term Mem SH サブ/TLymC</t>
  </si>
  <si>
    <t>生物学的標本中の、皮膚にホーミングする細胞傷害性終末記憶Tリンパ球のサブポピュレーションと細胞傷害性Tリンパ球の総数の相対的な測定値（比率またはパーセンテージ）。</t>
  </si>
  <si>
    <t>皮膚ホーミング細胞傷害性終末記憶Tリンパ球サブポピュレーションと細胞傷害性Tリンパ球比の測定</t>
  </si>
  <si>
    <t>T リンパ球細胞傷害性終末記憶皮膚ホーミングサブポピュレーション/T リンパ球細胞傷害性終末記憶; TLym Cytx Term Mem SH サブ/TLym Cytx Term Mem; TLym Cytx Term Mem SH サブ/TLymCTM; TLym Cytx Term Mem 皮膚ホーミングサブ/TLymCTM</t>
  </si>
  <si>
    <t>生物学的標本中の、皮膚にホーミングする細胞傷害性終末記憶Tリンパ球のサブポピュレーションと細胞傷害性終末記憶Tリンパ球の総数の相対的な測定値（比率またはパーセンテージ）。</t>
  </si>
  <si>
    <t>皮膚ホーミング細胞傷害性終末記憶Tリンパ球サブポピュレーションから細胞傷害性終末記憶Tリンパ球比率測定</t>
  </si>
  <si>
    <t>TLym ヘルプ メモ GH サブ/TLymHM</t>
  </si>
  <si>
    <t>T リンパ球ヘルパーメモリー腸内ホーミングサブポピュレーション/T リンパ球ヘルパーメモリー; TLym ヘルプメモリー GH サブ/TLym ヘルプメモリー; TLym ヘルプメモリー GH サブ/TLymHM</t>
  </si>
  <si>
    <t>生物学的標本内の腸管ホーミングヘルパーメモリーTリンパ球のサブポピュレーションとヘルパーメモリーTリンパ球の総数の相対的な測定値（比率またはパーセンテージ）。</t>
  </si>
  <si>
    <t>腸管ホーミングヘルパーメモリーTリンパ球サブポピュレーションからヘルパーメモリーTリンパ球比率測定</t>
  </si>
  <si>
    <t>TLym ヘルプ メモリ SH サブ/TLymHM</t>
  </si>
  <si>
    <t>T リンパ球ヘルパーメモリー皮膚ホーミングサブポピュレーション/T リンパ球ヘルパーメモリー; TLym ヘルプメモリー SH サブ/TLym ヘルプメモリー; TLym ヘルプメモリー SH サブ/TLymHM</t>
  </si>
  <si>
    <t>生物学的標本内の皮膚ホーミングヘルパーメモリーTリンパ球のサブポピュレーションとヘルパーメモリーTリンパ球の総数の相対的な測定値（比率またはパーセンテージ）。</t>
  </si>
  <si>
    <t>皮膚ホーミングヘルパーメモリーTリンパ球サブポピュレーションとヘルパーメモリーTリンパ球比測定</t>
  </si>
  <si>
    <t>TLym ヘルプセンター Mem GH/TLymHCM</t>
  </si>
  <si>
    <t>T リンパ球ヘルパー セントラル メモリ Gut-Homing/T リンパ球ヘルパー セントラル メモリ; TLym ヘルプ センター メモリ GH/TLym ヘルプ センター メモリ; TLym ヘルプ センター メモリ GH/TLymHCM</t>
  </si>
  <si>
    <t>生物学的標本中の腸管ホーミングヘルパーセントラルメモリーTリンパ球とヘルパーセントラルメモリーTリンパ球の総数の相対的な測定値（比率またはパーセンテージ）。</t>
  </si>
  <si>
    <t>腸管ホーミングヘルパーセントラルメモリーTリンパ球とヘルパーセントラルメモリーTリンパ球の比率測定</t>
  </si>
  <si>
    <t>TLym ヘルプ センター Mem GH サブ/TLymH</t>
  </si>
  <si>
    <t>T リンパ球ヘルパー セントラル メモリ 腸内ホーミング サブポピュレーション/T リンパ球ヘルパー; TLym ヘルプ センター メモリ GH サブ/TLym ヘルプ; TLym ヘルプ センター メモリ GH サブ/TLymH</t>
  </si>
  <si>
    <t>生物学的標本中の、腸管ホーミングヘルパー中枢記憶Tリンパ球のサブポピュレーションとヘルパーTリンパ球の総数の相対的な測定値（比率またはパーセンテージ）。</t>
  </si>
  <si>
    <t>腸管ホーミングヘルパーセントラルメモリーTリンパ球サブポピュレーションとヘルパーTリンパ球比率測定</t>
  </si>
  <si>
    <t>TLym ヘルプセンター Mem GH サブ/TLymHCM</t>
  </si>
  <si>
    <t>T リンパ球ヘルパー セントラル メモリ 腸管ホーミング サブポピュレーション/T リンパ球ヘルパー セントラル メモリ; TLym ヘルプ センター メモリ GH サブ/TLym ヘルプ センター メモリ; TLym ヘルプ センター メモリ GH サブ/TLymHCM; TLym ヘルプ センター メモリ 腸管ホーミング サブ/TLymHCM</t>
  </si>
  <si>
    <t>生物学的標本中の腸管ホーミングヘルパーセントラルメモリーTリンパ球のサブポピュレーションとヘルパーセントラルメモリーTリンパ球の総数の相対的な測定値（比率またはパーセンテージ）。</t>
  </si>
  <si>
    <t>腸管ホーミングヘルパーセントラルメモリーTリンパ球サブポピュレーションからヘルパーセントラルメモリーTリンパ球比率測定</t>
  </si>
  <si>
    <t>TLym ヘルプセンター Mem SH/TLymHCM</t>
  </si>
  <si>
    <t>T リンパ球ヘルパー セントラル メモリ スキンホーミング/T リンパ球ヘルパー セントラル メモリ; TLym ヘルプ センター メモリ SH/TLym ヘルプ センター メモリ; TLym ヘルプ センター メモリ SH/TLymHCM</t>
  </si>
  <si>
    <t>生物学的標本中の皮膚ホーミングヘルパーセントラルメモリーTリンパ球と総ヘルパーセントラルメモリーTリンパ球の相対的な測定値（比率またはパーセンテージ）。</t>
  </si>
  <si>
    <t>皮膚ホーミングヘルパーセントラルメモリーTリンパ球とヘルパーセントラルメモリーTリンパ球の比率測定</t>
  </si>
  <si>
    <t>TLym ヘルプ センター メモリ SH サブ/TLymH</t>
  </si>
  <si>
    <t>T リンパ球ヘルパー セントラル メモリ スキンホーミング サブポピュレーション/T リンパ球ヘルパー; TLym ヘルプ Cen Mem SH サブ/TLym ヘルプ; TLym ヘルプ Cen Mem SH サブ/TLymH</t>
  </si>
  <si>
    <t>生物学的標本中の、皮膚ホーミングヘルパー中枢記憶Tリンパ球のサブポピュレーションとヘルパーTリンパ球の総数の相対的な測定値（比率またはパーセンテージ）。</t>
  </si>
  <si>
    <t>皮膚ホーミングヘルパーセントラルメモリーTリンパ球サブポピュレーションとヘルパーTリンパ球比率測定</t>
  </si>
  <si>
    <t>TLym ヘルプ センター メモリ SH サブ/TLymHCM</t>
  </si>
  <si>
    <t>T リンパ球ヘルパー セントラル メモリ 皮膚ホーミング サブポピュレーション/T リンパ球ヘルパー セントラル メモリ; TLym ヘルプ センター メモリ SH サブ/TLym ヘルプ センター メモリ; TLym ヘルプ センター メモリ SH サブ/TLymHCM; TLym ヘルプ センター メモリ 皮膚ホーミング サブ/TLymHCM</t>
  </si>
  <si>
    <t>生物学的標本内の皮膚ホーミングヘルパーセントラルメモリーTリンパ球のサブポピュレーションとヘルパーセントラルメモリーTリンパ球の総数の相対的な測定値（比率またはパーセンテージ）。</t>
  </si>
  <si>
    <t>皮膚ホーミングヘルパーセントラルメモリーTリンパ球サブポピュレーションとヘルパーセントラルメモリーTリンパ球比測定</t>
  </si>
  <si>
    <t>TLym ヘルプ Eff Mem GH/TLymHEM</t>
  </si>
  <si>
    <t>T リンパ球ヘルパーエフェクターメモリー Gut-Homing/T リンパ球ヘルパーエフェクターメモリー; TLym ヘルプ Eff Mem GH/TLym ヘルプ Eff Mem; TLym ヘルプ Eff Mem GH/TLymHEM</t>
  </si>
  <si>
    <t>生物学的標本中の総ヘルパーエフェクターメモリーTリンパ球に対する腸管ホーミングヘルパーエフェクターメモリーTリンパ球の相対的測定値（比率またはパーセンテージ）。</t>
  </si>
  <si>
    <t>腸管ホーミングヘルパーエフェクターメモリーTリンパ球とヘルパーエフェクターメモリーTリンパ球の比率測定</t>
  </si>
  <si>
    <t>TLym ヘルプ Eff Mem GH サブ/TLymH</t>
  </si>
  <si>
    <t>T リンパ球ヘルパー エフェクター メモリー 腸内ホーミング サブポピュレーション/T リンパ球ヘルパー; TLym ヘルプ Eff Mem GH サブ/TLym ヘルプ; TLym ヘルプ Eff Mem GH サブ/TLymH</t>
  </si>
  <si>
    <t>生物学的標本中の腸管ホーミングヘルパーエフェクターメモリーTリンパ球のサブポピュレーションとヘルパーTリンパ球全体の相対的な測定値（比率またはパーセンテージ）。</t>
  </si>
  <si>
    <t>腸管ホーミングヘルパーエフェクターメモリーTリンパ球サブポピュレーションとヘルパーTリンパ球比率測定</t>
  </si>
  <si>
    <t>TLym ヘルプ Eff Mem GH サブ/TLymHEM</t>
  </si>
  <si>
    <t>T リンパ球ヘルパーエフェクターメモリー腸管ホーミングサブポピュレーション/T リンパ球ヘルパーエフェクターメモリー; TLym ヘルプ Eff Mem GH サブ/TLym ヘルプ Eff Mem; TLym ヘルプ Eff Mem GH サブ/TLymHEM; TLym ヘルプ Eff Mem 腸管ホーミングサブ/TLymHEM</t>
  </si>
  <si>
    <t>生物学的標本中の腸管ホーミングヘルパーエフェクターメモリーTリンパ球のサブポピュレーションとヘルパーエフェクターメモリーTリンパ球の総数の相対的な測定値（比率またはパーセンテージ）。</t>
  </si>
  <si>
    <t>腸管ホーミングヘルパーエフェクターメモリーTリンパ球サブポピュレーションからヘルパーエフェクターメモリーTリンパ球比率測定</t>
  </si>
  <si>
    <t>TLym ヘルプ Eff Mem SH/TLymHEM</t>
  </si>
  <si>
    <t>T リンパ球ヘルパーエフェクターメモリー皮膚ホーミング/T リンパ球ヘルパーエフェクターメモリー; TLym ヘルプ Eff Mem SH/TLym ヘルプ Eff Mem; TLym ヘルプ Eff Mem SH/TLymHEM</t>
  </si>
  <si>
    <t>生物学的標本中の皮膚ホーミングヘルパーエフェクターメモリーTリンパ球と総ヘルパーエフェクターメモリーTリンパ球の相対的な測定値（比率またはパーセンテージ）。</t>
  </si>
  <si>
    <t>皮膚ホーミングヘルパーエフェクターメモリーTリンパ球とヘルパーエフェクターメモリーTリンパ球の比率測定</t>
  </si>
  <si>
    <t>TLym ヘルプ Eff Mem SH サブ/TLymH</t>
  </si>
  <si>
    <t>T リンパ球ヘルパー エフェクター メモリ 皮膚ホーミング サブポピュレーション/T リンパ球ヘルパー; TLym ヘルプ Eff Mem SH サブ/TLym ヘルプ; TLym ヘルプ Eff Mem SH サブ/TLymH</t>
  </si>
  <si>
    <t>生物学的標本中の皮膚ホーミングヘルパーエフェクターメモリーTリンパ球のサブポピュレーションとヘルパーTリンパ球の総数の相対的な測定値（比率またはパーセンテージ）。</t>
  </si>
  <si>
    <t>皮膚ホーミングヘルパーエフェクターメモリーTリンパ球サブポピュレーションとヘルパーTリンパ球比率測定</t>
  </si>
  <si>
    <t>TLym ヘルプ Eff Mem SH サブ/TLymHEM</t>
  </si>
  <si>
    <t>T リンパ球ヘルパーエフェクターメモリー皮膚ホーミングサブポピュレーション/T リンパ球ヘルパーエフェクターメモリー; TLym ヘルプ Eff メモリー SH サブ/TLym ヘルプ Eff メモリー; TLym ヘルプ Eff メモリー SH サブ/TLymHEM; TLym ヘルプ Eff メモリー皮膚ホーミングサブ/TLymHEM</t>
  </si>
  <si>
    <t>生物学的標本内の皮膚ホーミングヘルパーエフェクターメモリーTリンパ球のサブポピュレーションとヘルパーエフェクターメモリーTリンパ球の総数の相対的な測定値（比率またはパーセンテージ）。</t>
  </si>
  <si>
    <t>皮膚ホーミングヘルパーエフェクターメモリーTリンパ球サブポピュレーションとヘルパーエフェクターメモリーTリンパ球比測定</t>
  </si>
  <si>
    <t>TLym ヘルプ用語 Mem GH/TLymHTM</t>
  </si>
  <si>
    <t>T リンパ球ヘルパー ターミナル メモリ Gut-Homing/T リンパ球ヘルパー ターミナル メモリ; TLym ヘルプ ターミナル メモリ GH/TLym ヘルプ ターミナル メモリ; TLym ヘルプ ターミナル メモリ GH/TLymHTM</t>
  </si>
  <si>
    <t>生物学的標本中のヘルパー末端記憶Tリンパ球の総数に対する腸管ホーミングヘルパー末端記憶Tリンパ球の相対的測定値（比率またはパーセンテージ）。</t>
  </si>
  <si>
    <t>腸管ホーミングヘルパーターミナルメモリーTリンパ球とヘルパーターミナルメモリーTリンパ球の比率測定</t>
  </si>
  <si>
    <t>TLym ヘルプ用語 Mem GH Sub/TLymH</t>
  </si>
  <si>
    <t>T リンパ球ヘルパー ターミナル メモリー 腸内ホーミング サブポピュレーション/T リンパ球ヘルパー; TLym ヘルプ 用語 Mem GH サブ/TLym ヘルプ; TLym ヘルプ 用語 Mem GH サブ/TLymH</t>
  </si>
  <si>
    <t>生物学的標本中の総ヘルパー T リンパ球に対する、腸管ホーミングヘルパー末端記憶 T リンパ球のサブポピュレーションの相対的測定値 (比率またはパーセンテージ)。</t>
  </si>
  <si>
    <t>腸管ホーミングヘルパーターミナルメモリーTリンパ球サブポピュレーションとヘルパーTリンパ球比率測定</t>
  </si>
  <si>
    <t>TLym ヘルプ用語 Mem GH サブ/TLymHTM</t>
  </si>
  <si>
    <t>T リンパ球ヘルパー ターミナル メモリ 腸内ホーミング サブポピュレーション/T リンパ球ヘルパー ターミナル メモリ; TLym ヘルプ ターミナル メモリ GH サブ/TLym ヘルプ ターミナル メモリ; TLym ヘルプ ターミナル メモリ GH サブ/TLymHTM</t>
  </si>
  <si>
    <t>生物学的標本中のヘルパー末端記憶Tリンパ球の総数に対する、腸管ホーミングヘルパー末端記憶Tリンパ球のサブポピュレーションの相対的な測定値（比率またはパーセンテージ）。</t>
  </si>
  <si>
    <t>腸管ホーミングヘルパーターミナルメモリーTリンパ球サブポピュレーションからヘルパーターミナルメモリーTリンパ球比率測定</t>
  </si>
  <si>
    <t>TLym ヘルプ用語 Mem SH/TLymHTM</t>
  </si>
  <si>
    <t>T リンパ球ヘルパー ターミナル メモリ 皮膚ホーミング/T リンパ球ヘルパー ターミナル メモリ; TLym ヘルプ ターミナル メモリ SH/TLym ヘルプ ターミナル メモリ; TLym ヘルプ ターミナル メモリ SH/TLymHTM</t>
  </si>
  <si>
    <t>生物学的標本中の皮膚ホーミングヘルパー末端記憶Tリンパ球と総ヘルパー末端記憶Tリンパ球の相対的測定値（比率またはパーセンテージ）。</t>
  </si>
  <si>
    <t>皮膚ホーミングヘルパーターミナルメモリーTリンパ球とヘルパーターミナルメモリーTリンパ球の比率測定</t>
  </si>
  <si>
    <t>TLym ヘルプ 用語 Mem SH サブ/TLymH</t>
  </si>
  <si>
    <t>T リンパ球ヘルパー ターミナル メモリー スキンホーミング サブポピュレーション/T リンパ球ヘルパー; TLym ヘルプ Term Mem SH サブ/TLym ヘルプ; TLym ヘルプ Term Mem SH サブ/TLymH</t>
  </si>
  <si>
    <t>生物学的標本中の、皮膚ホーミングヘルパー末端記憶Tリンパ球のサブポピュレーションとヘルパーTリンパ球の総数の相対的な測定値（比率またはパーセンテージ）。</t>
  </si>
  <si>
    <t>皮膚ホーミングヘルパーターミナルメモリーTリンパ球サブポピュレーションとヘルパーTリンパ球比率の測定</t>
  </si>
  <si>
    <t>TLym ヘルプ 用語 メモリ SH サブ/TLymHTM</t>
  </si>
  <si>
    <t>T リンパ球ヘルパー ターミナル メモリ 皮膚ホーミング サブポピュレーション/T リンパ球ヘルパー ターミナル メモリ; TLym ヘルプ ターム メモリ SH サブ/TLym ヘルプ ターム メモリ; TLym ヘルプ ターム メモリ SH サブ/TLymHTM</t>
  </si>
  <si>
    <t>生物学的標本中の、皮膚ホーミングヘルパー末端記憶Tリンパ球のサブポピュレーションとヘルパー末端記憶Tリンパ球の総数の相対的な測定値（比率またはパーセンテージ）。</t>
  </si>
  <si>
    <t>皮膚ホーミングヘルパーターミナルメモリーTリンパ球サブポピュレーションからヘルパーターミナルメモリーTリンパ球比率測定</t>
  </si>
  <si>
    <t>顆粒球/非TBNK白血球</t>
  </si>
  <si>
    <t>顆粒球//非TBNK白血球; 顆粒球/非TBNK白血球</t>
  </si>
  <si>
    <t>生物学的標本における、T 細胞、B 細胞、またはナチュラル キラー細胞以外のすべての白血球に対する顆粒球と非古典的単球の相対的な測定値 (比率またはパーセンテージ)。</t>
  </si>
  <si>
    <t>顆粒球対非TBNK白血球比測定</t>
  </si>
  <si>
    <t>補体C1エステラーゼ阻害剤</t>
  </si>
  <si>
    <t>生物標本中の補体 C1 エステラーゼ阻害剤の測定。</t>
  </si>
  <si>
    <t>補体C1エステラーゼ阻害剤測定</t>
  </si>
  <si>
    <t>補体C1q</t>
  </si>
  <si>
    <t>生物標本中の補体 C1q の測定。</t>
  </si>
  <si>
    <t>補体C1q測定</t>
  </si>
  <si>
    <t>補体C2</t>
  </si>
  <si>
    <t>ARMD14; 補体C2</t>
  </si>
  <si>
    <t>生物標本中の補体 C2 の測定。</t>
  </si>
  <si>
    <t>補体C2測定</t>
  </si>
  <si>
    <t>BLym/非TNKロイク</t>
  </si>
  <si>
    <t>Bリンパ球/非TNK白血球; BLym/非TNK白血球</t>
  </si>
  <si>
    <t>生物学的標本における、T 細胞またはナチュラルキラー細胞以外の白血球に対する B リンパ球の相対的な測定値 (比率またはパーセンテージ)。</t>
  </si>
  <si>
    <t>Bリンパ球と非TNK白血球の比率測定</t>
  </si>
  <si>
    <t>非TBNKロイクサブ/非TBNKロイク</t>
  </si>
  <si>
    <t>非TBNK白血球サブ/非TBNK白血球; 非TBNK白血球サブポピュレーション/非TBNK白血球</t>
  </si>
  <si>
    <t>生物学的標本内の T 細胞、B 細胞、またはナチュラル キラー細胞以外の白血球のサブポピュレーションと、T 細胞、B 細胞、またはナチュラル キラー細胞以外の白血球の相対的な測定値 (比率またはパーセンテージ)。</t>
  </si>
  <si>
    <t>非TBNK白血球サブポピュレーション対非TBNK白血球比測定</t>
  </si>
  <si>
    <t>MDSCサブ/非TBNKロイク</t>
  </si>
  <si>
    <t>MDSCサブ/非TBNK白血球; 骨髄由来抑制細胞サブポピュレーション/非TBNK白血球</t>
  </si>
  <si>
    <t>生物学的標本中の T 細胞、B 細胞、またはナチュラルキラー細胞以外の白血球に対する骨髄由来抑制細胞のサブポピュレーションの相対的な測定値 (比率またはパーセンテージ)。</t>
  </si>
  <si>
    <t>骨髄由来抑制細胞サブポピュレーションと非TBNK白血球比の測定</t>
  </si>
  <si>
    <t>NK細胞/非結核性白血球</t>
  </si>
  <si>
    <t>ナチュラルキラー細胞/非結核性白血球; NK細胞/非結核性白血球</t>
  </si>
  <si>
    <t>生物学的標本中の T 細胞または B 細胞以外の白血球に対するナチュラル キラー細胞の相対的な測定値 (比率またはパーセンテージ)。</t>
  </si>
  <si>
    <t>ナチュラルキラー細胞と非結核性白血球の比率測定</t>
  </si>
  <si>
    <t>DC/非TBNKルーク</t>
  </si>
  <si>
    <t>DC/非TBNK白血球; 樹状細胞/非TBNK白血球</t>
  </si>
  <si>
    <t>生物標本中の T 細胞、B 細胞、またはナチュラルキラー細胞以外の白血球に対する樹状細胞の相対的な測定値 (比率またはパーセンテージ)。</t>
  </si>
  <si>
    <t>樹状細胞と非TBNK白血球の比率測定</t>
  </si>
  <si>
    <t>Bリンパ球メモリークラススイッチ/白血球; Bリンパ球メモリースイッチ/白血球; BLym Mem Sw/Leuk</t>
  </si>
  <si>
    <t>生物学的標本中の白血球に対するクラススイッチ記憶 B リンパ球の相対的な測定値 (比率またはパーセンテージ)。</t>
  </si>
  <si>
    <t>クラススイッチ記憶Bリンパ球対白血球比測定</t>
  </si>
  <si>
    <t>BLym Mem Sw サブ/BLymMSwS</t>
  </si>
  <si>
    <t>Bリンパ球メモリークラススイッチサブポピュレーション/Bリンパ球メモリークラススイッチサブポピュレーション; Bリンパ球メモリースイッチサブポピュレーション/Bリンパ球メモリースイッチサブポピュレーション; BLym Mem Sw Sub/BLymMSwS</t>
  </si>
  <si>
    <t>クラススイッチ記憶 B リンパ球のサブ集団とクラススイッチ記憶 B リンパ球のサブ集団の相対的な測定値 (比率またはパーセンテージ)。</t>
  </si>
  <si>
    <t>クラススイッチ記憶Bリンパ球サブポピュレーション対クラススイッチ記憶Bリンパ球サブポピュレーション比測定</t>
  </si>
  <si>
    <t>Bリンパ球メモリークラススイッチサブポピュレーション/白血球; Bリンパ球メモリースイッチサブポピュレーション/白血球; BLym Mem Sw Sub/Leuk</t>
  </si>
  <si>
    <t>生物学的標本における白血球に対するクラススイッチ記憶 B リンパ球のサブポピュレーションの相対的な測定値 (比率またはパーセンテージ)。</t>
  </si>
  <si>
    <t>クラススイッチ記憶Bリンパ球サブポピュレーションと白血球の比率測定</t>
  </si>
  <si>
    <t>Bリンパ球メモリースイッチ非定型IgG+/Bリンパ球メモリースイッチ非定型; BLym Mem Sw Uncv IgG+/BLym Mem Sw Uncv</t>
  </si>
  <si>
    <t>生物学的標本中の非従来型クラススイッチ IgG 陽性記憶 B リンパ球と非従来型クラススイッチ記憶 B リンパ球の合計数の相対測定値 (比率またはパーセンテージ)。</t>
  </si>
  <si>
    <t>非従来型クラススイッチIgG陽性メモリーBリンパ球と非従来型クラススイッチメモリーBリンパ球の比率測定</t>
  </si>
  <si>
    <t>Bリンパ球メモリースイッチ非従来型IgM+; BLym Mem Sw Uncv IgM+</t>
  </si>
  <si>
    <t>生物学的標本における IgM+ クラススイッチ非従来型記憶 B リンパ球の測定。</t>
  </si>
  <si>
    <t>非従来型クラススイッチIgM陽性メモリーBリンパ球数</t>
  </si>
  <si>
    <t>Bリンパ球メモリースイッチ非定型IgM+/Bリンパ球メモリースイッチ非定型; BLym Mem Sw Uncv IgM+/BLym Mem Sw Uncv; BLym Mem Sw Uncv IgM+/BLymMSwU</t>
  </si>
  <si>
    <t>生物学的標本中のクラススイッチ非従来型メモリ B リンパ球の総数に対する IgM+ クラススイッチ非従来型メモリ B リンパ球の相対的な測定値 (比率またはパーセンテージ)。</t>
  </si>
  <si>
    <t>非従来型クラススイッチIgM陽性メモリーBリンパ球と非従来型クラススイッチメモリーBリンパ球の比率測定</t>
  </si>
  <si>
    <t>顆粒球サブ/顆粒球サブ</t>
  </si>
  <si>
    <t>顆粒球サブポピュレーション/顆粒球サブポピュレーション; 顆粒球サブ/顆粒球サブ</t>
  </si>
  <si>
    <t>生物学的標本内の顆粒球のサブ集団に対する顆粒球のサブ集団の相対的な測定値 (比率またはパーセンテージ)。</t>
  </si>
  <si>
    <t>顆粒球サブポピュレーション対顆粒球サブポピュレーション比測定</t>
  </si>
  <si>
    <t>先天性LC1サブ/ILCサブ</t>
  </si>
  <si>
    <t>ILC1 サブポピュレーション/ILC サブポピュレーション; 先天性 LC1 サブポピュレーション/ILC サブポピュレーション; 先天性リンパ球系細胞 1 型サブポピュレーション/先天性リンパ球系細胞サブポピュレーション</t>
  </si>
  <si>
    <t>生物標本内の 1 型自然リンパ球細胞のサブ集団と自然リンパ球細胞のサブ集団の相対的な測定値 (比率またはパーセンテージ)。</t>
  </si>
  <si>
    <t>タイプ1自然リンパ球サブポピュレーション対自然リンパ球サブポピュレーション比測定</t>
  </si>
  <si>
    <t>先天性LC1サブ/ILC1サブ</t>
  </si>
  <si>
    <t>ILC1 サブ/ILC1 サブ; 先天性 LC1 サブ/ILC1 サブ; 先天性リンパ球系細胞 1 型サブ集団/先天性リンパ球系細胞 1 型サブ集団</t>
  </si>
  <si>
    <t>生物標本内のタイプ 1 の自然リンパ球細胞のサブ集団に対するタイプ 1 の自然リンパ球細胞のサブ集団の相対的な測定値 (比率またはパーセンテージ)。</t>
  </si>
  <si>
    <t>1型自然リンパ球サブポピュレーション対1型自然リンパ球サブポピュレーション比測定</t>
  </si>
  <si>
    <t>先天性LC2サブ/ILCサブ</t>
  </si>
  <si>
    <t>ILC2 サブポピュレーション/ILC サブポピュレーション; 先天性 LC2 サブポピュレーション/ILC サブポピュレーション; 先天性リンパ球系細胞 2 型サブポピュレーション/先天性リンパ球系細胞サブポピュレーション</t>
  </si>
  <si>
    <t>生物標本内の 2 型自然リンパ球細胞のサブ集団と自然リンパ球細胞のサブ集団の相対的な測定値 (比率またはパーセンテージ)。</t>
  </si>
  <si>
    <t>タイプ2自然リンパ球サブポピュレーション対自然リンパ球サブポピュレーション比測定</t>
  </si>
  <si>
    <t>先天性LC2サブ/ILC2サブ</t>
  </si>
  <si>
    <t>ILC2 サブポピュレーション/ILC2 サブポピュレーション; 先天性 LC2 サブ/ILC2 サブ; 先天性リンパ球系細胞 2 型サブポピュレーション/先天性リンパ球系細胞 2 型サブポピュレーション</t>
  </si>
  <si>
    <t>生物標本内の 2 型自然リンパ球細胞のサブ集団に対する 2 型自然リンパ球細胞のサブ集団の相対的な測定値 (比率またはパーセンテージ)。</t>
  </si>
  <si>
    <t>タイプ2自然リンパ球サブポピュレーション対タイプ2自然リンパ球サブポピュレーション比測定</t>
  </si>
  <si>
    <t>先天性LC3サブ/ILCサブ</t>
  </si>
  <si>
    <t>ILC3 サブポピュレーション/ILC サブポピュレーション; 先天性 LC3 サブポピュレーション/ILC サブポピュレーション; 先天性リンパ球系細胞 3 型サブポピュレーション/先天性リンパ球系細胞サブポピュレーション</t>
  </si>
  <si>
    <t>生物標本内の 3 型自然リンパ球細胞のサブ集団と自然リンパ球細胞のサブ集団の相対的な測定値 (比率またはパーセンテージ)。</t>
  </si>
  <si>
    <t>タイプ3自然リンパ球サブポピュレーション対自然リンパ球サブポピュレーション比測定</t>
  </si>
  <si>
    <t>先天性LC3サブ/ILC3サブ</t>
  </si>
  <si>
    <t>ILC3 サブポピュレーション/ILC3 サブポピュレーション; 先天性 LC3 サブ/ILC3 サブ; 先天性リンパ球系細胞 3 型サブポピュレーション/先天性リンパ球系細胞 3 型サブポピュレーション</t>
  </si>
  <si>
    <t>生物標本内のタイプ 3 の自然リンパ球細胞のサブ集団に対するタイプ 3 の自然リンパ球細胞のサブ集団の相対的な測定値 (比率またはパーセンテージ)。</t>
  </si>
  <si>
    <t>3型自然リンパ球サブポピュレーション対3型自然リンパ球サブポピュレーション比測定</t>
  </si>
  <si>
    <t>NK TLym インバー サブ/NKT インバー サブ</t>
  </si>
  <si>
    <t>iNKT サブポピュレーション/iNKT サブポピュレーション; ナチュラル キラー T リンパ球不変サブポピュレーション/ナチュラル キラー T リンパ球不変サブポピュレーション; NK TLym インバー サブ/NKT インバー サブ</t>
  </si>
  <si>
    <t>生物学的標本内の不変ナチュラルキラーTリンパ球のサブポピュレーションと不変ナチュラルキラーTリンパ球のサブポピュレーションの相対的な測定値（比率またはパーセンテージ）。</t>
  </si>
  <si>
    <t>不変ナチュラルキラーTリンパ球サブポピュレーション対不変ナチュラルキラーTリンパ球サブポピュレーション比測定</t>
  </si>
  <si>
    <t>TLymヘルプ周辺サブ/TLymHPS</t>
  </si>
  <si>
    <t>Tリンパ球ヘルパー末梢サブポピュレーション/Tリンパ球ヘルパー末梢サブポピュレーション; TLymヘルプ末梢サブ/TLymヘルプサブ; TLymヘルプ末梢サブ/TLymHPS; Tphサブ/Tphサブ</t>
  </si>
  <si>
    <t>生物学的標本内の末梢ヘルパーTリンパ球のサブ集団に対する末梢ヘルパーTリンパ球のサブ集団の相対的な測定値（比率またはパーセンテージ）。</t>
  </si>
  <si>
    <t>末梢ヘルパーTリンパ球サブポピュレーション対末梢ヘルパーTリンパ球サブポピュレーション比測定</t>
  </si>
  <si>
    <t>TLymヘルプ周辺サブ/TLymHMS</t>
  </si>
  <si>
    <t>Tリンパ球ヘルパー末梢サブポピュレーション/Tリンパ球ヘルパーメモリーサブポピュレーション; TLymヘルプ末梢サブ/TLymヘルプメモリーサブ; TLymヘルプ末梢サブ/TLymHMS; Tphサブ/TLymヘルプメモリーサブ</t>
  </si>
  <si>
    <t>生物学的標本における、末梢ヘルパー T リンパ球のサブ集団と記憶ヘルパー T リンパ球のサブ集団の相対的な測定値 (比率またはパーセンテージ)。</t>
  </si>
  <si>
    <t>末梢ヘルパーTリンパ球サブポピュレーションとヘルパーメモリーTリンパ球サブポピュレーションの比率測定</t>
  </si>
  <si>
    <t>T リンパ球細胞傷害性中枢記憶腸管ホーミングサブポピュレーション/T リンパ球細胞傷害性中枢記憶腸管ホーミングサブポピュレーション; TLym Cytx Cen Mem GH サブ/TLym Cytx Cen Mem GH サブ; TLym Cytx Cen Mem GH サブ/TLymCCMGHS</t>
  </si>
  <si>
    <t>生物学的標本における腸管ホーミング細胞傷害性中枢記憶Tリンパ球のサブポピュレーションと腸管ホーミング細胞傷害性中枢記憶Tリンパ球のサブポピュレーションの相対的測定値（比率またはパーセンテージ）。</t>
  </si>
  <si>
    <t>腸管ホーミング細胞傷害性セントラルメモリーTリンパ球サブポピュレーションと腸管ホーミング細胞傷害性セントラルメモリーTリンパ球サブポピュレーションの比率測定</t>
  </si>
  <si>
    <t>TLym Cytx Cen Mem SH サブ/TLymCCMSHS</t>
  </si>
  <si>
    <t>T リンパ球細胞傷害性中枢記憶皮膚ホーミングサブポピュレーション/T リンパ球細胞傷害性中枢記憶皮膚ホーミングサブポピュレーション; TLym Cytx Cen Mem SH サブ/TLym Cytx Cen Mem SH サブ; TLym Cytx Cen Mem SH サブ/TLymCCMSHS</t>
  </si>
  <si>
    <t>生物学的標本内の皮膚ホーミング細胞傷害性中枢記憶Tリンパ球のサブポピュレーションと皮膚ホーミング細胞傷害性中枢記憶Tリンパ球のサブポピュレーションの相対的測定値（比率またはパーセンテージ）。</t>
  </si>
  <si>
    <t>皮膚ホーミング細胞傷害性セントラルメモリーTリンパ球サブポピュレーションと皮膚ホーミング細胞傷害性セントラルメモリーTリンパ球サブポピュレーションの比率測定</t>
  </si>
  <si>
    <t>TLym Cytx Cen Mem サブ / TLymCCMS</t>
  </si>
  <si>
    <t>Tリンパ球細胞傷害性中心記憶サブポピュレーション/Tリンパ球中心記憶サブポピュレーション; TLym Cytx Cen Mem Sub/TLym Cytx Cen Mem Sub; TLym Cytx Cen Mem Sub/TLymCCMS</t>
  </si>
  <si>
    <t>生物標本内の細胞傷害性中心記憶Tリンパ球のサブポピュレーションと細胞傷害性中心記憶Tリンパ球のサブポピュレーションの相対的な測定値（比率またはパーセンテージ）。</t>
  </si>
  <si>
    <t>中央記憶細胞傷害性Tリンパ球サブポピュレーションと中央記憶細胞傷害性Tリンパ球サブポピュレーションの比率測定</t>
  </si>
  <si>
    <t>T リンパ球細胞傷害性エフェクター記憶腸管ホーミングサブポピュレーション/T リンパ球細胞傷害性エフェクター記憶腸管ホーミングサブポピュレーション; TLym Cytx Eff Mem GH サブ/TLym Cytx Eff Mem GH サブ; TLym Cytx Eff Mem GH サブ/TLymCEMGHS</t>
  </si>
  <si>
    <t>生物学的標本における腸管ホーミング細胞傷害性エフェクター記憶Tリンパ球のサブポピュレーションと腸管ホーミング細胞傷害性エフェクター記憶Tリンパ球のサブポピュレーションの相対的測定値（比率またはパーセンテージ）。</t>
  </si>
  <si>
    <t>腸管ホーミング細胞傷害性エフェクターメモリーTリンパ球サブポピュレーションと腸管ホーミング細胞傷害性エフェクターメモリーTリンパ球サブポピュレーションの比率測定</t>
  </si>
  <si>
    <t>TLym Cytx Eff Mem SH サブ/TLymCEMSHS</t>
  </si>
  <si>
    <t>T リンパ球細胞傷害性エフェクター記憶皮膚ホーミングサブポピュレーション/T リンパ球細胞傷害性エフェクター記憶皮膚ホーミングサブポピュレーション; TLym Cytx Eff Mem SH サブ/TLym Cytx Eff Mem SH サブ; TLym Cytx Eff Mem SH サブ/TLymCEMSHS</t>
  </si>
  <si>
    <t>生物学的標本内の皮膚ホーミング細胞傷害性エフェクター記憶Tリンパ球のサブポピュレーションと皮膚ホーミング細胞傷害性エフェクター記憶Tリンパ球のサブポピュレーションの相対的測定値（比率またはパーセンテージ）。</t>
  </si>
  <si>
    <t>皮膚ホーミング細胞傷害性エフェクターメモリーTリンパ球サブポピュレーションと皮膚ホーミング細胞傷害性エフェクターメモリーTリンパ球サブポピュレーションの比率測定</t>
  </si>
  <si>
    <t>TLym Cytx Mem GH サブ/TLymCMGHS</t>
  </si>
  <si>
    <t>T リンパ球細胞傷害性記憶腸管ホーミングサブポピュレーション/T リンパ球細胞傷害性記憶腸管ホーミングサブポピュレーション; TLym Cytx Mem GH サブ/TLym Cytx Mem GH サブ; TLym Cytx Mem GH サブ/TLymCMGHS</t>
  </si>
  <si>
    <t>生物学的標本における腸管ホーミング細胞傷害性記憶 T リンパ球のサブポピュレーションと腸管ホーミング細胞傷害性記憶 T リンパ球のサブポピュレーションの相対的測定値 (比率またはパーセンテージ)。</t>
  </si>
  <si>
    <t>腸管ホーミング細胞傷害性記憶Tリンパ球サブポピュレーション対腸管ホーミング細胞傷害性記憶Tリンパ球サブポピュレーション比測定</t>
  </si>
  <si>
    <t>TLym Cytx Mem SH サブ/TLymCMSHS</t>
  </si>
  <si>
    <t>T リンパ球細胞傷害性記憶皮膚ホーミングサブポピュレーション/T リンパ球細胞傷害性記憶皮膚ホーミングサブポピュレーション; TLym Cytx Mem SH サブ/TLym Cytx Mem SH サブ; TLym Cytx Mem SH サブ/TLymCMSHS</t>
  </si>
  <si>
    <t>生物学的標本内の皮膚ホーミング細胞傷害性記憶Tリンパ球のサブポピュレーションと皮膚ホーミング細胞傷害性記憶Tリンパ球のサブポピュレーションの相対的測定値（比率またはパーセンテージ）。</t>
  </si>
  <si>
    <t>皮膚ホーミング細胞傷害性記憶Tリンパ球サブポピュレーションと皮膚ホーミング細胞傷害性記憶Tリンパ球サブポピュレーションの比率測定</t>
  </si>
  <si>
    <t>TLym Cytx ナイーブサブ/TLymCNS</t>
  </si>
  <si>
    <t>Tリンパ球細胞傷害性ナイーブサブポピュレーション/Tリンパ球細胞傷害性ナイーブサブポピュレーション; TLym Cytx ナイーブサブ/TLym Cytx ナイーブサブ; TLym Cytx ナイーブサブ/TLymCNS</t>
  </si>
  <si>
    <t>生物標本中の細胞傷害性ナイーブ T リンパ球のサブ集団に対する細胞傷害性ナイーブ T リンパ球のサブ集団の相対的な測定値 (比率またはパーセンテージ)。</t>
  </si>
  <si>
    <t>ナイーブ細胞傷害性Tリンパ球サブポピュレーション対ナイーブ細胞傷害性Tリンパ球サブポピュレーション比測定</t>
  </si>
  <si>
    <t>TLym Cytx SC Mem サブ/TLymCSCMS</t>
  </si>
  <si>
    <t>Tリンパ球細胞傷害性幹細胞メモリーサブポピュレーション/Tリンパ球細胞傷害性幹細胞メモリーサブポピュレーション; TLym Cytx SC Mem サブ/TLym Cytx SC Mem サブ; TLym Cytx SC Mem サブ/TLymCSCMS</t>
  </si>
  <si>
    <t>生物標本内の細胞傷害性幹細胞記憶 T リンパ球のサブ集団と細胞傷害性幹細胞記憶 T リンパ球のサブ集団の相対的な測定値 (比率またはパーセンテージ)。</t>
  </si>
  <si>
    <t>幹細胞記憶細胞傷害性Tリンパ球サブポピュレーションと幹細胞記憶細胞傷害性Tリンパ球サブポピュレーションの比率測定</t>
  </si>
  <si>
    <t>TLym Cytx Term Mem GH サブ/TLymCTMGHS</t>
  </si>
  <si>
    <t>T リンパ球細胞傷害性終末記憶腸管ホーミングサブポピュレーション/T リンパ球細胞傷害性終末記憶腸管ホーミングサブポピュレーション; TLym Cytx Term Mem GH サブ/TLym Cytx Term Mem GH サブ; TLym Cytx Term Mem GH サブ/TLymCTMGHS</t>
  </si>
  <si>
    <t>生物学的標本における腸管ホーミング細胞傷害性終末記憶Tリンパ球のサブポピュレーションと腸管ホーミング細胞傷害性終末記憶Tリンパ球のサブポピュレーションの相対的測定値（比率またはパーセンテージ）。</t>
  </si>
  <si>
    <t>腸管ホーミング細胞傷害性終末記憶Tリンパ球サブポピュレーション対腸管ホーミング細胞傷害性終末記憶Tリンパ球サブポピュレーション比測定</t>
  </si>
  <si>
    <t>TLym Cytx Term Mem SH サブ/TLymCTMSHS</t>
  </si>
  <si>
    <t>T リンパ球細胞傷害性終末記憶皮膚ホーミングサブポピュレーション/T リンパ球細胞傷害性終末記憶皮膚ホーミングサブポピュレーション; TLym Cytx Term Mem SH サブ/TLym Cytx Term Mem SH サブ; TLym Cytx Term Mem SH サブ/TLymCTMSHS</t>
  </si>
  <si>
    <t>生物学的標本における皮膚ホーミング細胞傷害性終末記憶Tリンパ球のサブポピュレーションと皮膚ホーミング細胞傷害性終末記憶Tリンパ球のサブポピュレーションの相対的測定値（比率またはパーセンテージ）。</t>
  </si>
  <si>
    <t>皮膚ホーミング細胞傷害性終末記憶Tリンパ球サブポピュレーションと皮膚ホーミング細胞傷害性終末記憶Tリンパ球サブポピュレーションの比率測定</t>
  </si>
  <si>
    <t>TLym Cytx Term Mem サブ/TLymCTMS</t>
  </si>
  <si>
    <t>T リンパ球細胞傷害性終末記憶サブポピュレーション/T リンパ球細胞傷害性終末記憶サブポピュレーション; TLym Cytx Term Mem サブ/TLym Cytx Term Mem サブ; TLym Cytx Term Mem サブ/TLymCTMS</t>
  </si>
  <si>
    <t>生物標本内の細胞傷害性終末記憶Tリンパ球のサブポピュレーションと細胞傷害性終末記憶Tリンパ球のサブポピュレーションの相対的な測定値（比率またはパーセンテージ）。</t>
  </si>
  <si>
    <t>終末記憶細胞傷害性Tリンパ球サブポピュレーションと終末記憶細胞傷害性Tリンパ球サブポピュレーションの比率測定</t>
  </si>
  <si>
    <t>TLym ヘルプセンター Mem GH サブ/TLymHCMGHS</t>
  </si>
  <si>
    <t>T リンパ球ヘルパー セントラル メモリー 腸管ホーミング サブポピュレーション/T リンパ球ヘルパー セントラル メモリー 腸管ホーミング サブポピュレーション; TLym ヘルプ センター メモリー GH サブ/TLym ヘルプ センター メモリー GH サブ; TLym ヘルプ センター メモリー GH サブ/TLymHCMGHS</t>
  </si>
  <si>
    <t>生物学的標本における腸管ホーミングヘルパー中枢記憶Tリンパ球のサブポピュレーションと腸管ホーミングヘルパー中枢記憶Tリンパ球のサブポピュレーションの相対的測定値（比率またはパーセンテージ）。</t>
  </si>
  <si>
    <t>腸管ホーミングヘルパーセントラルメモリーTリンパ球サブポピュレーションと腸管ホーミングヘルパーセントラルメモリーTリンパ球サブポピュレーションの比率測定</t>
  </si>
  <si>
    <t>TLym ヘルプ センター メモリ SH サブ/TLymHCMSHS</t>
  </si>
  <si>
    <t>T リンパ球ヘルパー セントラル メモリ スキンホーミング サブポピュレーション/T リンパ球ヘルパー セントラル メモリ スキンホーミング サブポピュレーション; TLym ヘルプ センター メモリ SH サブ/TLym ヘルプ センター メモリ SH サブ; TLym ヘルプ センター メモリ SH サブ/TLymHCMSHS</t>
  </si>
  <si>
    <t>生物学的標本内の皮膚ホーミングヘルパー中央メモリーTリンパ球のサブポピュレーションと皮膚ホーミングヘルパー中央メモリーTリンパ球のサブポピュレーションの相対的な測定値（比率またはパーセンテージ）。</t>
  </si>
  <si>
    <t>皮膚ホーミングヘルパーセントラルメモリーTリンパ球サブポピュレーションと皮膚ホーミングヘルパーセントラルメモリーTリンパ球サブポピュレーションの比率測定</t>
  </si>
  <si>
    <t>TLym ヘルプセンター メンバー サブ/TLymHCMS</t>
  </si>
  <si>
    <t>T リンパ球ヘルパー中央記憶サブポピュレーション/T リンパ球ヘルパー中央記憶サブポピュレーション; TLym ヘルプ センター メモリ サブ/TLym ヘルプ センター メモリ サブ; TLym ヘルプ センター メモリ サブ/TLymHCMS</t>
  </si>
  <si>
    <t>生物学的標本内のヘルパー中央記憶Tリンパ球のサブポピュレーションとヘルパー中央記憶Tリンパ球のサブポピュレーションの相対的な測定値（比率またはパーセンテージ）。</t>
  </si>
  <si>
    <t>中枢記憶ヘルパーTリンパ球サブポピュレーション対中枢記憶ヘルパーTリンパ球サブポピュレーション比測定</t>
  </si>
  <si>
    <t>TLym ヘルプ Eff Mem GH サブ/TLymHEMGHS</t>
  </si>
  <si>
    <t>T リンパ球ヘルパーエフェクターメモリー腸管ホーミングサブポピュレーション/T リンパ球ヘルパーエフェクターメモリー腸管ホーミングサブポピュレーション; TLym ヘルプ Eff Mem GH サブ/TLym ヘルプ Eff Mem GH サブ; TLym ヘルプ Eff Mem GH サブ/TLymHEMGHS</t>
  </si>
  <si>
    <t>生物学的標本における腸管ホーミングヘルパーエフェクターメモリーTリンパ球のサブポピュレーションと腸管ホーミングヘルパーエフェクターメモリーTリンパ球のサブポピュレーションの相対的測定値（比率またはパーセンテージ）。</t>
  </si>
  <si>
    <t>腸管ホーミングヘルパーエフェクターメモリーTリンパ球サブポピュレーションと腸管ホーミングヘルパーエフェクターメモリーTリンパ球サブポピュレーションの比率測定</t>
  </si>
  <si>
    <t>TLym ヘルプ Eff Mem SH サブ/TLymHEMSHS</t>
  </si>
  <si>
    <t>T リンパ球ヘルパーエフェクターメモリー皮膚ホーミングサブポピュレーション/T リンパ球ヘルパーエフェクターメモリー皮膚ホーミングサブポピュレーション; TLym ヘルプ Eff Mem SH サブ/TLym ヘルプ Eff Mem SH サブ; TLym ヘルプ Eff Mem SH サブ/TLymHEMSHS</t>
  </si>
  <si>
    <t>生物学的標本内の皮膚ホーミングヘルパーエフェクターメモリーTリンパ球のサブポピュレーションと皮膚ホーミングヘルパーエフェクターメモリーTリンパ球のサブポピュレーションの相対的な測定値（比率またはパーセンテージ）。</t>
  </si>
  <si>
    <t>皮膚ホーミングヘルパーエフェクターメモリーTリンパ球サブポピュレーションと皮膚ホーミングヘルパーエフェクターメモリーTリンパ球サブポピュレーションの比率測定</t>
  </si>
  <si>
    <t>TLym ヘルプ Eff Mem サブ/TLymHEMS</t>
  </si>
  <si>
    <t>T リンパ球ヘルパーエフェクターメモリーサブポピュレーション/T リンパ球ヘルパーエフェクターメモリーサブポピュレーション; TLym ヘルプ Eff メモリーサブ/TLym ヘルプ Eff メモリーサブ; TLym ヘルプ Eff メモリーサブ/TLymHEMS</t>
  </si>
  <si>
    <t>生物学的標本内のヘルパーエフェクターメモリーTリンパ球のサブポピュレーションとヘルパーエフェクターメモリーTリンパ球のサブポピュレーションの相対的な測定値（比率またはパーセンテージ）。</t>
  </si>
  <si>
    <t>エフェクターメモリーヘルパーTリンパ球サブポピュレーション対エフェクターメモリーヘルパーTリンパ球サブポピュレーション比測定</t>
  </si>
  <si>
    <t>TLym ヘルプフォローサブ/TLymHFS</t>
  </si>
  <si>
    <t>Tリンパ球ヘルパー濾胞サブポピュレーション/Tリンパ球ヘルパー濾胞サブポピュレーション; TLymヘルプフォオールサブ/TLymヘルプフォオールサブ; TLymヘルプフォオールサブ/TLymHFS</t>
  </si>
  <si>
    <t>生物学的標本内のヘルパー濾胞性Tリンパ球のサブ集団に対するヘルパー濾胞性Tリンパ球のサブ集団の相対的測定値（比率またはパーセンテージ）。</t>
  </si>
  <si>
    <t>濾胞性ヘルパーTリンパ球サブポピュレーション対濾胞性ヘルパーTリンパ球サブポピュレーション比測定</t>
  </si>
  <si>
    <t>TLym ヘルプ メモリ GH サブ/TLymHMGHS</t>
  </si>
  <si>
    <t>T リンパ球ヘルパーメモリー腸管ホーミングサブポピュレーション/T リンパ球ヘルパーメモリー腸管ホーミングサブポピュレーション; TLym ヘルプメモリー GH サブ/TLym ヘルプメモリー GH サブ; TLym ヘルプメモリー GH サブ/TLymHMGHS</t>
  </si>
  <si>
    <t>生物学的標本における腸管ホーミングヘルパーメモリーTリンパ球のサブポピュレーションと腸管ホーミングヘルパーメモリーTリンパ球のサブポピュレーションの相対的測定値（比率またはパーセンテージ）。</t>
  </si>
  <si>
    <t>腸管ホーミングヘルパーメモリーTリンパ球サブポピュレーションと腸管ホーミングヘルパーメモリーTリンパ球サブポピュレーションの比率測定</t>
  </si>
  <si>
    <t>TLym ヘルプ メモリ SH サブ/TLymHMSHS</t>
  </si>
  <si>
    <t>T リンパ球ヘルパーメモリー皮膚ホーミングサブポピュレーション/T リンパ球ヘルパーメモリー皮膚ホーミングサブポピュレーション; TLym ヘルプ メモリー SH サブ/TLym ヘルプ メモリー SH サブ; TLym ヘルプ メモリー SH サブ/TLymHMSHS</t>
  </si>
  <si>
    <t>生物学的標本内の皮膚ホーミングヘルパーメモリーTリンパ球のサブポピュレーションと皮膚ホーミングヘルパーメモリーTリンパ球のサブポピュレーションの相対的な測定値（比率またはパーセンテージ）。</t>
  </si>
  <si>
    <t>皮膚ホーミングヘルパーメモリーTリンパ球サブポピュレーションと皮膚ホーミングヘルパーメモリーTリンパ球サブポピュレーションの比率測定</t>
  </si>
  <si>
    <t>TLym ヘルプ ナイーブ サブ/TLymHNS</t>
  </si>
  <si>
    <t>Tリンパ球ヘルパー ナイーブ サブポピュレーション/Tリンパ球ヘルパー ナイーブ サブポピュレーション; TLym ヘルプ ナイーブ サブ/TLym ヘルプ ナイーブ サブ; TLym ヘルプ ナイーブ サブ/TLymHNS</t>
  </si>
  <si>
    <t>生物学的標本内のヘルパーナイーブTリンパ球のサブポピュレーションに対するヘルパーナイーブTリンパ球のサブポピュレーションの相対的な測定値（比率またはパーセンテージ）。</t>
  </si>
  <si>
    <t>ナイーブヘルパーTリンパ球サブポピュレーション対ナイーブヘルパーTリンパ球サブポピュレーション比測定</t>
  </si>
  <si>
    <t>TLym ヘルプ 登録 有効 サブ/TLymHRES</t>
  </si>
  <si>
    <t>T リンパ球ヘルパー制御エフェクター サブポピュレーション/T リンパ球ヘルパー制御エフェクター サブポピュレーション; TLym ヘルプ制御効果サブ/TLym ヘルプ制御効果サブ; TLym ヘルプ制御効果サブ/TLymHRES</t>
  </si>
  <si>
    <t>生物学的標本内のヘルパー制御性エフェクター T リンパ球のサブ集団に対するヘルパー制御性エフェクター T リンパ球のサブ集団の相対的な測定値 (比率またはパーセンテージ)。</t>
  </si>
  <si>
    <t>制御性エフェクターヘルパーTリンパ球サブポピュレーション対制御性エフェクターヘルパーTリンパ球サブポピュレーション比測定</t>
  </si>
  <si>
    <t>TLym ヘルプ 登録メンバー サブ/TLymHRMS</t>
  </si>
  <si>
    <t>T リンパ球ヘルパー制御記憶サブポピュレーション/T リンパ球ヘルパー制御記憶サブポピュレーション; TLym ヘルプ制御メモリ サブ/TLym ヘルプ制御メモリ サブ; TLym ヘルプ制御メモリ サブ/TLymHRMS</t>
  </si>
  <si>
    <t>生物学的標本内のヘルパー制御性メモリ T リンパ球のサブ集団とヘルパー制御性メモリ T リンパ球のサブ集団の相対的な測定値 (比率またはパーセンテージ)。</t>
  </si>
  <si>
    <t>調節性記憶ヘルパーTリンパ球サブポピュレーション対調節性記憶ヘルパーTリンパ球サブポピュレーション比測定</t>
  </si>
  <si>
    <t>TLym ヘルプ 登録 ナイーブ サブ/TLymHRNS</t>
  </si>
  <si>
    <t>T リンパ球ヘルパー制御性ナイーブ サブポピュレーション/T リンパ球ヘルパー制御性ナイーブ サブポピュレーション; TLym ヘルプ制御ナイーブ サブ/TLym ヘルプ制御ナイーブ サブ; TLym ヘルプ制御ナイーブ サブ/TLymHRNS</t>
  </si>
  <si>
    <t>生物学的標本内のヘルパー制御性ナイーブ T リンパ球のサブ集団に対するヘルパー制御性ナイーブ T リンパ球のサブ集団の相対的な測定値 (比率またはパーセンテージ)。</t>
  </si>
  <si>
    <t>ナイーブ制御性ヘルパーTリンパ球サブポピュレーション対ナイーブ制御性ヘルパーTリンパ球サブポピュレーション比測定</t>
  </si>
  <si>
    <t>TLym ヘルプ登録サブ / TLymHRS</t>
  </si>
  <si>
    <t>Tリンパ球ヘルパー調節サブポピュレーション/Tリンパ球ヘルパー調節サブポピュレーション; TLym ヘルプ調節サブ/TLym ヘルプ調節サブ; TLym ヘルプ調節サブ/TLymHRS</t>
  </si>
  <si>
    <t>生物学的標本内のヘルパー制御性Tリンパ球のサブポピュレーションに対するヘルパー制御性Tリンパ球のサブポピュレーションの相対的な測定値（比率またはパーセンテージ）。</t>
  </si>
  <si>
    <t>制御性ヘルパーTリンパ球サブポピュレーション対制御性ヘルパーTリンパ球サブポピュレーション比測定</t>
  </si>
  <si>
    <t>TLym ヘルプ用語 Mem GH サブ/TLymHTMGHS</t>
  </si>
  <si>
    <t>T リンパ球ヘルパー ターミナル メモリー 腸管ホーミング サブポピュレーション/T リンパ球ヘルパー ターミナル メモリー 腸管ホーミング サブポピュレーション; TLym ヘルプ ターム メモリー GH サブ/TLym ヘルプ ターム メモリー GH サブ; TLym ヘルプ ターム メモリー GH サブ/TLymHTMGHS</t>
  </si>
  <si>
    <t>生物学的標本における腸管ホーミングヘルパー末端記憶Tリンパ球のサブポピュレーションと腸管ホーミングヘルパー末端記憶Tリンパ球のサブポピュレーションの相対的測定値（比率またはパーセンテージ）。</t>
  </si>
  <si>
    <t>腸管ホーミングヘルパー末端記憶Tリンパ球サブポピュレーションと腸管ホーミングヘルパー末端記憶Tリンパ球サブポピュレーションの比率測定</t>
  </si>
  <si>
    <t>TLym ヘルプ 用語 メモリ SH サブ/TLymHTMSHS</t>
  </si>
  <si>
    <t>T リンパ球ヘルパー ターミナル メモリー スキンホーミング サブポピュレーション/T リンパ球ヘルパー ターミナル メモリー スキンホーミング サブポピュレーション; TLym ヘルプ ターム メモリー SH サブ/TLym ヘルプ ターム メモリー SH サブ; TLym ヘルプ ターム メモリー SH サブ/TLymHTMSHS</t>
  </si>
  <si>
    <t>生物学的標本内の皮膚ホーミングヘルパー末端記憶Tリンパ球のサブポピュレーションと皮膚ホーミングヘルパー末端記憶Tリンパ球のサブポピュレーションの相対的測定値（比率またはパーセンテージ）。</t>
  </si>
  <si>
    <t>皮膚ホーミングヘルパー末端記憶Tリンパ球サブポピュレーションと皮膚ホーミングヘルパー末端記憶Tリンパ球サブポピュレーションの比率測定</t>
  </si>
  <si>
    <t>TLym ヘルプ用語メモリサブ/TLymHTMS</t>
  </si>
  <si>
    <t>T リンパ球ヘルパー ターミナル メモリ サブポピュレーション/T リンパ球ヘルパー ターミナル メモリ サブポピュレーション; TLym ヘルプ ターミナル メモリ サブ/TLym ヘルプ ターミナル メモリ サブ; TLym ヘルプ ターミナル メモリ サブ/TLymHTMS</t>
  </si>
  <si>
    <t>生物学的標本内のヘルパー末端記憶Tリンパ球のサブ集団に対するヘルパー末端記憶Tリンパ球のサブ集団の相対的測定値（比率またはパーセンテージ）。</t>
  </si>
  <si>
    <t>終末記憶ヘルパーTリンパ球サブポピュレーション対終末記憶ヘルパーTリンパ球サブポピュレーション比測定</t>
  </si>
  <si>
    <t>TLym Cytx Eff Mem サブ/TLymCEMS</t>
  </si>
  <si>
    <t>Tリンパ球細胞傷害性エフェクターメモリーサブポピュレーション/Tリンパ球細胞傷害性エフェクターメモリーサブポピュレーション; TLym Cytx Eff Mem サブ/TLym Cytx Eff Mem サブ; TLym Cytx Eff Mem サブ/TLymCEMS</t>
  </si>
  <si>
    <t>生物標本内の細胞傷害性エフェクター記憶 T リンパ球のサブ集団と細胞傷害性エフェクター記憶 T リンパ球のサブ集団の相対的な測定値 (比率またはパーセンテージ)。</t>
  </si>
  <si>
    <t>エフェクターメモリー細胞傷害性Tリンパ球サブポピュレーション対エフェクターメモリー細胞傷害性Tリンパ球サブポピュレーション比測定</t>
  </si>
  <si>
    <t>B リンパ球メモリー非クラススイッチ IgG+/B リンパ球メモリー非クラススイッチ; B リンパ球メモリー非スイッチ IgG+/B リンパ球メモリー非スイッチ; BLym Mem NSw IgG+/BLym Mem NSw; BLym Mem NSw IgG+/BLymMNSw</t>
  </si>
  <si>
    <t>生物学的標本中の、IgG+ 非クラススイッチ記憶 B リンパ球と非クラススイッチ記憶 B リンパ球の合計数の相対的な測定値 (比率またはパーセンテージ)。</t>
  </si>
  <si>
    <t>非クラススイッチIgG陽性メモリーBリンパ球と非クラススイッチメモリーBリンパ球の比率測定</t>
  </si>
  <si>
    <t>B リンパ球メモリー非クラススイッチ IgM+/B リンパ球メモリー非クラススイッチ; B リンパ球メモリー非スイッチ IgM+/B リンパ球メモリー非スイッチ; BLym Mem NSw IgM+/BLym Mem NSw; BLym Mem NSw IgM+/BLymMNSw</t>
  </si>
  <si>
    <t>生物学的標本中の、IgM+ 非クラススイッチ記憶 B リンパ球と非クラススイッチ記憶 B リンパ球の合計数の相対的な測定値 (比率またはパーセンテージ)。</t>
  </si>
  <si>
    <t>非クラススイッチIgM陽性メモリーBリンパ球と非クラススイッチメモリーBリンパ球の比率測定</t>
  </si>
  <si>
    <t>モノラル ノンクラシック サブ/モノラル インターミディエイト</t>
  </si>
  <si>
    <t>単球非古典的亜集団/単球中間集団; 単球非古典的亜集団/単球中間集団; 単球非古典的亜集団/単球中間集団</t>
  </si>
  <si>
    <t>生物学的標本における非古典的単球と中間単球のサブポピュレーションの相対的な測定値 (比率またはパーセンテージ)。</t>
  </si>
  <si>
    <t>非古典的単球サブポピュレーションと中間単球比の測定</t>
  </si>
  <si>
    <t>形質細胞/BLymMSw</t>
  </si>
  <si>
    <t>形質細胞/Bリンパ球メモリースイッチ；形質細胞/BLym Mem Sw；形質細胞/BLymMSw</t>
  </si>
  <si>
    <t>生物学的標本におけるクラススイッチ記憶 B リンパ球に対する形質細胞の相対的な測定値 (比率またはパーセンテージ)。</t>
  </si>
  <si>
    <t>形質細胞とクラススイッチ記憶Bリンパ球の比率測定</t>
  </si>
  <si>
    <t>HCoV-229E核酸</t>
  </si>
  <si>
    <t>HCoV-229E核酸；ヒトコロナウイルス229E核酸</t>
  </si>
  <si>
    <t>生物標本中のヒトコロナウイルス 229E 核酸の測定。</t>
  </si>
  <si>
    <t>ヒトコロナウイルス229Eの核酸測定</t>
  </si>
  <si>
    <t>HCoV-229E RNA; ヒトコロナウイルス229E RNA</t>
  </si>
  <si>
    <t>生物標本中のヒトコロナウイルス 229E RNA の測定。</t>
  </si>
  <si>
    <t>HCoV-229E RNA測定</t>
  </si>
  <si>
    <t>補体C2、遊離</t>
  </si>
  <si>
    <t>生物標本中の遊離補体 C2 の測定。</t>
  </si>
  <si>
    <t>遊離補体C2測定</t>
  </si>
  <si>
    <t>補体C2、遊離/補体C2</t>
  </si>
  <si>
    <t>生物標本中の遊離補体 C2 と総補体 C2 の相対的な測定値 (比率またはパーセンテージ)。</t>
  </si>
  <si>
    <t>遊離補体C2と補体C2の比率測定</t>
  </si>
  <si>
    <t>補体C3</t>
  </si>
  <si>
    <t>生物標本中の補体 C3 の測定。</t>
  </si>
  <si>
    <t>補体C3測定</t>
  </si>
  <si>
    <t>補体C3a</t>
  </si>
  <si>
    <t>生物標本中の補体 C3a の測定。</t>
  </si>
  <si>
    <t>補体C3a測定</t>
  </si>
  <si>
    <t>補体C3a DesArg</t>
  </si>
  <si>
    <t>アシル化刺激タンパク質; ASP; 補体C3a DesArg</t>
  </si>
  <si>
    <t>生物標本中の補体 C3a DesArg の測定。</t>
  </si>
  <si>
    <t>補体C3a DesArg測定</t>
  </si>
  <si>
    <t>補体C3b</t>
  </si>
  <si>
    <t>生物標本中の補体 C3b の測定。</t>
  </si>
  <si>
    <t>補体C3b測定</t>
  </si>
  <si>
    <t>補体C3c</t>
  </si>
  <si>
    <t>生物標本中の補体 C3c の測定。</t>
  </si>
  <si>
    <t>補体C3c測定</t>
  </si>
  <si>
    <t>コラーゲンIIIネオペプチドC3M</t>
  </si>
  <si>
    <t>生物標本中のコラーゲン III ネオペプチド C3M の測定。</t>
  </si>
  <si>
    <t>コラーゲンIIIネオペプチドC3M測定</t>
  </si>
  <si>
    <t>補体C4</t>
  </si>
  <si>
    <t>生物標本中の補体 C4 の測定。</t>
  </si>
  <si>
    <t>補体C4測定</t>
  </si>
  <si>
    <t>補体C4a</t>
  </si>
  <si>
    <t>生物標本中の補体 C4a の測定。</t>
  </si>
  <si>
    <t>補体C4a測定</t>
  </si>
  <si>
    <t>補体C4d</t>
  </si>
  <si>
    <t>生物標本中の補体 C4d の測定。</t>
  </si>
  <si>
    <t>補体C4d測定</t>
  </si>
  <si>
    <t>補体C5</t>
  </si>
  <si>
    <t>生物標本中の補体 C5 の総量の測定。</t>
  </si>
  <si>
    <t>補体C5測定</t>
  </si>
  <si>
    <t>補体C5a</t>
  </si>
  <si>
    <t>生物標本中の補体 C5a の測定。</t>
  </si>
  <si>
    <t>補体C5a測定</t>
  </si>
  <si>
    <t>補体C5b-9</t>
  </si>
  <si>
    <t>生物標本中の補体 C5b-9 の測定。</t>
  </si>
  <si>
    <t>補体C5b-9測定</t>
  </si>
  <si>
    <t>可溶性補体C5b-9</t>
  </si>
  <si>
    <t>sC5b-9; Smac; 可溶性補体 C5b-9; 可溶性 MAC; 可溶性膜侵襲複合体; TCC; 終末補体複合体</t>
  </si>
  <si>
    <t>生物標本中の可溶性補体 C5b-9 の測定。</t>
  </si>
  <si>
    <t>可溶性補体C5b-9測定</t>
  </si>
  <si>
    <t>補体C5、遊離</t>
  </si>
  <si>
    <t>生物標本中の遊離補体 C5 の測定。</t>
  </si>
  <si>
    <t>遊離補体C5測定</t>
  </si>
  <si>
    <t>カルシウム</t>
  </si>
  <si>
    <t>生物標本中のカルシウムの測定。</t>
  </si>
  <si>
    <t>カルシウム測定</t>
  </si>
  <si>
    <t>がん抗原125</t>
  </si>
  <si>
    <t>CA125; CA125AG; 癌抗原125; 炭水化物抗原125; MUC16; ムチン-16; ムチン-16、細胞表面関連</t>
  </si>
  <si>
    <t>生物標本中の癌抗原 125 の測定。</t>
  </si>
  <si>
    <t>CA-125測定</t>
  </si>
  <si>
    <t>がん抗原15-3</t>
  </si>
  <si>
    <t>がん抗原15-3; 炭水化物抗原15-3</t>
  </si>
  <si>
    <t>生物標本中の癌抗原 15-3 の測定。</t>
  </si>
  <si>
    <t>がん抗原15-3測定</t>
  </si>
  <si>
    <t>がん抗原19-9</t>
  </si>
  <si>
    <t>がん抗原19-9; 炭水化物抗原19-9</t>
  </si>
  <si>
    <t>生物標本中の癌抗原 19-9 の測定。</t>
  </si>
  <si>
    <t>がん抗原19-9の測定</t>
  </si>
  <si>
    <t>がん抗原1</t>
  </si>
  <si>
    <t>生物標本中の癌抗原1の測定。</t>
  </si>
  <si>
    <t>がん抗原1の測定</t>
  </si>
  <si>
    <t>がん抗原242</t>
  </si>
  <si>
    <t>癌抗原242; 炭水化物抗原242</t>
  </si>
  <si>
    <t>生物標本中の癌抗原 242 の測定。</t>
  </si>
  <si>
    <t>がん抗原242の測定</t>
  </si>
  <si>
    <t>がん抗原27-29</t>
  </si>
  <si>
    <t>生物標本中の癌抗原27-29の測定。</t>
  </si>
  <si>
    <t>がん抗原27-29の測定</t>
  </si>
  <si>
    <t>がん抗原50</t>
  </si>
  <si>
    <t>CA50; 癌抗原50; 炭水化物抗原50</t>
  </si>
  <si>
    <t>生物標本中の癌抗原50の測定。</t>
  </si>
  <si>
    <t>がん抗原50の測定</t>
  </si>
  <si>
    <t>がん抗原72-4</t>
  </si>
  <si>
    <t>CA 72-4; 癌抗原 72-4; 炭水化物抗原 72-4</t>
  </si>
  <si>
    <t>生物標本中の癌抗原 72-4 の測定。</t>
  </si>
  <si>
    <t>がん抗原72-4の測定</t>
  </si>
  <si>
    <t>先天異常指標</t>
  </si>
  <si>
    <t>出生時または新生児期に何らかの異常があったかどうかを示します。</t>
  </si>
  <si>
    <t>キャボットリング</t>
  </si>
  <si>
    <t>生物標本内の Cabot リング (赤血球内の赤紫色に染まった糸状、リング状、または 8 の字型のフィラメント) の測定。</t>
  </si>
  <si>
    <t>キャボットリングカウント</t>
  </si>
  <si>
    <t>カルシウムクリアランス</t>
  </si>
  <si>
    <t>指定された時間単位（例：1 分）に尿として排出され、カルシウムが除去される血清または血漿の量の測定値。</t>
  </si>
  <si>
    <t>カルシウムクリアランス測定</t>
  </si>
  <si>
    <t>カルシウム補正</t>
  </si>
  <si>
    <t>生物標本中の、特定されていないタンパク質を使用して補正されたカルシウムの測定値。</t>
  </si>
  <si>
    <t>カルシウム補正測定</t>
  </si>
  <si>
    <t>アルブミン補正カルシウム</t>
  </si>
  <si>
    <t>生物標本中のアルブミンを補正したカルシウムの測定値。</t>
  </si>
  <si>
    <t>アルブミン補正カルシウム測定</t>
  </si>
  <si>
    <t>カルシウム/クレアチニン</t>
  </si>
  <si>
    <t>生物標本中のカルシウムとクレアチニンの相対的な測定値（比率またはパーセンテージ）。</t>
  </si>
  <si>
    <t>カルシウム対クレアチニン比測定</t>
  </si>
  <si>
    <t>総タンパク質に対するカルシウム補正</t>
  </si>
  <si>
    <t>生物標本中の総タンパク質を補正したカルシウムの測定値。</t>
  </si>
  <si>
    <t>総タンパク質測定におけるカルシウム補正</t>
  </si>
  <si>
    <t>カドミウム</t>
  </si>
  <si>
    <t>標本中のカドミウムの測定。</t>
  </si>
  <si>
    <t>カドミウム測定</t>
  </si>
  <si>
    <t>環状ADPリボース加水分解酵素1</t>
  </si>
  <si>
    <t>ADP-リボシルシクラーゼ 1; ADP-リボシルシクラーゼ/環状 ADP-リボース加水分解酵素 1; ADPRC1; cADPr 加水分解酵素 1; 環状 ADP リボース加水分解酵素; 環状 ADP リボース加水分解酵素 1; 可溶性 CD38</t>
  </si>
  <si>
    <t>生物標本中の環状 ADP リボース加水分解酵素 1 タンパク質の測定。</t>
  </si>
  <si>
    <t>環状ADPリボース加水分解酵素1の測定</t>
  </si>
  <si>
    <t>2-カルバモイルエチルメルカプツール酸</t>
  </si>
  <si>
    <t>2-カルバモイルメチルメルカプツール酸; 2-カルバモイルエチルメルカプツール酸; 2CaEMA; アクリルアミドメルカプツール酸; アクリルアミドミクツール酸; N-アセチル-S-カルバモイルエチル-L-システイン</t>
  </si>
  <si>
    <t>検体中の2-カルバモイルエチルメルカプツール酸の測定。</t>
  </si>
  <si>
    <t>2-カルバモイルエチルメルカプツール酸測定</t>
  </si>
  <si>
    <t>カルシウム排泄率</t>
  </si>
  <si>
    <t>定義された期間（例：1 時間）にわたって生物標本から排出されるカルシウムの量を測定します。</t>
  </si>
  <si>
    <t>カフェイン</t>
  </si>
  <si>
    <t>カフェ酸塩</t>
  </si>
  <si>
    <t>標本中のカフェ酸の測定。</t>
  </si>
  <si>
    <t>カフェイン測定</t>
  </si>
  <si>
    <t>生物標本中のカフェインの測定。</t>
  </si>
  <si>
    <t>イオン化カルシウム</t>
  </si>
  <si>
    <t>生物標本中のイオン化カルシウムの測定。</t>
  </si>
  <si>
    <t>イオン化カルシウム測定</t>
  </si>
  <si>
    <t>カルシウム、イオン化pH調整済み</t>
  </si>
  <si>
    <t>生物標本中の pH 調整されたイオン化カルシウムの測定。</t>
  </si>
  <si>
    <t>イオン化pH調整カルシウム測定</t>
  </si>
  <si>
    <t>カンジダ・アルビカンス</t>
  </si>
  <si>
    <t>カンジダ・アルビカンス; カンジダ・ステラトイデア</t>
  </si>
  <si>
    <t>生物標本中のカンジダ・アルビカンスの測定。</t>
  </si>
  <si>
    <t>カンジダ・アルビカンスの測定</t>
  </si>
  <si>
    <t>カルビンジン</t>
  </si>
  <si>
    <t>生物標本中のカルビンジンの総量の測定。</t>
  </si>
  <si>
    <t>カルビンジン測定</t>
  </si>
  <si>
    <t>消費カロリー</t>
  </si>
  <si>
    <t>消費カロリー数の測定値。</t>
  </si>
  <si>
    <t>石灰化指標</t>
  </si>
  <si>
    <t>石灰化が存在するかどうかを示します。</t>
  </si>
  <si>
    <t>カンジダ・アルビカンスのDNA</t>
  </si>
  <si>
    <t>生物標本中のカンジダ・アルビカンス DNA の測定。</t>
  </si>
  <si>
    <t>カンジダ・アルビカンスのDNA測定</t>
  </si>
  <si>
    <t>ふくらはぎの周囲</t>
  </si>
  <si>
    <t>ふくらはぎの最も広い部分における下腿の周囲寸法。</t>
  </si>
  <si>
    <t>カルプロテクチン</t>
  </si>
  <si>
    <t>生物標本中のカルプロテクチンの測定。</t>
  </si>
  <si>
    <t>カルプロテクチン測定</t>
  </si>
  <si>
    <t>環状アデノシン3,5-一リン酸</t>
  </si>
  <si>
    <t>生物標本中の環状アデノシン 3,5-一リン酸の測定。</t>
  </si>
  <si>
    <t>環状アデノシン3,5-モノリン酸測定</t>
  </si>
  <si>
    <t>環状アデノシン一リン酸/クレアチン</t>
  </si>
  <si>
    <t>環状アデノシン3,5-一リン酸/クレアチニン; 環状アデノシン一リン酸/クレアチニン; 環状アデノシン一リン酸/クレアチニン</t>
  </si>
  <si>
    <t>生物学的標本中の環状アデノシン 3,5-一リン酸とクレアチニンの相対測定値（比率）。</t>
  </si>
  <si>
    <t>環状アデノシン3,5-モノリン酸とクレアチニンの比測定</t>
  </si>
  <si>
    <t>カンピロバクターDNA</t>
  </si>
  <si>
    <t>生物標本中のカンピロバクター属の任意の菌の DNA の測定。</t>
  </si>
  <si>
    <t>カンピロバクターDNA測定</t>
  </si>
  <si>
    <t>カンピロバクター</t>
  </si>
  <si>
    <t>生物標本において、種レベルには割り当てられていないが、カンピロバクター属レベルに割り当てられている微生物の測定値。</t>
  </si>
  <si>
    <t>カンピロバクター測定</t>
  </si>
  <si>
    <t>窒素吸収係数</t>
  </si>
  <si>
    <t>生物標本における窒素吸収係数の測定。</t>
  </si>
  <si>
    <t>窒素吸収係数測定</t>
  </si>
  <si>
    <t>カンジダ抗原</t>
  </si>
  <si>
    <t>生物標本中のカンジダ属の任意の菌の抗原の測定。</t>
  </si>
  <si>
    <t>カンジダ抗原測定</t>
  </si>
  <si>
    <t>カンジダ</t>
  </si>
  <si>
    <t>生物標本において、種レベルには割り当てられていないが、カンジダ属レベルに割り当てられている生物の測定値。</t>
  </si>
  <si>
    <t>カンジダ測定</t>
  </si>
  <si>
    <t>カンナビノイド</t>
  </si>
  <si>
    <t>生物学的標本中に存在するカンナビノイドクラスの薬物の測定。</t>
  </si>
  <si>
    <t>カンナビノイド薬物クラスの測定</t>
  </si>
  <si>
    <t>カンナビノイド代謝物</t>
  </si>
  <si>
    <t>カンナビノイド代謝物、大麻代謝物、マリファナ代謝物</t>
  </si>
  <si>
    <t>生物学的標本中に存在するカンナビノイド薬物クラスの代謝物の測定。</t>
  </si>
  <si>
    <t>カンナビノイド代謝物の測定</t>
  </si>
  <si>
    <t>合成カンナビノイド</t>
  </si>
  <si>
    <t>生物学的標本中に存在する合成カンナビノイドクラスの薬物の測定。</t>
  </si>
  <si>
    <t>合成カンナビノイド測定</t>
  </si>
  <si>
    <t>冠動脈無再血流指標</t>
  </si>
  <si>
    <t>元の PCI 病変部位に解離、血栓、痙攣、または高度の残留狭窄がない場合に、冠血流の新たな急性減少 (TIMI グレード 0 ～ 1) があるかどうかを示します。</t>
  </si>
  <si>
    <t>PCI部位における冠動脈再灌流障害の指標</t>
  </si>
  <si>
    <t>シュウ酸カルシウム排泄率</t>
  </si>
  <si>
    <t>定義された時間（例：1 時間）にわたって生物標本中に排出されるシュウ酸カルシウムの量を測定します。</t>
  </si>
  <si>
    <t>カルシウム/リン</t>
  </si>
  <si>
    <t>カルシウム/リン酸塩; カルシウム/リン</t>
  </si>
  <si>
    <t>生物標本中のカルシウムとリンの相対的な測定値（比率）。</t>
  </si>
  <si>
    <t>カルシウムとリンの比率測定</t>
  </si>
  <si>
    <t>カルシウム - リン製品</t>
  </si>
  <si>
    <t>生物標本中のカルシウムとリン酸の測定値の積の測定。</t>
  </si>
  <si>
    <t>カルシウムおよびリン製品の測定</t>
  </si>
  <si>
    <t>一酸化炭素ヘモグロビン</t>
  </si>
  <si>
    <t>生物標本中の一酸化炭素結合ヘモグロビンであるカルボキシヘモグロビンの測定。</t>
  </si>
  <si>
    <t>一酸化炭素ヘモグロビン測定</t>
  </si>
  <si>
    <t>心拍指数</t>
  </si>
  <si>
    <t>個人の心拍出量を個人の体表面積で割った値 (CI = CO/BSA)。</t>
  </si>
  <si>
    <t>心拍出量</t>
  </si>
  <si>
    <t>一定時間内（通常は 1 分間）に心臓から送り出される血液の総量。心拍数 × 拍出量（CO = HR × SV）として計算されます。</t>
  </si>
  <si>
    <t>カリプラジン</t>
  </si>
  <si>
    <t>生物標本中のカリプラジンの測定。</t>
  </si>
  <si>
    <t>カリプラジン測定</t>
  </si>
  <si>
    <t>カルニチン</t>
  </si>
  <si>
    <t>生物標本中の総カルニチンの測定。</t>
  </si>
  <si>
    <t>総カルニチン測定</t>
  </si>
  <si>
    <t>カルニチンアセチルトランスフェラーゼ</t>
  </si>
  <si>
    <t>生物標本中のカルニチンアセチルトランスフェラーゼの測定。</t>
  </si>
  <si>
    <t>カルニチンアセチルトランスフェラーゼ測定</t>
  </si>
  <si>
    <t>カルニチン、フリー</t>
  </si>
  <si>
    <t>生物標本中の遊離カルニチンの測定。</t>
  </si>
  <si>
    <t>遊離カルニチン測定</t>
  </si>
  <si>
    <t>カルニチン排泄率</t>
  </si>
  <si>
    <t>定義された時間（例：1 時間）にわたって生物学的標本中に排出されるカルニチンの量を測定します。</t>
  </si>
  <si>
    <t>コカインアンフェタミン-Regトランスクリプトタンパク質</t>
  </si>
  <si>
    <t>CART; コカインアンフェタミン調節転写タンパク質; コカインおよびアンフェタミン調節転写タンパク質</t>
  </si>
  <si>
    <t>生物学的標本中のコカインおよびアンフェタミンによって調節される転写タンパク質の測定。</t>
  </si>
  <si>
    <t>コカイン・アンフェタミン調節転写タンパク質測定</t>
  </si>
  <si>
    <t>カゼイン</t>
  </si>
  <si>
    <t>生物標本中のカゼインの測定。</t>
  </si>
  <si>
    <t>カゼイン測定</t>
  </si>
  <si>
    <t>キャスト</t>
  </si>
  <si>
    <t>キャスト; キャスト不在インジケーター</t>
  </si>
  <si>
    <t>生物標本内で鋳型が探されたが見つからなかったことを示す。</t>
  </si>
  <si>
    <t>キャスト不在インジケーター</t>
  </si>
  <si>
    <t>硫酸カルシウム</t>
  </si>
  <si>
    <t>生物標本中の硫酸カルシウムの測定。</t>
  </si>
  <si>
    <t>硫酸カルシウム測定</t>
  </si>
  <si>
    <t>カテコール</t>
  </si>
  <si>
    <t>標本中のカテコールの測定。</t>
  </si>
  <si>
    <t>カテコール測定</t>
  </si>
  <si>
    <t>カチノン</t>
  </si>
  <si>
    <t>生物標本中のカチノンの測定。</t>
  </si>
  <si>
    <t>カチノン測定</t>
  </si>
  <si>
    <t>冠動脈血栓症検査法</t>
  </si>
  <si>
    <t>冠動脈血栓症の発生を判定または診断する方法。</t>
  </si>
  <si>
    <t>冠動脈血栓症の診断方法</t>
  </si>
  <si>
    <t>ベータカテニン</t>
  </si>
  <si>
    <t>生物標本中のベータカテニンの測定。</t>
  </si>
  <si>
    <t>ベータカテニン測定</t>
  </si>
  <si>
    <t>連続音声録音インジケーター</t>
  </si>
  <si>
    <t>評価中に継続的な音声録音が行われるかどうかを示します。</t>
  </si>
  <si>
    <t>補数Ba</t>
  </si>
  <si>
    <t>補体B因子のBaフラグメント; B因子のBaフラグメント; 補体Ba</t>
  </si>
  <si>
    <t>生物標本中の補体因子 B の Ba フラグメントの測定。</t>
  </si>
  <si>
    <t>補体Ba測定</t>
  </si>
  <si>
    <t>炭酸脱水酵素9</t>
  </si>
  <si>
    <t>CA9; CAIX; 炭酸脱水酵素9</t>
  </si>
  <si>
    <t>生物標本中の炭酸脱水酵素9の測定。</t>
  </si>
  <si>
    <t>炭酸脱水酵素9の測定</t>
  </si>
  <si>
    <t>補数Bb</t>
  </si>
  <si>
    <t>補体B因子のBbフラグメント; B因子のBbフラグメント; 補体Bb</t>
  </si>
  <si>
    <t>生物学的標本中の補体因子 B の Bb フラグメントの測定。</t>
  </si>
  <si>
    <t>補体Bb測定</t>
  </si>
  <si>
    <t>炭水化物とインスリンの比率の設定</t>
  </si>
  <si>
    <t>投与される製品内の炭水化物とインスリンの比率を指定するデバイスの設定。</t>
  </si>
  <si>
    <t>炭水化物とインスリンの比率デバイスの設定</t>
  </si>
  <si>
    <t>タバコ原紙の透過性</t>
  </si>
  <si>
    <t>タバコを包むのに使用される紙製品を通過する液体、ガス、または特定の化学物質の容易さ。</t>
  </si>
  <si>
    <t>タバコ原紙の多孔性</t>
  </si>
  <si>
    <t>タバコを包むのに使用される紙製品の空きスペースの量。</t>
  </si>
  <si>
    <t>シトロバクター・ブラキ</t>
  </si>
  <si>
    <t>生物標本中の Citrobacter braakii の測定。</t>
  </si>
  <si>
    <t>シトロバクター・ブラキ測定</t>
  </si>
  <si>
    <t>シスタチオニンβシンターゼ</t>
  </si>
  <si>
    <t>生物標本中のシスタチオニン ベータ シンターゼの測定。</t>
  </si>
  <si>
    <t>シスタチオニンβシンターゼ測定</t>
  </si>
  <si>
    <t>シクロスポラ・カエタネンシスDNA</t>
  </si>
  <si>
    <t>生物標本中の Cyclospora cayetanensis DNA の測定。</t>
  </si>
  <si>
    <t>シクロスポラ・カエタネンシスのDNA測定</t>
  </si>
  <si>
    <t>cCD223発現</t>
  </si>
  <si>
    <t>cCD223発現；細胞質CD223発現</t>
  </si>
  <si>
    <t>生物標本における細胞質 CD223 発現の測定。</t>
  </si>
  <si>
    <t>細胞質CD223発現測定</t>
  </si>
  <si>
    <t>コレシストキニン</t>
  </si>
  <si>
    <t>コレシストキニン; パンクレオジミン</t>
  </si>
  <si>
    <t>生物標本中のコレシストキニン ホルモンの測定。</t>
  </si>
  <si>
    <t>コレシストキニン測定</t>
  </si>
  <si>
    <t>ケモカイン（C-Cモチーフ）リガンド1</t>
  </si>
  <si>
    <t>ケモカイン（C-Cモチーフ）リガンド1; I-309; SCYA1; 低分子誘導性サイトカインA1; Tリンパ球分泌タンパク質I-309</t>
  </si>
  <si>
    <t>生物標本中のケモカイン（C-C モチーフ）リガンド 1 である CCL1 の測定。</t>
  </si>
  <si>
    <t>ケモカイン（C-Cモチーフ）リガンド1の測定</t>
  </si>
  <si>
    <t>ケモカイン（C-Cモチーフ）リガンド12</t>
  </si>
  <si>
    <t>ケモカイン（C-Cモチーフ）リガンド12; 単球走化性タンパク質5</t>
  </si>
  <si>
    <t>生物標本中のケモカイン（C-C モチーフ）リガンド 12 である CCL12 の測定。</t>
  </si>
  <si>
    <t>ケモカイン（C-Cモチーフ）リガンド12の測定</t>
  </si>
  <si>
    <t>ケモカイン（C-Cモチーフ）リガンド13</t>
  </si>
  <si>
    <t>C-C モチーフケモカインリガンド 13; ケモカイン (C-C モチーフ) リガンド 13; CKb10; MCP-4; NCC1; SCYA13; SCYL1</t>
  </si>
  <si>
    <t>生物標本中のケモカイン（C-C モチーフ）リガンド 13 である CCL13 の測定。</t>
  </si>
  <si>
    <t>ケモカイン（C-Cモチーフ）リガンド13の測定</t>
  </si>
  <si>
    <t>ケモカイン（C-Cモチーフ）リガンド15</t>
  </si>
  <si>
    <t>ケモカイン（C-Cモチーフ）リガンド15; ロイコタクチン1; マクロファージ炎症性タンパク質-5; MIP-1デ​​ルタ; MIP1D; MIP5</t>
  </si>
  <si>
    <t>生物標本中のケモカイン（C-C モチーフ）リガンド 15 である CCL15 の測定。</t>
  </si>
  <si>
    <t>ケモカイン（C-Cモチーフ）リガンド15の測定</t>
  </si>
  <si>
    <t>ケモカイン（C-Cモチーフ）リガンド16</t>
  </si>
  <si>
    <t>ケモカイン（C-Cモチーフ）リガンド16; ケモカインCC-4; CKb12; HCC-4; ILINCK; LCC-1; LEC; LMC; Mtn-1; NCC4; SCYA16; SCYL4</t>
  </si>
  <si>
    <t>生物標本中のケモカイン（C-C モチーフ）リガンド 16 である CCL16 の測定。</t>
  </si>
  <si>
    <t>ケモカイン（C-Cモチーフ）リガンド16の測定</t>
  </si>
  <si>
    <t>ケモカイン（C-Cモチーフ）リガンド17</t>
  </si>
  <si>
    <t>ABCD-2; ケモカイン（C-Cモチーフ）リガンド17; SCYA17; TARC; 胸腺および活性化制御ケモカイン</t>
  </si>
  <si>
    <t>生物標本中のケモカイン（C-C モチーフ）リガンド 17 である CCL17 の測定。</t>
  </si>
  <si>
    <t>ケモカイン（C-Cモチーフ）リガンド17の測定</t>
  </si>
  <si>
    <t>ケモカイン（C-Cモチーフ）リガンド18</t>
  </si>
  <si>
    <t>AMAC-1; AMAC1; ケモカイン（C-Cモチーフ）リガンド18; CKB7; DC-CK1; DCCK1; マクロファージ炎症性タンパク質-4; MIP4; PARC; 肺および活性化制御ケモカイン; SCYA18</t>
  </si>
  <si>
    <t>生物標本中のケモカイン（C-C モチーフ）リガンド 18 である CCL18 の測定。</t>
  </si>
  <si>
    <t>ケモカイン（C-Cモチーフ）リガンド18の測定</t>
  </si>
  <si>
    <t>ケモカイン（C-Cモチーフ）リガンド19</t>
  </si>
  <si>
    <t>ケモカイン（C-Cモチーフ）リガンド19; マクロファージ炎症性タンパク質3ベータ; MIP3B</t>
  </si>
  <si>
    <t>生物標本中のケモカイン（C-C モチーフ）リガンド 19 である CCL19 の測定。</t>
  </si>
  <si>
    <t>ケモカイン（C-Cモチーフ）リガンド19の測定</t>
  </si>
  <si>
    <t>ケモカイン（C-Cモチーフ）リガンド20</t>
  </si>
  <si>
    <t>CCL20; ケモカイン（C-Cモチーフ）リガンド20; LARC; 肝活性化制御ケモカイン; マクロファージ炎症性タンパク質-3α; MIP3A</t>
  </si>
  <si>
    <t>生物標本中のケモカイン（C-C モチーフ）リガンド 20 の測定。</t>
  </si>
  <si>
    <t>ケモカイン（C-Cモチーフ）リガンド20の測定</t>
  </si>
  <si>
    <t>ケモカイン（C-Cモチーフ）リガンド21</t>
  </si>
  <si>
    <t>6Ckine; ケモカイン（C-Cモチーフ）リガンド21; 二次リンパ組織ケモカイン</t>
  </si>
  <si>
    <t>生物標本中のケモカイン（C-C モチーフ）リガンド 21、CCL21 の測定。</t>
  </si>
  <si>
    <t>ケモカイン（C-Cモチーフ）リガンド21の測定</t>
  </si>
  <si>
    <t>ケモカイン（C-Cモチーフ）リガンド23</t>
  </si>
  <si>
    <t>ケモカイン（C-Cモチーフ）リガンド23; CK-BETA-8; Ckb-8-1; CKb8; Hmrp-2a; MIP3; MPIF-1; SCYA23</t>
  </si>
  <si>
    <t>生物標本中のケモカイン（C-C モチーフ）リガンド 23 である CCL23 の測定。</t>
  </si>
  <si>
    <t>ケモカイン（C-Cモチーフ）リガンド23の測定</t>
  </si>
  <si>
    <t>ケモカイン（C-Cモチーフ）リガンド25</t>
  </si>
  <si>
    <t>ケモカイン（C-Cモチーフ）リガンド25; Ckb15; SCYA25; TECK</t>
  </si>
  <si>
    <t>生物標本中のケモカイン（C-C モチーフ）リガンド 25 である CCL25 の測定。</t>
  </si>
  <si>
    <t>ケモカイン（C-Cモチーフ）リガンド25の測定</t>
  </si>
  <si>
    <t>ケモカイン（C-Cモチーフ）リガンド2放出率</t>
  </si>
  <si>
    <t>ケモカイン（C-Cモチーフ）リガンド2排泄率；ケモカイン（C-Cモチーフ）リガンド2排泄率；MCP1排泄率</t>
  </si>
  <si>
    <t>定義された期間（例：1 時間）にわたって生物学的標本中に排出されるケモカイン（C-C モチーフ）リガンド 2 の量を測定します。</t>
  </si>
  <si>
    <t>ケモカイン（C-Cモチーフ）リガンド2排泄率</t>
  </si>
  <si>
    <t>ケモカイン（C-Cモチーフ）リガンド7</t>
  </si>
  <si>
    <t>ケモカイン（C-Cモチーフ）リガンド7; MCP3; 単球走化性タンパク質3</t>
  </si>
  <si>
    <t>生物標本中のケモカイン（C-C モチーフ）リガンド 7 である CCL7 の測定。</t>
  </si>
  <si>
    <t>ケモカイン（C-Cモチーフ）リガンド7の測定</t>
  </si>
  <si>
    <t>ケモカイン（C-Cモチーフ）リガンド8</t>
  </si>
  <si>
    <t>ケモカイン（C-Cモチーフ）リガンド8; HC14; MCP2; SCYA10; SCYA8</t>
  </si>
  <si>
    <t>生物標本中のケモカイン（C-C モチーフ）リガンド 8 である CCL8 の測定。</t>
  </si>
  <si>
    <t>ケモカイン（C-Cモチーフ）リガンド8の測定</t>
  </si>
  <si>
    <t>カンピロバクター・コリ</t>
  </si>
  <si>
    <t>生物標本中のカンピロバクター・コリの測定。</t>
  </si>
  <si>
    <t>カンピロバクター・コリ測定</t>
  </si>
  <si>
    <t>C-Cケモカイン受容体5型</t>
  </si>
  <si>
    <t>C-Cケモカイン受容体5型;可溶性CD195</t>
  </si>
  <si>
    <t>生物標本中のケモカイン（C-C モチーフ）受容体タイプ 5 である CCR5 の測定。</t>
  </si>
  <si>
    <t>C-Cケモカイン受容体5型測定</t>
  </si>
  <si>
    <t>CD117発現</t>
  </si>
  <si>
    <t>生物標本における細胞 CD117 発現の測定。</t>
  </si>
  <si>
    <t>CD117発現測定</t>
  </si>
  <si>
    <t>CD134発現</t>
  </si>
  <si>
    <t>CD134発現; OX40発現</t>
  </si>
  <si>
    <t>生物標本における細胞 CD134 発現の測定。</t>
  </si>
  <si>
    <t>CD134発現測定</t>
  </si>
  <si>
    <t>CD137発現</t>
  </si>
  <si>
    <t>生物標本における細胞 CD137 発現の測定。</t>
  </si>
  <si>
    <t>CD137発現測定</t>
  </si>
  <si>
    <t>CD152発現</t>
  </si>
  <si>
    <t>CD152発現; CTLA-4発現</t>
  </si>
  <si>
    <t>生物標本における細胞 CD152 発現の測定。</t>
  </si>
  <si>
    <t>CD152発現測定</t>
  </si>
  <si>
    <t>CD154発現</t>
  </si>
  <si>
    <t>生物標本における細胞 CD154 発現の測定。</t>
  </si>
  <si>
    <t>CD154発現測定</t>
  </si>
  <si>
    <t>CD156c発現</t>
  </si>
  <si>
    <t>生物標本における細胞 CD156c 発現の測定。</t>
  </si>
  <si>
    <t>CD156c発現測定</t>
  </si>
  <si>
    <t>CD159a発現</t>
  </si>
  <si>
    <t>生物標本における細胞 CD159a 発現の測定。</t>
  </si>
  <si>
    <t>CD159a発現測定</t>
  </si>
  <si>
    <t>CD159c発現</t>
  </si>
  <si>
    <t>CD159c発現; KLRC2発現; NKG2C発現</t>
  </si>
  <si>
    <t>生物標本における細胞 CD159c 発現の測定。</t>
  </si>
  <si>
    <t>CD159c発現測定</t>
  </si>
  <si>
    <t>CD163発現</t>
  </si>
  <si>
    <t>CD163発現; M130発現</t>
  </si>
  <si>
    <t>生物標本における細胞 CD163 発現の測定。</t>
  </si>
  <si>
    <t>CD163発現測定</t>
  </si>
  <si>
    <t>CD169発現</t>
  </si>
  <si>
    <t>生物標本における細胞 CD169 発現の測定。</t>
  </si>
  <si>
    <t>CD169発現測定</t>
  </si>
  <si>
    <t>CD16発現</t>
  </si>
  <si>
    <t>生物標本における細胞 CD16 発現の測定。</t>
  </si>
  <si>
    <t>CD16発現測定</t>
  </si>
  <si>
    <t>CD192発現</t>
  </si>
  <si>
    <t>生物標本における細胞 CD192 発現の測定。</t>
  </si>
  <si>
    <t>CD192発現測定</t>
  </si>
  <si>
    <t>CD198発現</t>
  </si>
  <si>
    <t>生物標本における細胞 CD198 発現の測定。</t>
  </si>
  <si>
    <t>CD198発現測定</t>
  </si>
  <si>
    <t>CD21発現</t>
  </si>
  <si>
    <t>生物標本における細胞 CD21 発現の測定。</t>
  </si>
  <si>
    <t>CD21発現測定</t>
  </si>
  <si>
    <t>CD223発現</t>
  </si>
  <si>
    <t>CD223発現; LAG3発現</t>
  </si>
  <si>
    <t>生物標本における細胞 CD223 発現の測定。</t>
  </si>
  <si>
    <t>CD223発現測定</t>
  </si>
  <si>
    <t>CD226発現</t>
  </si>
  <si>
    <t>生物標本における細胞 CD226 発現の測定。</t>
  </si>
  <si>
    <t>CD226発現測定</t>
  </si>
  <si>
    <t>CD25発現</t>
  </si>
  <si>
    <t>生物標本における細胞 CD25 発現の測定。</t>
  </si>
  <si>
    <t>CD25発現測定</t>
  </si>
  <si>
    <t>CD269発現</t>
  </si>
  <si>
    <t>B細胞成熟抗原発現；BCMA発現；CD269発現</t>
  </si>
  <si>
    <t>生物標本における細胞 CD269 発現の測定。</t>
  </si>
  <si>
    <t>CD269発現測定</t>
  </si>
  <si>
    <t>CD274発現</t>
  </si>
  <si>
    <t>CD274発現; PD-L1発現</t>
  </si>
  <si>
    <t>生物標本における細胞 CD274 発現の測定。</t>
  </si>
  <si>
    <t>CD274発現測定</t>
  </si>
  <si>
    <t>CD278発現</t>
  </si>
  <si>
    <t>CD278発現; ICOS発現</t>
  </si>
  <si>
    <t>生物標本における細胞 CD278 発現の測定。</t>
  </si>
  <si>
    <t>CD278発現測定</t>
  </si>
  <si>
    <t>CD279発現</t>
  </si>
  <si>
    <t>CD279発現; PD1発現</t>
  </si>
  <si>
    <t>生物標本における細胞 CD279 発現の測定。</t>
  </si>
  <si>
    <t>CD279発現測定</t>
  </si>
  <si>
    <t>CD28発現</t>
  </si>
  <si>
    <t>生物標本における細胞 CD28 発現の測定。</t>
  </si>
  <si>
    <t>CD28発現測定</t>
  </si>
  <si>
    <t>CD294発現</t>
  </si>
  <si>
    <t>CD294発現; CRTH2発現</t>
  </si>
  <si>
    <t>生物標本における細胞 CD294 発現の測定。</t>
  </si>
  <si>
    <t>CD294発現測定</t>
  </si>
  <si>
    <t>CD314発現</t>
  </si>
  <si>
    <t>CD314発現; KLR発現; KLRK1発現; NKG2D発現</t>
  </si>
  <si>
    <t>生物標本における細胞 CD314 発現の測定。</t>
  </si>
  <si>
    <t>CD314発現測定</t>
  </si>
  <si>
    <t>CD32b発現</t>
  </si>
  <si>
    <t>生物標本における細胞 CD32b 発現の測定。</t>
  </si>
  <si>
    <t>CD32b発現測定</t>
  </si>
  <si>
    <t>CD32発現</t>
  </si>
  <si>
    <t>生物標本における細胞 CD32 発現の測定。</t>
  </si>
  <si>
    <t>CD32発現測定</t>
  </si>
  <si>
    <t>CD337発現</t>
  </si>
  <si>
    <t>生物標本における細胞 CD337 発現の測定。</t>
  </si>
  <si>
    <t>CD337発現測定</t>
  </si>
  <si>
    <t>CD366発現</t>
  </si>
  <si>
    <t>CD366発現; TIM3発現</t>
  </si>
  <si>
    <t>生物標本における細胞 CD366 発現の測定。</t>
  </si>
  <si>
    <t>CD366発現測定</t>
  </si>
  <si>
    <t>CD38発現</t>
  </si>
  <si>
    <t>生物学的標本における細胞 CD38 発現の測定。</t>
  </si>
  <si>
    <t>CD38発現測定</t>
  </si>
  <si>
    <t>CD40発現</t>
  </si>
  <si>
    <t>生物標本における細胞 CD40 発現の測定。</t>
  </si>
  <si>
    <t>CD40発現測定</t>
  </si>
  <si>
    <t>CD57発現</t>
  </si>
  <si>
    <t>生物標本における細胞 CD57 発現の測定。</t>
  </si>
  <si>
    <t>CD57発現測定</t>
  </si>
  <si>
    <t>CD5発現</t>
  </si>
  <si>
    <t>生物学的標本における細胞 CD5 発現の測定。</t>
  </si>
  <si>
    <t>CD5発現測定</t>
  </si>
  <si>
    <t>CD64発現</t>
  </si>
  <si>
    <t>生物標本における細胞 CD64 発現の測定。</t>
  </si>
  <si>
    <t>CD64発現測定</t>
  </si>
  <si>
    <t>CD69発現</t>
  </si>
  <si>
    <t>生物標本における細胞 CD69 発現の測定。</t>
  </si>
  <si>
    <t>CD69発現測定</t>
  </si>
  <si>
    <t>CD71発現</t>
  </si>
  <si>
    <t>生物標本における細胞 CD71 発現の測定。</t>
  </si>
  <si>
    <t>CD71発現測定</t>
  </si>
  <si>
    <t>CD73発現</t>
  </si>
  <si>
    <t>生物標本における細胞 CD73 発現の測定。</t>
  </si>
  <si>
    <t>CD73発現測定</t>
  </si>
  <si>
    <t>CD79b発現</t>
  </si>
  <si>
    <t>生物標本における細胞 CD79b 発現の測定。</t>
  </si>
  <si>
    <t>CD79b発現測定</t>
  </si>
  <si>
    <t>CD80発現</t>
  </si>
  <si>
    <t>生物標本における細胞 CD80 発現の測定。</t>
  </si>
  <si>
    <t>CD80発現測定</t>
  </si>
  <si>
    <t>CD83発現</t>
  </si>
  <si>
    <t>生物標本における細胞 CD83 発現の測定。</t>
  </si>
  <si>
    <t>CD83発現測定</t>
  </si>
  <si>
    <t>CD86発現</t>
  </si>
  <si>
    <t>生物標本における細胞 CD86 発現の測定。</t>
  </si>
  <si>
    <t>CD86発現測定</t>
  </si>
  <si>
    <t>CD95発現</t>
  </si>
  <si>
    <t>生物標本における細胞 CD95 発現の測定。</t>
  </si>
  <si>
    <t>CD95細胞表面発現測定</t>
  </si>
  <si>
    <t>CD96発現</t>
  </si>
  <si>
    <t>生物標本における細胞 CD96 発現の測定。</t>
  </si>
  <si>
    <t>CD96発現測定</t>
  </si>
  <si>
    <t>ケノデオキシコール酸</t>
  </si>
  <si>
    <t>ケニック酸; ケノコール酸; ケノデオキシコール酸; ケノデオキシコール酸</t>
  </si>
  <si>
    <t>生物標本中のケノデオキシコール酸の測定。</t>
  </si>
  <si>
    <t>ケノデオキシコール酸測定</t>
  </si>
  <si>
    <t>ケノデオキシコール酸化合物</t>
  </si>
  <si>
    <t>ケノデオキシコール酸化合物; ケノデオキシコール酸化合物</t>
  </si>
  <si>
    <t>生物標本中のケノデオキシコール酸、グリコケノデオキシコール酸、タウロケノデオキシコール酸の測定。</t>
  </si>
  <si>
    <t>ケノデオキシコール酸化合物の測定</t>
  </si>
  <si>
    <t>クロストリジウム・ディフィシル</t>
  </si>
  <si>
    <t>生物標本中のクロストリジウム・ディフィシルの測定。</t>
  </si>
  <si>
    <t>クロストリジウム・ディフィシル測定</t>
  </si>
  <si>
    <t>クロストリジウム・ディフィシルA/B毒素</t>
  </si>
  <si>
    <t>生物学的標本中のクロストリジウム・ディフィシル A 毒素および/または B 毒素の測定。</t>
  </si>
  <si>
    <t>クロストリジウム・ディフィシルAおよび/またはB毒素測定</t>
  </si>
  <si>
    <t>クロストリジウム・ディフィシルA毒素</t>
  </si>
  <si>
    <t>生物標本中のクロストリジウム・ディフィシル毒素Aの測定。</t>
  </si>
  <si>
    <t>クロストリジウム・ディフィシルA毒素測定</t>
  </si>
  <si>
    <t>クロストリジウム・ディフィシルB毒素</t>
  </si>
  <si>
    <t>生物標本中のクロストリジウム・ディフィシル毒素Bの測定。</t>
  </si>
  <si>
    <t>クロストリジウム・ディフィシルB毒素測定</t>
  </si>
  <si>
    <t>クロストリジウム・ディフィシル CDT DNA</t>
  </si>
  <si>
    <t>生物標本中のクロストリジウム・ディフィシル バイナリ毒素 (cdt) DNA の測定。</t>
  </si>
  <si>
    <t>クロストリジウム・ディフィシル CDT DNA 測定</t>
  </si>
  <si>
    <t>クロストリジウム・ディフィシルDNA</t>
  </si>
  <si>
    <t>生物標本中のクロストリジウム・ディフィシル DNA の測定。</t>
  </si>
  <si>
    <t>クロストリジウム・ディフィシルDNA測定</t>
  </si>
  <si>
    <t>C. difficile グルタミン酸脱水素酵素</t>
  </si>
  <si>
    <t>C. difficile グルタミン酸脱水素酵素; クロストリジウム・ディフィシル グルタミン酸脱水素酵素</t>
  </si>
  <si>
    <t>生物標本中のクロストリジウム・ディフィシルのグルタミン酸脱水素酵素の測定。</t>
  </si>
  <si>
    <t>C. difficile グルタミン酸脱水素酵素測定</t>
  </si>
  <si>
    <t>クロストリジウム・ディフィシル tcdA DNA</t>
  </si>
  <si>
    <t>生物標本中のクロストリジウム・ディフィシル毒素 A (tcdA) DNA の測定。</t>
  </si>
  <si>
    <t>クロストリジウム・ディフィシル tcdA DNA測定</t>
  </si>
  <si>
    <t>クロストリジウム・ディフィシル tcdB DNA</t>
  </si>
  <si>
    <t>生物標本中のクロストリジウム・ディフィシル毒素 B (tcdB) DNA の測定。</t>
  </si>
  <si>
    <t>クロストリジウム・ディフィシル tcdB DNA測定</t>
  </si>
  <si>
    <t>クロストリジウム・ディフィシル tcdC DNA</t>
  </si>
  <si>
    <t>生物標本中のクロストリジウム・ディフィシル調節タンパク質 (tcdC) DNA の測定。</t>
  </si>
  <si>
    <t>クロストリジウム・ディフィシル tcdC DNA測定</t>
  </si>
  <si>
    <t>クロストリジウム・ディフィシル毒素</t>
  </si>
  <si>
    <t>生物標本中のクロストリジウム・ディフィシル毒素の測定。</t>
  </si>
  <si>
    <t>クロストリジウム・ディフィシル毒素測定</t>
  </si>
  <si>
    <t>カドヘリン1</t>
  </si>
  <si>
    <t>カドヘリン1; カドヘリン-1; E-カドヘリン; 可溶性CD324</t>
  </si>
  <si>
    <t>生物標本中のカドヘリン 1 の測定。</t>
  </si>
  <si>
    <t>カドヘリン1の測定</t>
  </si>
  <si>
    <t>炭水化物欠乏トランスフェリン</t>
  </si>
  <si>
    <t>生物学的標本中の炭水化物部分の数を減らしたトランスフェリンの測定。</t>
  </si>
  <si>
    <t>炭水化物欠損トランスフェリン測定</t>
  </si>
  <si>
    <t>炭水化物欠乏トランスフェリン/トランスフェリン</t>
  </si>
  <si>
    <t>生物学的標本中の総トランスフェリンに対する炭水化物欠乏トランスフェリンの相対的な測定値（比率またはパーセンテージ）。</t>
  </si>
  <si>
    <t>炭水化物欠損トランスフェリン対トランスフェリン比測定</t>
  </si>
  <si>
    <t>カンジダ・ダブリニエンシス</t>
  </si>
  <si>
    <t>生物標本中の Candida dubliniensis の測定。</t>
  </si>
  <si>
    <t>カンジダ・ダブリニエンシス測定</t>
  </si>
  <si>
    <t>癌胎児性抗原</t>
  </si>
  <si>
    <t>生物学的標本中の癌胎児性抗原の測定。</t>
  </si>
  <si>
    <t>癌胎児性抗原測定</t>
  </si>
  <si>
    <t>CEA 細胞接着分子 1</t>
  </si>
  <si>
    <t>BGP; 胆汁糖タンパク質; 癌胎児性抗原細胞接着分子1; CEA細胞接着分子1; CEA関連細胞接着分子1; 可溶性CD66a</t>
  </si>
  <si>
    <t>生物学的標本中の癌胎児性抗原 (CEA) 細胞接着分子 1 の測定。</t>
  </si>
  <si>
    <t>CEA細胞接着分子1の測定</t>
  </si>
  <si>
    <t>CEA 細胞接着分子 5</t>
  </si>
  <si>
    <t>癌胎児性抗原関連細胞接着分子5; CEA細胞接着分子5; 可溶性CD66e</t>
  </si>
  <si>
    <t>生物学的標本中の癌胎児性抗原 (CEA) 細胞接着分子 5 の測定。</t>
  </si>
  <si>
    <t>CEA細胞接着分子5の測定</t>
  </si>
  <si>
    <t>可溶性CEA細胞接着分子5</t>
  </si>
  <si>
    <t>可溶性癌胎児性抗原関連細胞接着分子5; 可溶性CD66e; 可溶性CEA細胞接着分子5</t>
  </si>
  <si>
    <t>生物標本中の可溶性癌胎児性抗原 (CEA) 細胞接着分子 5 の測定。</t>
  </si>
  <si>
    <t>可溶性CEA細胞接着分子5の測定</t>
  </si>
  <si>
    <t>循環内皮細胞</t>
  </si>
  <si>
    <t>生物標本内の循環内皮細胞の測定。</t>
  </si>
  <si>
    <t>循環内皮細胞数</t>
  </si>
  <si>
    <t>未熟細胞／総細胞</t>
  </si>
  <si>
    <t>生物標本中の全細胞に対する未熟造血細胞の相対的な測定値（比率またはパーセンテージ）。</t>
  </si>
  <si>
    <t>未熟細胞と全細胞比の測定</t>
  </si>
  <si>
    <t>細胞密度</t>
  </si>
  <si>
    <t>単位体積または単位面積に含まれるセルの数の測定値。</t>
  </si>
  <si>
    <t>最大細胞密度</t>
  </si>
  <si>
    <t>セル密度を表す値のグループ内の最大数。</t>
  </si>
  <si>
    <t>細胞密度、最小</t>
  </si>
  <si>
    <t>セル密度を表す値のグループ内の最小数。</t>
  </si>
  <si>
    <t>最小細胞密度</t>
  </si>
  <si>
    <t>細胞密度、平均</t>
  </si>
  <si>
    <t>細胞密度を表す値のグループ内の平均数。</t>
  </si>
  <si>
    <t>平均細胞密度</t>
  </si>
  <si>
    <t>細胞密度、標準偏差</t>
  </si>
  <si>
    <t>セル密度を表す値のグループ内の標準偏差。</t>
  </si>
  <si>
    <t>細胞密度の標準偏差</t>
  </si>
  <si>
    <t>細胞</t>
  </si>
  <si>
    <t>細胞; 総細胞数</t>
  </si>
  <si>
    <t>生物標本中の核細胞の総数の測定。</t>
  </si>
  <si>
    <t>細胞数</t>
  </si>
  <si>
    <t>総細胞数</t>
  </si>
  <si>
    <t>未熟細胞</t>
  </si>
  <si>
    <t>血液標本中の未熟細胞の総数の測定値。</t>
  </si>
  <si>
    <t>未熟細胞数</t>
  </si>
  <si>
    <t>細胞性</t>
  </si>
  <si>
    <t>細胞密度; 細胞密度グレード</t>
  </si>
  <si>
    <t>生物標本内の細胞の程度、品質、または状態を測定するもの。</t>
  </si>
  <si>
    <t>細胞密度測定</t>
  </si>
  <si>
    <t>細胞形態学</t>
  </si>
  <si>
    <t>細胞の形状と構造の検査または評価。</t>
  </si>
  <si>
    <t>細胞形態評価</t>
  </si>
  <si>
    <t>コレステロールエステル転送タンパク質</t>
  </si>
  <si>
    <t>生物標本中のコレステロールエステル転送タンパク質の測定。</t>
  </si>
  <si>
    <t>コレステロールエステル転移タンパク質測定</t>
  </si>
  <si>
    <t>コレステロールエステル転送タンパク質法</t>
  </si>
  <si>
    <t>生物標本中のコレステロールエステル転送タンパク質の生物活性の測定。</t>
  </si>
  <si>
    <t>コレステロールエステル転移タンパク質活性測定</t>
  </si>
  <si>
    <t>脂肪吸収係数</t>
  </si>
  <si>
    <t>生物標本における脂肪吸収係数の測定。</t>
  </si>
  <si>
    <t>脂肪吸収係数測定</t>
  </si>
  <si>
    <t>補体因子H</t>
  </si>
  <si>
    <t>ベータ1Hグロブリン; 補体因子H; 因子H; H因子1</t>
  </si>
  <si>
    <t>生物標本中の補体因子 H の測定。</t>
  </si>
  <si>
    <t>補体因子H測定</t>
  </si>
  <si>
    <t>補体因子H関連タンパク質1</t>
  </si>
  <si>
    <t>補体因子H関連1; 補体因子H関連タンパク質1; FHL-1; FHR-1; H因子様タンパク質1; H因子様1</t>
  </si>
  <si>
    <t>生物標本中の補体因子 H 関連タンパク質 1 の測定。</t>
  </si>
  <si>
    <t>補体因子H関連タンパク質1の測定</t>
  </si>
  <si>
    <t>シトロバクター・フロインディ</t>
  </si>
  <si>
    <t>生物標本中の Citrobacter freundi の測定。</t>
  </si>
  <si>
    <t>シトロバクター・フロインディ測定</t>
  </si>
  <si>
    <t>円周方向の歪み</t>
  </si>
  <si>
    <t>心室または心房の短軸に沿った心筋の長さの変化の測定値。</t>
  </si>
  <si>
    <t>円周方向ひずみ測定</t>
  </si>
  <si>
    <t>クロモグラニンA</t>
  </si>
  <si>
    <t>生物標本中のクロモグラニン A の測定。</t>
  </si>
  <si>
    <t>クロモグラニンA測定</t>
  </si>
  <si>
    <t>母体体重に対する絨毛性ゴナドトロピン調整値</t>
  </si>
  <si>
    <t>母体体重に対する絨毛ゴナドトロピン調整値；母体体重に対する絨毛ゴナドトロピン調整値</t>
  </si>
  <si>
    <t>生物学的標本中の、母親の体重に合わせて調整された絨毛性ゴナドトロピンの測定値。</t>
  </si>
  <si>
    <t>母体体重測定に合わせて調整された絨毛性ゴナドトロピン</t>
  </si>
  <si>
    <t>カンジダ・グラブラタ</t>
  </si>
  <si>
    <t>生物標本中の Candida glabrata の測定。</t>
  </si>
  <si>
    <t>カンジダ・グラブラタ測定</t>
  </si>
  <si>
    <t>環状グアノシン一リン酸</t>
  </si>
  <si>
    <t>生物標本中の環状グアノシン 3,5-一リン酸の測定。</t>
  </si>
  <si>
    <t>環状グアノシン一リン酸測定</t>
  </si>
  <si>
    <t>補体CH100</t>
  </si>
  <si>
    <t>CH100; 補体 CH100; 総溶血補体 CH100</t>
  </si>
  <si>
    <t>生物学的標本内の赤血球を 100% 溶解するために必要な補数の測定値。</t>
  </si>
  <si>
    <t>補体CH100測定</t>
  </si>
  <si>
    <t>補体CH50</t>
  </si>
  <si>
    <t>CH50; 補体 CH50; 総溶血補体 CH50</t>
  </si>
  <si>
    <t>生物学的標本内の赤血球の 50% を溶解するために必要な補数の測定値。</t>
  </si>
  <si>
    <t>CH50測定</t>
  </si>
  <si>
    <t>チェッカーボードスクエアサイズ</t>
  </si>
  <si>
    <t>半秒ごと（または他の特定の周期）に反転するチェッカーボードパターンを用いた視覚刺激。チェッカーボードのサイズを変更することで、視覚経路の特定の部分を検査することができます。</t>
  </si>
  <si>
    <t>血球HGB濃度平均</t>
  </si>
  <si>
    <t>生物標本内の個々の赤血球内のヘモグロビン濃度を直接測定し、平均値として報告します。</t>
  </si>
  <si>
    <t>血球ヘモグロビン濃度平均</t>
  </si>
  <si>
    <t>網膜赤血球HGB濃度平均</t>
  </si>
  <si>
    <t>網赤血球HGB濃度平均; 網赤血球ヘモグロビン濃度平均</t>
  </si>
  <si>
    <t>生物標本中の網状赤血球あたりのヘモグロビンの平均濃度を間接的に測定し、ヘモグロビンとヘマトクリットの比率として計算します。</t>
  </si>
  <si>
    <t>網状赤血球ヘモグロビン濃度平均</t>
  </si>
  <si>
    <t>赤血球ヘモグロビン含有量</t>
  </si>
  <si>
    <t>細胞ヘモグロビン含量; CH; 赤血球ヘモグロビン含量</t>
  </si>
  <si>
    <t>個々の赤血球内の赤血球ヘモグロビン含有量の平均の測定値。細胞容積と細胞ヘモグロビン濃度の積として計算されます。</t>
  </si>
  <si>
    <t>7α,25-ジヒドロキシコレステロール</t>
  </si>
  <si>
    <t>生物学的標本中の7α,25-ジヒドロキシコレステロールの測定。</t>
  </si>
  <si>
    <t>7α,25-ジヒドロキシコレステロール測定</t>
  </si>
  <si>
    <t>7α,27-ジヒドロキシコレステロール</t>
  </si>
  <si>
    <t>生物標本中の7α,27-ジヒドロキシコレステロールの測定。</t>
  </si>
  <si>
    <t>7α,27-ジヒドロキシコレステロール測定</t>
  </si>
  <si>
    <t>血球HGB濃度分布幅</t>
  </si>
  <si>
    <t>血球ヘモグロビン濃度分布幅; 血球HGB濃度分布幅</t>
  </si>
  <si>
    <t>生物標本内の赤血球におけるヘモグロビン濃度の標準偏差の測定値。ヘモグロビン含有量の標準偏差を平均ヘモグロビン含有量で割って算出されます。</t>
  </si>
  <si>
    <t>血球ヘモグロビン濃度分布幅</t>
  </si>
  <si>
    <t>網膜小体HGB濃度分布幅</t>
  </si>
  <si>
    <t>網赤血球ヘモグロビン濃度分布幅; 網赤血球ヘモグロビン分布幅</t>
  </si>
  <si>
    <t>生物標本中の網状赤血球のヘモグロビン濃度の標準偏差の測定値。ヘモグロビン含有量の標準偏差を平均ヘモグロビン含有量で割って算出されます。</t>
  </si>
  <si>
    <t>網状赤血球ヘモグロビン分布幅</t>
  </si>
  <si>
    <t>24(S),25-エポキシコレステロール</t>
  </si>
  <si>
    <t>生物標本中の24(S),25-エポキシコレステロールの測定。</t>
  </si>
  <si>
    <t>24(S),25-エポキシコレステロール測定</t>
  </si>
  <si>
    <t>胸囲</t>
  </si>
  <si>
    <t>個人の胸の周りの距離。</t>
  </si>
  <si>
    <t>出産の可能性</t>
  </si>
  <si>
    <t>女性被験者が妊娠する可能性があるかどうかを示す指標。(NCI)</t>
  </si>
  <si>
    <t>キトトリオシダーゼ</t>
  </si>
  <si>
    <t>キチナーゼ1; キトトリオシダーゼ; キトトリオシダーゼ-1</t>
  </si>
  <si>
    <t>生物標本中のキトトリオシダーゼ-1の測定。</t>
  </si>
  <si>
    <t>キトトリオシダーゼ-1測定</t>
  </si>
  <si>
    <t>チクングニアウイルスRNA</t>
  </si>
  <si>
    <t>生物標本中のチクングニアウイルスRNAの測定。</t>
  </si>
  <si>
    <t>チクングニアウイルスRNA測定</t>
  </si>
  <si>
    <t>クラミジア</t>
  </si>
  <si>
    <t>生物標本において、種レベルには割り当てられていないが、クラミジア属レベルに割り当てられている生物の測定値。</t>
  </si>
  <si>
    <t>クラミジア測定</t>
  </si>
  <si>
    <t>世帯内の子供の数</t>
  </si>
  <si>
    <t>世帯内に住む子供の数（新生児を含む）。</t>
  </si>
  <si>
    <t>カイロミクロン</t>
  </si>
  <si>
    <t>生物標本中のキロミクロンの測定。</t>
  </si>
  <si>
    <t>カイロミクロン測定</t>
  </si>
  <si>
    <t>カイロミクロントリグリセリド</t>
  </si>
  <si>
    <t>生物標本中のカイロミクロントリグリセリドの測定。</t>
  </si>
  <si>
    <t>カイロミクロントリグリセリド測定</t>
  </si>
  <si>
    <t>クロラール水和物</t>
  </si>
  <si>
    <t>水酸化クロラール; ミッキー・フィン; トリクロロアセトアルデヒド一水和物</t>
  </si>
  <si>
    <t>生物標本中のクロラール水和物の測定。</t>
  </si>
  <si>
    <t>クロラール水和物測定</t>
  </si>
  <si>
    <t>クロルプロマジン</t>
  </si>
  <si>
    <t>生物標本中のクロルプロマジンの測定。</t>
  </si>
  <si>
    <t>クロルプロマジン測定</t>
  </si>
  <si>
    <t>コリン/クレアチン</t>
  </si>
  <si>
    <t>生物標本中のコリンとクレアチンの相対的な測定値（比率）。</t>
  </si>
  <si>
    <t>コリンとクレアチンの比率測定</t>
  </si>
  <si>
    <t>コレステロール</t>
  </si>
  <si>
    <t>コレステロール; 総コレステロール</t>
  </si>
  <si>
    <t>生物標本中のコレステロールの測定。</t>
  </si>
  <si>
    <t>コレステロール測定</t>
  </si>
  <si>
    <t>コール酸</t>
  </si>
  <si>
    <t>生物標本中のコール酸の測定。</t>
  </si>
  <si>
    <t>コール酸測定</t>
  </si>
  <si>
    <t>コール酸化合物</t>
  </si>
  <si>
    <t>コール酸化合物; コール酸化合物</t>
  </si>
  <si>
    <t>生物標本中のコール酸、グリココール酸、ヒオコール酸、タウロコール酸の測定。</t>
  </si>
  <si>
    <t>コール酸化合物の測定</t>
  </si>
  <si>
    <t>20(S)-ヒドロキシコレステロール</t>
  </si>
  <si>
    <t>20(S)-ヒドロキシコレステロール; 20-アルファ-ヒドロキシコレステロール</t>
  </si>
  <si>
    <t>生物標本中の20(S)-ヒドロキシコレステロールの測定。</t>
  </si>
  <si>
    <t>20(S)-ヒドロキシコレステロール測定</t>
  </si>
  <si>
    <t>22(R)-ヒドロキシコレステロール</t>
  </si>
  <si>
    <t>生物学的標本中の 22(R)-ヒドロキシコレステロールの測定。</t>
  </si>
  <si>
    <t>22(R)-ヒドロキシコレステロール測定</t>
  </si>
  <si>
    <t>22(S)-ヒドロキシコレステロール</t>
  </si>
  <si>
    <t>生物標本中の22(S)-ヒドロキシコレステロールの測定。</t>
  </si>
  <si>
    <t>22(S)-ヒドロキシコレステロール測定</t>
  </si>
  <si>
    <t>24(R)-ヒドロキシコレステロール</t>
  </si>
  <si>
    <t>生物学的標本中の 24(R)-ヒドロキシコレステロールの測定。</t>
  </si>
  <si>
    <t>24(R)-ヒドロキシコレステロール測定</t>
  </si>
  <si>
    <t>24(S)-ヒドロキシコレステロール</t>
  </si>
  <si>
    <t>生物標本中の24(S)-ヒドロキシコレステロールの測定。</t>
  </si>
  <si>
    <t>24(S)-ヒドロキシコレステロール測定</t>
  </si>
  <si>
    <t>25-ヒドロキシコレステロール</t>
  </si>
  <si>
    <t>生物標本中の 25-ヒドロキシコレステロールの測定。</t>
  </si>
  <si>
    <t>25-ヒドロキシコレステロール測定</t>
  </si>
  <si>
    <t>27-ヒドロキシコレステロール</t>
  </si>
  <si>
    <t>生物標本中の 27-ヒドロキシコレステロールの測定。</t>
  </si>
  <si>
    <t>27-ヒドロキシコレステロール測定</t>
  </si>
  <si>
    <t>7α-ヒドロキシコレステロール</t>
  </si>
  <si>
    <t>生物標本中の7α-ヒドロキシコレステロールの測定。</t>
  </si>
  <si>
    <t>7α-ヒドロキシコレステロール測定</t>
  </si>
  <si>
    <t>7β-ヒドロキシコレステロール</t>
  </si>
  <si>
    <t>生物標本中の7β-ヒドロキシコレステロールの測定。</t>
  </si>
  <si>
    <t>7β-ヒドロキシコレステロール測定</t>
  </si>
  <si>
    <t>コレステロール/HDLコレステロール</t>
  </si>
  <si>
    <t>生物標本中の総コレステロールと高密度リポタンパク質コレステロール (HDL-C) の相対的な測定値 (比率またはパーセンテージ)。</t>
  </si>
  <si>
    <t>コレステロールとHDLコレステロールの比測定</t>
  </si>
  <si>
    <t>コリン</t>
  </si>
  <si>
    <t>生物標本中のコリンの測定。</t>
  </si>
  <si>
    <t>コリン測定</t>
  </si>
  <si>
    <t>コリンエステラーゼ</t>
  </si>
  <si>
    <t>生物標本中のコリンエステラーゼの測定。</t>
  </si>
  <si>
    <t>コリンエステラーゼ測定</t>
  </si>
  <si>
    <t>7-ケトコレステロール</t>
  </si>
  <si>
    <t>7-ケトコレステロール; 7-オキソコレステロール</t>
  </si>
  <si>
    <t>生物標本中の7-ケトコレステロールの測定。</t>
  </si>
  <si>
    <t>7-ケトコレステロール測定</t>
  </si>
  <si>
    <t>4-β-ヒドロキシコレステロール</t>
  </si>
  <si>
    <t>生物学的標本中の 4-β-ヒドロキシコレステロールの測定。</t>
  </si>
  <si>
    <t>4-β-ヒドロキシコレステロール測定</t>
  </si>
  <si>
    <t>コレスタノール</t>
  </si>
  <si>
    <t>5α-コレスタノール、β-コレスタノール、コレスタノール、デヒドロコレステロール、ザイモスタノール</t>
  </si>
  <si>
    <t>生物標本中のコレスタノールの測定。</t>
  </si>
  <si>
    <t>コレスタノール測定</t>
  </si>
  <si>
    <t>コレステロール硫酸塩</t>
  </si>
  <si>
    <t>生物標本中のコレステロール硫酸塩の測定。</t>
  </si>
  <si>
    <t>コレステロール硫酸塩測定</t>
  </si>
  <si>
    <t>最も深刻な慢性ストレス要因</t>
  </si>
  <si>
    <t>最も深刻なレベルのストレスを慢性的に引き起こす要因、刺激、活動、またはイベント。</t>
  </si>
  <si>
    <t>クロム</t>
  </si>
  <si>
    <t>クロム; CR</t>
  </si>
  <si>
    <t>標本中のクロムの測定。</t>
  </si>
  <si>
    <t>クロム測定</t>
  </si>
  <si>
    <t>クリセン</t>
  </si>
  <si>
    <t>標本内のクリセンの測定。</t>
  </si>
  <si>
    <t>クリセン測定</t>
  </si>
  <si>
    <t>心室肥大または拡大</t>
  </si>
  <si>
    <t>心室肥大または拡大の心電図評価。</t>
  </si>
  <si>
    <t>心室肥大または拡大の心電図評価</t>
  </si>
  <si>
    <t>キモトリプシン</t>
  </si>
  <si>
    <t>生物標本中のキモトリプシンの総量の測定。</t>
  </si>
  <si>
    <t>キモトリプシン測定</t>
  </si>
  <si>
    <t>循環免疫複合体</t>
  </si>
  <si>
    <t>生物学的標本内の循環免疫複合体の測定。</t>
  </si>
  <si>
    <t>循環免疫複合体測定</t>
  </si>
  <si>
    <t>紙巻たばこの長さ</t>
  </si>
  <si>
    <t>タバコの棒を包むのに使用される紙製品の長さ。</t>
  </si>
  <si>
    <t>接触調査インジケーター</t>
  </si>
  <si>
    <t>対象者に対して接触調査（伝染病の疑いまたは感染が確認された人との接触があった個人を特定し、接触者追跡を行う公衆衛生活動）が実施されたかどうかを示します。</t>
  </si>
  <si>
    <t>疾病接触調査指標</t>
  </si>
  <si>
    <t>周</t>
  </si>
  <si>
    <t>円の閉じた曲線の長さ。物体の周囲の距離によって表される物体の大きさ。(NCI)</t>
  </si>
  <si>
    <t>シトルリン</t>
  </si>
  <si>
    <t>生物標本中のシトルリンの測定。</t>
  </si>
  <si>
    <t>シトルリン測定</t>
  </si>
  <si>
    <t>クエン酸/クレアチニン</t>
  </si>
  <si>
    <t>クエン酸/クレアチニン; クエン酸/クレアチニン</t>
  </si>
  <si>
    <t>生物標本中のクエン酸とクレアチニンの相対的な測定値（比率またはパーセンテージ）。</t>
  </si>
  <si>
    <t>クエン酸対クレアチニン比測定</t>
  </si>
  <si>
    <t>クエン酸</t>
  </si>
  <si>
    <t>クエン酸塩; クエン酸</t>
  </si>
  <si>
    <t>生物標本中のクエン酸の測定。</t>
  </si>
  <si>
    <t>クエン酸測定</t>
  </si>
  <si>
    <t>クエン酸排泄率</t>
  </si>
  <si>
    <t>定義された時間（例：1 時間）にわたって生物学的標本に排出されるクエン酸の量を測定します。</t>
  </si>
  <si>
    <t>カンピロバクター・ジェジュニ</t>
  </si>
  <si>
    <t>生物標本中の Campylobacter jejuni の測定。</t>
  </si>
  <si>
    <t>カンピロバクター・ジェジュニ測定</t>
  </si>
  <si>
    <t>クレアチンキナーゼ</t>
  </si>
  <si>
    <t>CPK; クレアチンキナーゼ; クレアチンホスホキナーゼ</t>
  </si>
  <si>
    <t>生物標本中の総クレアチンキナーゼの測定。</t>
  </si>
  <si>
    <t>クレアチンキナーゼ測定</t>
  </si>
  <si>
    <t>クレアチンキナーゼBB</t>
  </si>
  <si>
    <t>生物標本中のホモ接合型 B 型クレアチンキナーゼの測定。</t>
  </si>
  <si>
    <t>クレアチンキナーゼBB測定</t>
  </si>
  <si>
    <t>クレアチンキナーゼBB/総クレアチンキナーゼ</t>
  </si>
  <si>
    <t>生物標本中の BB 型クレアチンキナーゼと総クレアチンキナーゼの相対測定値 (比率またはパーセンテージ)。</t>
  </si>
  <si>
    <t>クレアチンキナーゼBBと総クレアチンキナーゼの比率測定</t>
  </si>
  <si>
    <t>クレアチンキナーゼMB</t>
  </si>
  <si>
    <t>生物標本中のヘテロ接合性 MB 型クレアチンキナーゼの測定。</t>
  </si>
  <si>
    <t>クレアチンキナーゼMB測定</t>
  </si>
  <si>
    <t>クレアチンキナーゼMB/総クレアチンキナーゼ</t>
  </si>
  <si>
    <t>生物標本中の MB 型クレアチンキナーゼと総クレアチンキナーゼの相対測定値 (比率またはパーセンテージ)。</t>
  </si>
  <si>
    <t>クレアチンキナーゼMBと総クレアチンキナーゼの比率測定</t>
  </si>
  <si>
    <t>クレアチンキナーゼMM</t>
  </si>
  <si>
    <t>生物標本中のホモ接合型 M 型クレアチンキナーゼの測定。</t>
  </si>
  <si>
    <t>クレアチンキナーゼMM測定</t>
  </si>
  <si>
    <t>クレアチンキナーゼ MM/総クレアチンキナーゼ</t>
  </si>
  <si>
    <t>生物標本中の MM 型クレアチンキナーゼと総クレアチンキナーゼの相対測定値 (比率またはパーセンテージ)。</t>
  </si>
  <si>
    <t>クレアチンキナーゼMM対総クレアチンキナーゼ比測定</t>
  </si>
  <si>
    <t>CK、高分子型1/総CK</t>
  </si>
  <si>
    <t>CK、高分子型1/総CK; クレアチンキナーゼ、高分子型1/総クレアチンキナーゼ</t>
  </si>
  <si>
    <t>生物標本中の総クレアチンキナーゼに対する高分子タイプ 1 クレアチンキナーゼの相対測定値 (比率またはパーセンテージ)。</t>
  </si>
  <si>
    <t>高分子型1型クレアチンキナーゼと総クレアチンキナーゼの比率測定</t>
  </si>
  <si>
    <t>CK、高分子型2/総CK</t>
  </si>
  <si>
    <t>CK、高分子型2/総CK; クレアチンキナーゼ、高分子型2/総クレアチンキナーゼ</t>
  </si>
  <si>
    <t>生物標本中の総クレアチンキナーゼに対する高分子タイプ 2 クレアチンキナーゼの相対測定値 (比率またはパーセンテージ)。</t>
  </si>
  <si>
    <t>高分子2型クレアチンキナーゼと総クレアチンキナーゼの比率測定</t>
  </si>
  <si>
    <t>シトロバクター・コセリ</t>
  </si>
  <si>
    <t>生物標本中の Citrobacter koseri の測定。</t>
  </si>
  <si>
    <t>シトロバクター・コセリ測定</t>
  </si>
  <si>
    <t>塩化</t>
  </si>
  <si>
    <t>生物標本中の塩化物濃度の測定。</t>
  </si>
  <si>
    <t>塩化物測定</t>
  </si>
  <si>
    <t>明瞭さ</t>
  </si>
  <si>
    <t>生物標本の透明度の測定。</t>
  </si>
  <si>
    <t>透明度測定</t>
  </si>
  <si>
    <t>塩化物除去</t>
  </si>
  <si>
    <t>指定された時間単位（例：1 分）に尿として排出され、塩化物が除去される血清または血漿の量の測定値。</t>
  </si>
  <si>
    <t>塩化物クリアランス測定</t>
  </si>
  <si>
    <t>塩化物/クレアチニン</t>
  </si>
  <si>
    <t>生物標本中の塩化物とクレアチニンの相対的な測定値（比率またはパーセンテージ）。</t>
  </si>
  <si>
    <t>塩化物とクレアチニンの比の測定</t>
  </si>
  <si>
    <t>カルシトニン</t>
  </si>
  <si>
    <t>生物標本中のカルシトニンホルモンの測定。</t>
  </si>
  <si>
    <t>カルシトニン測定</t>
  </si>
  <si>
    <t>カルシトリオール</t>
  </si>
  <si>
    <t>生物標本中のカルシトリオールホルモンの測定。</t>
  </si>
  <si>
    <t>カルシトリオール測定</t>
  </si>
  <si>
    <t>距離表示用矯正レンズ</t>
  </si>
  <si>
    <t>対象者が距離を補正するために眼用レンズを装着しているかどうかを示します。</t>
  </si>
  <si>
    <t>遠近両用矯正レンズ</t>
  </si>
  <si>
    <t>対象者が距離を補正するために装着する眼レンズの種類の説明。</t>
  </si>
  <si>
    <t>塩素化ダイオキシンおよび/またはフラン</t>
  </si>
  <si>
    <t>標本中の塩素化ダイオキシンおよび/またはフランの測定。</t>
  </si>
  <si>
    <t>塩素化ダイオキシンおよび/またはフランの測定</t>
  </si>
  <si>
    <t>円柱上皮細胞/非扁平上皮細胞</t>
  </si>
  <si>
    <t>生物標本中の円柱上皮細胞と非扁平上皮細胞の相対的な測定値（比率またはパーセンテージ）。</t>
  </si>
  <si>
    <t>円柱上皮細胞と非扁平上皮細胞の比率測定</t>
  </si>
  <si>
    <t>塩化物排泄率</t>
  </si>
  <si>
    <t>定義された期間（例：1 時間）にわたって生物学的標本に排出される塩化物の量を測定します。</t>
  </si>
  <si>
    <t>矯正レンズインジケーター</t>
  </si>
  <si>
    <t>対象者が何らかの視覚障害を矯正するために眼用レンズを装着しているかどうかを示します。</t>
  </si>
  <si>
    <t>クリニック滞在インジケーター</t>
  </si>
  <si>
    <t>対象者が医療機関に入院したかどうかを示します。</t>
  </si>
  <si>
    <t>病気の臨床状態</t>
  </si>
  <si>
    <t>臨床医またはその他の医療提供者によって評価された、対象の病気または症状の状態の特徴。</t>
  </si>
  <si>
    <t>臨床状態</t>
  </si>
  <si>
    <t>クロナゼパム</t>
  </si>
  <si>
    <t>生物学的標本中に存在するクロナゼパムの測定。</t>
  </si>
  <si>
    <t>クロナゼパム測定</t>
  </si>
  <si>
    <t>クロバザム</t>
  </si>
  <si>
    <t>クロバザム; クロバザム</t>
  </si>
  <si>
    <t>生物標本中のクロバザムの測定。</t>
  </si>
  <si>
    <t>クロバザム測定</t>
  </si>
  <si>
    <t>クロステボル</t>
  </si>
  <si>
    <t>生物標本中のクロステボルの測定。</t>
  </si>
  <si>
    <t>クロステボル測定</t>
  </si>
  <si>
    <t>凝血形成アルファ角</t>
  </si>
  <si>
    <t>アルファ角; アルファ角; 血栓形成アルファ角</t>
  </si>
  <si>
    <t>血栓形成プロセス中のトロンボエラストグラム曲線の上昇期における傾斜角度（20mm での接線と正中線）の測定。</t>
  </si>
  <si>
    <t>凝血形成アルファ角測定</t>
  </si>
  <si>
    <t>血栓の硬さ</t>
  </si>
  <si>
    <t>凝血塊の振幅；凝血塊の硬さ</t>
  </si>
  <si>
    <t>血栓の硬さの測定値。</t>
  </si>
  <si>
    <t>血栓の硬さの測定</t>
  </si>
  <si>
    <t>最大の凝血強度</t>
  </si>
  <si>
    <t>最大凝血振幅；最大凝血硬度</t>
  </si>
  <si>
    <t>凝血の最大硬さの測定値。</t>
  </si>
  <si>
    <t>最大凝血硬度測定</t>
  </si>
  <si>
    <t>血栓形成時間</t>
  </si>
  <si>
    <t>CFT; 血栓形成時間</t>
  </si>
  <si>
    <t>血栓形成の開始から血栓の硬さが 20 mm に達するまでの経過時間を測定します。</t>
  </si>
  <si>
    <t>凝血形成時間測定</t>
  </si>
  <si>
    <t>凝固開始時間</t>
  </si>
  <si>
    <t>凝固開始時間; 凝固時間; CT</t>
  </si>
  <si>
    <t>凝血活性化剤を添加してから凝血形成が始まるまでの経過時間を測定します。</t>
  </si>
  <si>
    <t>凝固開始時間の測定</t>
  </si>
  <si>
    <t>血栓溶解指数</t>
  </si>
  <si>
    <t>血栓溶解指数（CLLI）</t>
  </si>
  <si>
    <t>凝血開始時間後のある時点での最大凝血硬度値に対する残存凝血安定性の相対的測定値（パーセンテージ）。</t>
  </si>
  <si>
    <t>最大血栓溶解</t>
  </si>
  <si>
    <t>最大凝血溶解; 最大溶解</t>
  </si>
  <si>
    <t>回転式トロンボエラストメトリー試験完了時の波形の振幅の減少の相対的な測定値（パーセンテージ）。</t>
  </si>
  <si>
    <t>最大凝血溶解測定</t>
  </si>
  <si>
    <t>血栓退縮</t>
  </si>
  <si>
    <t>血栓退縮；血栓退縮、定性的</t>
  </si>
  <si>
    <t>生物学的標本における血栓退縮の定性的評価。</t>
  </si>
  <si>
    <t>定性的な血栓退縮測定</t>
  </si>
  <si>
    <t>血栓退縮時間</t>
  </si>
  <si>
    <t>血栓がガラス採取容器の壁から引っ込む、つまり離れるまでにかかる時間を測定します。</t>
  </si>
  <si>
    <t>血栓退縮時間測定</t>
  </si>
  <si>
    <t>クロルフェンテルミン</t>
  </si>
  <si>
    <t>生物標本中のクロルフェンテルミンの測定。</t>
  </si>
  <si>
    <t>クロルフェンテルミン測定</t>
  </si>
  <si>
    <t>クロルジアゼポキシド</t>
  </si>
  <si>
    <t>生物学的標本中に存在するクロルジアゼポキシドの測定。</t>
  </si>
  <si>
    <t>クロルジアゼポキシド測定</t>
  </si>
  <si>
    <t>クロラゼプ酸</t>
  </si>
  <si>
    <t>生物学的標本中に存在するクロラゼペートの測定。</t>
  </si>
  <si>
    <t>クロラゼペート測定</t>
  </si>
  <si>
    <t>血栓溶解時間</t>
  </si>
  <si>
    <t>凝血溶解時間; ECLT; ELT; ユーグロブリン凝血溶解時間; ユーグロブリン溶解時間</t>
  </si>
  <si>
    <t>生物学的標本内のフィブリン塊が溶解するのにかかる時間の測定値。</t>
  </si>
  <si>
    <t>ユーグロブリン血栓溶解時間</t>
  </si>
  <si>
    <t>手がかり細胞</t>
  </si>
  <si>
    <t>生物標本内の手がかり細胞の測定。</t>
  </si>
  <si>
    <t>手がかりセル数</t>
  </si>
  <si>
    <t>クロナゼパムおよび/または代謝物</t>
  </si>
  <si>
    <t>クロナゼパムとその代謝物の両方を測定できるアッセイのために、生物学的標本中に存在するクロナゼパムおよび/またはその代謝物の測定。</t>
  </si>
  <si>
    <t>クロナゼパムおよび/または代謝物の測定</t>
  </si>
  <si>
    <t>心筋肥大指標</t>
  </si>
  <si>
    <t>心筋肥大の有無を示す指標。</t>
  </si>
  <si>
    <t>心室肥大指標</t>
  </si>
  <si>
    <t>一酸化炭素</t>
  </si>
  <si>
    <t>標本内の一酸化炭素の測定。</t>
  </si>
  <si>
    <t>一酸化炭素測定</t>
  </si>
  <si>
    <t>シチジン-ウリジン一リン酸キナーゼ2</t>
  </si>
  <si>
    <t>シチジン-ウリジン一リン酸キナーゼ 2; シチジン/ウリジン一リン酸キナーゼ 2</t>
  </si>
  <si>
    <t>生物標本中のシチジンウリジン一リン酸キナーゼ 2 の測定。</t>
  </si>
  <si>
    <t>シチジン-ウリジン一リン酸キナーゼ2測定</t>
  </si>
  <si>
    <t>サイトメガロウィルス</t>
  </si>
  <si>
    <t>生物標本において、種レベルには割り当てられていないが、サイトメガロウイルス属レベルに割り当てられている生物の測定値。</t>
  </si>
  <si>
    <t>サイトメガロウイルス測定</t>
  </si>
  <si>
    <t>サイトメガロウイルス抗原</t>
  </si>
  <si>
    <t>生物学的標本中のサイトメガロウイルス抗原の測定。</t>
  </si>
  <si>
    <t>サイトメガロウイルス抗原測定</t>
  </si>
  <si>
    <t>サイトメガロウイルスDNA</t>
  </si>
  <si>
    <t>生物標本中のサイトメガロウイルス DNA の測定。</t>
  </si>
  <si>
    <t>サイトメガロウイルスDNA測定</t>
  </si>
  <si>
    <t>サイトメガロウイルスpp65抗原</t>
  </si>
  <si>
    <t>サイトメガロウイルスリン酸化タンパク質65抗原; サイトメガロウイルスpp65抗原</t>
  </si>
  <si>
    <t>生物学的標本中のサイトメガロウイルスリン酸化タンパク質 65 (pp65) 抗原の測定。</t>
  </si>
  <si>
    <t>サイトメガロウイルスpp65抗原測定</t>
  </si>
  <si>
    <t>コンドームの使用 最近の性行為 インターセクショナル</t>
  </si>
  <si>
    <t>直近の性交におけるコンドーム使用指標；直近の性交におけるコンドーム使用指標</t>
  </si>
  <si>
    <t>最近の性交の際にコンドームが使用されたかどうかを示します。</t>
  </si>
  <si>
    <t>直近の性交におけるコンドーム使用指標</t>
  </si>
  <si>
    <t>コンドーム使用頻度の説明</t>
  </si>
  <si>
    <t>コンドーム使用頻度の説明; コンドーム使用頻度の説明</t>
  </si>
  <si>
    <t>性行為中にコンドームが使用される規則性の説明。</t>
  </si>
  <si>
    <t>コンドームの使用頻度</t>
  </si>
  <si>
    <t>クリプトコッカス・ネオフォルマンス/ガッティ DNA</t>
  </si>
  <si>
    <t>生物標本中の Cryptococcus neoformans および/または Cryptococcus gattii DNA の測定。</t>
  </si>
  <si>
    <t>クリプトコッカス・ネオフォルマンスおよび/またはガッティのDNA測定</t>
  </si>
  <si>
    <t>毛様体神経栄養因子</t>
  </si>
  <si>
    <t>生物標本中の毛様体神経栄養因子の測定。</t>
  </si>
  <si>
    <t>毛様体神経栄養因子測定</t>
  </si>
  <si>
    <t>指の距離を数える</t>
  </si>
  <si>
    <t>被験者が検査者の指を認識し、正確に数えることができる最長距離を評価します。</t>
  </si>
  <si>
    <t>指を数えるテスト</t>
  </si>
  <si>
    <t>指数表示器</t>
  </si>
  <si>
    <t>指数インジケーター</t>
  </si>
  <si>
    <t>被験者が事前に指定された距離から検査者の指を認識し、正確に数えることができるかどうかを示します。</t>
  </si>
  <si>
    <t>永住住所の郡</t>
  </si>
  <si>
    <t>個人の永住地として特定された郡。</t>
  </si>
  <si>
    <t>二酸化炭素</t>
  </si>
  <si>
    <t>生物標本中の二酸化炭素ガスの測定。</t>
  </si>
  <si>
    <t>二酸化炭素測定</t>
  </si>
  <si>
    <t>凝固指数</t>
  </si>
  <si>
    <t>CI; 凝固指数</t>
  </si>
  <si>
    <t>生物学的試料の凝固効率の測定値。R値、K値、凝血形成角度、最大振幅を考慮した数式によって算出されます。</t>
  </si>
  <si>
    <t>凝固指数測定</t>
  </si>
  <si>
    <t>冠動脈優位性</t>
  </si>
  <si>
    <t>後外側冠状動脈および後下行冠状動脈に血液を供給する心外膜血管のパターン。</t>
  </si>
  <si>
    <t>コバルト</t>
  </si>
  <si>
    <t>CO;コバルト</t>
  </si>
  <si>
    <t>標本中のコバルトの測定。</t>
  </si>
  <si>
    <t>コバルト測定</t>
  </si>
  <si>
    <t>コカインおよび/または代謝物</t>
  </si>
  <si>
    <t>コカインとその代謝物の両方を測定できる分析法のために、生物学的標本中に存在するコカインおよび/またはその代謝物の測定。</t>
  </si>
  <si>
    <t>コカインおよび/または代謝物の測定</t>
  </si>
  <si>
    <t>コカエチレン</t>
  </si>
  <si>
    <t>コカエチレン; コカインエチル</t>
  </si>
  <si>
    <t>生物標本中に存在するコカエチレンの測定。</t>
  </si>
  <si>
    <t>コカエチレン測定</t>
  </si>
  <si>
    <t>コカイン</t>
  </si>
  <si>
    <t>生物学的標本中に存在するコカインの測定。</t>
  </si>
  <si>
    <t>コカイン測定</t>
  </si>
  <si>
    <t>コカイン代謝物</t>
  </si>
  <si>
    <t>生物学的標本中に存在するコカイン薬物クラスの代謝物の測定。</t>
  </si>
  <si>
    <t>コカイン代謝物の測定</t>
  </si>
  <si>
    <t>コカイン ベンゾイルエクゴニン エクゴニン</t>
  </si>
  <si>
    <t>生物学的標本中のコカイン、ベンゾイルエクゴニン、および/またはエクゴニンの測定。</t>
  </si>
  <si>
    <t>コカイン、ベンゾイルエクゴニン、および/またはエクゴニンの測定</t>
  </si>
  <si>
    <t>コデイン</t>
  </si>
  <si>
    <t>生物学的標本中に存在するコデインの測定。</t>
  </si>
  <si>
    <t>コデイン測定</t>
  </si>
  <si>
    <t>コイルチャンネル数</t>
  </si>
  <si>
    <t>デバイスのコイル コンポーネント内のチャネルまたは要素の数。</t>
  </si>
  <si>
    <t>コイル強度</t>
  </si>
  <si>
    <t>電磁コイルに流すことができる最大電圧。(NCI)</t>
  </si>
  <si>
    <t>コラーゲンIV型</t>
  </si>
  <si>
    <t>生物標本中のIV型コラーゲンの測定。</t>
  </si>
  <si>
    <t>コラーゲンIV型測定</t>
  </si>
  <si>
    <t>色</t>
  </si>
  <si>
    <t>生物標本の色の測定値。</t>
  </si>
  <si>
    <t>色彩評価</t>
  </si>
  <si>
    <t>物体（または光源）の外観を、人間の色相、明度（または輝度）、彩度に対する知覚に基づいて表現したもの。（NCI）</t>
  </si>
  <si>
    <t>軟骨オリゴマーマトリックスタンパク質</t>
  </si>
  <si>
    <t>生物標本中の軟骨オリゴマーマトリックスタンパク質の測定。</t>
  </si>
  <si>
    <t>軟骨オリゴマーマトリックスタンパク質測定</t>
  </si>
  <si>
    <t>構成</t>
  </si>
  <si>
    <t>何かを作るための材料。</t>
  </si>
  <si>
    <t>集中</t>
  </si>
  <si>
    <t>別の物質の単位体積または単位重量中に含まれる特定の物質の量。</t>
  </si>
  <si>
    <t>尿伝導率</t>
  </si>
  <si>
    <t>尿中の電解質濃度の非線形関数である尿導電率の測定値。</t>
  </si>
  <si>
    <t>一貫性</t>
  </si>
  <si>
    <t>実体の堅さや構成についての説明。</t>
  </si>
  <si>
    <t>コントラスト強調フェーズ</t>
  </si>
  <si>
    <t>投与後の体内での造影剤の分布の段階。</t>
  </si>
  <si>
    <t>造影剤増強相</t>
  </si>
  <si>
    <t>コペプチン</t>
  </si>
  <si>
    <t>生物標本中のコペプチンの測定。</t>
  </si>
  <si>
    <t>コペプチン測定</t>
  </si>
  <si>
    <t>銅</t>
  </si>
  <si>
    <t>銅; Cu</t>
  </si>
  <si>
    <t>生物標本中の銅の測定。</t>
  </si>
  <si>
    <t>銅の測定</t>
  </si>
  <si>
    <t>ユビキノン10</t>
  </si>
  <si>
    <t>コエンザイムQ10; ユビキノン10</t>
  </si>
  <si>
    <t>生物標本中のユビキノン 10 の測定。</t>
  </si>
  <si>
    <t>ユビキノン10測定</t>
  </si>
  <si>
    <t>コルチゾール/クレアチニン</t>
  </si>
  <si>
    <t>サンプル中に存在するコルチゾールとクレアチニンの相対的な測定値（比率またはパーセンテージ）。</t>
  </si>
  <si>
    <t>コルチゾール対クレアチニン比測定</t>
  </si>
  <si>
    <t>コルチゾール、フリー</t>
  </si>
  <si>
    <t>生物学的標本中の遊離した非結合コルチゾールの測定。</t>
  </si>
  <si>
    <t>無料のコルチゾール測定</t>
  </si>
  <si>
    <t>コルチゾール</t>
  </si>
  <si>
    <t>コルチゾール; 総コルチゾール</t>
  </si>
  <si>
    <t>生物標本中のコルチゾールの測定。</t>
  </si>
  <si>
    <t>コルチゾール測定</t>
  </si>
  <si>
    <t>アルファコルトル</t>
  </si>
  <si>
    <t>アルファコルトール; アルファコルトール</t>
  </si>
  <si>
    <t>生物標本中のアルファコルトールの測定。</t>
  </si>
  <si>
    <t>アルファコルトール測定</t>
  </si>
  <si>
    <t>アルファ・コルトロン</t>
  </si>
  <si>
    <t>アルファコルトロン; アルファコルトロン</t>
  </si>
  <si>
    <t>生物標本中のアルファコルトロンの測定。</t>
  </si>
  <si>
    <t>アルファコルトロン測定</t>
  </si>
  <si>
    <t>コチニン</t>
  </si>
  <si>
    <t>生物標本中のコチニンの測定。</t>
  </si>
  <si>
    <t>コチニン測定</t>
  </si>
  <si>
    <t>コチニン、フリー</t>
  </si>
  <si>
    <t>標本中の遊離（非結合）コチニンの測定。</t>
  </si>
  <si>
    <t>無料のコチニン測定</t>
  </si>
  <si>
    <t>クマリン</t>
  </si>
  <si>
    <t>標本中のクマリンの測定。</t>
  </si>
  <si>
    <t>クマリン測定</t>
  </si>
  <si>
    <t>クリプトスポリジウム・パルバム抗原</t>
  </si>
  <si>
    <t>生物標本中のクリプトスポリジウム・パルバム抗原の測定。</t>
  </si>
  <si>
    <t>クリプトスポリジウム・パルバム抗原測定</t>
  </si>
  <si>
    <t>カルボキシペプチダーゼB2</t>
  </si>
  <si>
    <t>カルボキシペプチダーゼ B2; CPU; PCPB; TAFI</t>
  </si>
  <si>
    <t>生物標本中のカルボキシペプチダーゼ B2 の測定。</t>
  </si>
  <si>
    <t>カルボキシペプチダーゼB2測定</t>
  </si>
  <si>
    <t>紙巻たばこバンドの拡散率</t>
  </si>
  <si>
    <t>タバコのくすぶりを抑えるために使用される、一部のタバコ巻紙上に存在するセルロース帯におけるガスまたは粒子の拡散率の評価。</t>
  </si>
  <si>
    <t>紙巻タバコバンドの透過性</t>
  </si>
  <si>
    <t>タバコのくすぶりを抑えるために使用される、一部のタバコ巻紙に使用されているセルロース帯のガスまたは粒子透過性の評価。</t>
  </si>
  <si>
    <t>紙巻たばこバンドの多孔性</t>
  </si>
  <si>
    <t>タバコのくすぶりを抑えるために使用される、一部のタバコ巻紙に見られるセルロース帯の多孔性の評価。</t>
  </si>
  <si>
    <t>シガレットペーパーバンドスペース</t>
  </si>
  <si>
    <t>タバコのくすぶりを抑えるために使用される、一部のタバコ巻紙に見られる 2 つの隣接するセルロース バンド間の間隔の長さの評価。</t>
  </si>
  <si>
    <t>シガレットペーパーバンド幅</t>
  </si>
  <si>
    <t>タバコのくすぶりを抑えるために使用される、一部のタバコ巻紙に見られるセルロース帯の幅の評価。</t>
  </si>
  <si>
    <t>クローン形質細胞</t>
  </si>
  <si>
    <t>生物標本内のクローン形質細胞の測定。</t>
  </si>
  <si>
    <t>クローン性形質細胞数</t>
  </si>
  <si>
    <t>クローン形質細胞/総細胞</t>
  </si>
  <si>
    <t>生物標本内のクローン形質細胞と総細胞の相対的な測定値（比率またはパーセンテージ）。</t>
  </si>
  <si>
    <t>クローン血漿細胞と総細胞比の測定</t>
  </si>
  <si>
    <t>Cペプチド/クレアチニン</t>
  </si>
  <si>
    <t>生物学的標本中の C ペプチドとクレアチニンの相対的な測定値 (比率またはパーセンテージ)。</t>
  </si>
  <si>
    <t>Cペプチド対クレアチニン比測定</t>
  </si>
  <si>
    <t>Cペプチド排泄率</t>
  </si>
  <si>
    <t>定義された時間（例：1 時間）にわたって生物学的標本中に排出される C ペプチドの量を測定します。</t>
  </si>
  <si>
    <t>Cペプチド</t>
  </si>
  <si>
    <t>生物学的標本中のインスリンの C（結合）ペプチドの測定。</t>
  </si>
  <si>
    <t>Cペプチド測定</t>
  </si>
  <si>
    <t>毛細血管再充填時間</t>
  </si>
  <si>
    <t>圧力ブランチング後に毛細血管床が血液で再充填されるまでにかかる時間。</t>
  </si>
  <si>
    <t>毛細血管再充満試験</t>
  </si>
  <si>
    <t>クラミジア肺炎</t>
  </si>
  <si>
    <t>生物標本中のクラミジア・ニューモニエの測定。</t>
  </si>
  <si>
    <t>クラミジア肺炎測定</t>
  </si>
  <si>
    <t>クラミジア肺炎DNA</t>
  </si>
  <si>
    <t>生物標本中のクラミジア・ニューモニエ DNA の測定。</t>
  </si>
  <si>
    <t>クラミジア肺炎DNA測定</t>
  </si>
  <si>
    <t>クラミジア・ニューモニエ核酸</t>
  </si>
  <si>
    <t>生物標本中のクラミジア・ニューモニエ核酸の測定。</t>
  </si>
  <si>
    <t>クラミジア・ニューモニエ核酸測定</t>
  </si>
  <si>
    <t>コピー数増幅</t>
  </si>
  <si>
    <t>コピー数増幅; 遺伝子コピー数増幅</t>
  </si>
  <si>
    <t>ゲノム内の遺伝子の複製数の増加の評価。</t>
  </si>
  <si>
    <t>コピー数増幅評価</t>
  </si>
  <si>
    <t>コピー数変異</t>
  </si>
  <si>
    <t>コピー数変異; 遺伝子コピー数変異</t>
  </si>
  <si>
    <t>ゲノム内の遺伝子の複製の数の変動性の評価。</t>
  </si>
  <si>
    <t>コピー数変異評価</t>
  </si>
  <si>
    <t>クラミドフィラ・シッタシのDNA</t>
  </si>
  <si>
    <t>生物標本中の Chlamydophila psittaci DNA の測定。</t>
  </si>
  <si>
    <t>クラミドフィラ・シッタシのDNA測定</t>
  </si>
  <si>
    <t>シクロペンタ[c,d]ピレン</t>
  </si>
  <si>
    <t>アセピレン; シクロペンタ(c,d)ピレン; シクロペンタ[c,d]ピレン</t>
  </si>
  <si>
    <t>標本中のシクロペンタ[c,d]ピレンの測定。</t>
  </si>
  <si>
    <t>シクロペンタ[c,d]ピレン測定</t>
  </si>
  <si>
    <t>アシネトバクター、カルバペネム耐性</t>
  </si>
  <si>
    <t>カルバペネム耐性アシネトバクター；カルバペネム耐性アシネトバクター</t>
  </si>
  <si>
    <t>生物標本において、種レベルには割り当てられていないが、エンテロコッカス属レベルに割り当てられ、カルバペネム耐性でもある微生物の測定値。</t>
  </si>
  <si>
    <t>カルバペネム耐性アシネトバクター測定</t>
  </si>
  <si>
    <t>カルバマゼピン</t>
  </si>
  <si>
    <t>生物標本中のカルバマゼピンの測定。</t>
  </si>
  <si>
    <t>カルバマゼピン測定</t>
  </si>
  <si>
    <t>腸内細菌科、カルバペネム耐性</t>
  </si>
  <si>
    <t>生物標本において、種レベルには割り当てられていないが、腸内細菌目レベルに割り当てられ、カルバペネム耐性でもある微生物の測定値。</t>
  </si>
  <si>
    <t>カルバペネム耐性腸内細菌叢測定</t>
  </si>
  <si>
    <t>クレアチニン</t>
  </si>
  <si>
    <t>生物標本中のクレアチニンの測定。</t>
  </si>
  <si>
    <t>クレアチニン測定</t>
  </si>
  <si>
    <t>クレアチニンクリアランス</t>
  </si>
  <si>
    <t>指定された時間単位（例：1 分）に尿として排出され、クレアチニンが除去される血清または血漿の量の測定値。</t>
  </si>
  <si>
    <t>クレアチニン排泄率</t>
  </si>
  <si>
    <t>定義された時間（例：1 時間）にわたって生物学的標本から排出されるクレアチニンの量を測定します。</t>
  </si>
  <si>
    <t>クレアチン</t>
  </si>
  <si>
    <t>生物標本中のクレアチンの測定。</t>
  </si>
  <si>
    <t>クレアチン測定</t>
  </si>
  <si>
    <t>鋸歯状の細胞</t>
  </si>
  <si>
    <t>生物標本内の鋸歯状細胞の測定。</t>
  </si>
  <si>
    <t>クレネーテッドセル測定</t>
  </si>
  <si>
    <t>クレゾール</t>
  </si>
  <si>
    <t>ベンゾイル; クレゾール; クレゾール（o-、m-、p-クレゾール）; クレゾール酸; ヒドロキシトルエン; トルエン</t>
  </si>
  <si>
    <t>検体中の総クレゾール（o-、m-、p-クレゾール）の測定。</t>
  </si>
  <si>
    <t>クレゾール測定</t>
  </si>
  <si>
    <t>副腎皮質刺激ホルモン放出ホルモン</t>
  </si>
  <si>
    <t>副腎皮質刺激ホルモン放出因子; 副腎皮質刺激ホルモン放出ホルモン</t>
  </si>
  <si>
    <t>生物学的標本中の副腎皮質刺激ホルモン放出ホルモンの測定。</t>
  </si>
  <si>
    <t>副腎皮質刺激ホルモン放出ホルモン測定</t>
  </si>
  <si>
    <t>カルバペネム耐性K.肺炎球菌</t>
  </si>
  <si>
    <t>カルバペネム耐性K. pneumoniae; カルバペネム耐性Klebsiella pneumoniae</t>
  </si>
  <si>
    <t>生物標本中のカルバペネム耐性肺炎桿菌株の測定。</t>
  </si>
  <si>
    <t>カルバペネム耐性肺炎桿菌の測定</t>
  </si>
  <si>
    <t>セルロプラスミン</t>
  </si>
  <si>
    <t>生物標本中のセルロプラスミンの測定。</t>
  </si>
  <si>
    <t>セルロプラスミン測定</t>
  </si>
  <si>
    <t>カルニチンエステル</t>
  </si>
  <si>
    <t>生物標本中の総カルニチンエステルの測定。</t>
  </si>
  <si>
    <t>カルニチンエステル測定</t>
  </si>
  <si>
    <t>コロナウイルス科</t>
  </si>
  <si>
    <t>コロナウイルス科; コロナウイルス</t>
  </si>
  <si>
    <t>生物標本中のコロナウイルスの測定。</t>
  </si>
  <si>
    <t>コロナウイルス測定</t>
  </si>
  <si>
    <t>コロナウイルスRNA</t>
  </si>
  <si>
    <t>生物学的標本中のコロナウイルス科の任意のメンバーのRNAの測定。</t>
  </si>
  <si>
    <t>コロナウイルスRNA測定</t>
  </si>
  <si>
    <t>クロトンアルデヒド</t>
  </si>
  <si>
    <t>標本中のクロトンアルデヒドの測定。</t>
  </si>
  <si>
    <t>クロトンアルデヒド測定</t>
  </si>
  <si>
    <t>C反応性タンパク質</t>
  </si>
  <si>
    <t>生物学的標本中の C 反応性タンパク質の測定。</t>
  </si>
  <si>
    <t>C反応性タンパク質測定</t>
  </si>
  <si>
    <t>カリソプロドール</t>
  </si>
  <si>
    <t>生物標本中のカリソプロドールの測定。</t>
  </si>
  <si>
    <t>カリソプロドール測定</t>
  </si>
  <si>
    <t>BSA調整クレアチニンクリアランス</t>
  </si>
  <si>
    <t>体表面積に合わせて調整された、指定された時間単位（例：1 分）に尿として排出されクレアチニンが除去される血清または血漿の量の測定値。</t>
  </si>
  <si>
    <t>クレアチニンクリアランス（推定）</t>
  </si>
  <si>
    <t>指定された時間単位（例：1 分）に尿として排出され、クレアチニンが除去される血清または血漿の量の推定値。</t>
  </si>
  <si>
    <t>推定クレアチニンクリアランス</t>
  </si>
  <si>
    <t>コルチコステロン/クレアチニン</t>
  </si>
  <si>
    <t>サンプル中に存在するコルチコステロンとクレアチニンの相対的な測定値（比率またはパーセンテージ）。</t>
  </si>
  <si>
    <t>コルチコステロン対クレアチニン比測定</t>
  </si>
  <si>
    <t>コルチゾール、自由排泄率</t>
  </si>
  <si>
    <t>定義された時間（例：1 時間）にわたって生物学的標本中に排出される遊離コルチゾールの量を測定します。</t>
  </si>
  <si>
    <t>遊離コルチゾール排泄率</t>
  </si>
  <si>
    <t>カロチン</t>
  </si>
  <si>
    <t>生物標本中の総カロテンの測定。</t>
  </si>
  <si>
    <t>カロテン測定</t>
  </si>
  <si>
    <t>コルチコステロン</t>
  </si>
  <si>
    <t>生物学的標本中のコルチコステロンの測定。</t>
  </si>
  <si>
    <t>コルチコステロン測定</t>
  </si>
  <si>
    <t>カートリッジ容量</t>
  </si>
  <si>
    <t>液体またはその他の物質を収容する容器の容積。より大きな装置の一部です。</t>
  </si>
  <si>
    <t>クラウンからヒールまでの長さ</t>
  </si>
  <si>
    <t>頭頂部からかかとの底までの体の長さを測る単位。</t>
  </si>
  <si>
    <t>クリオグロブリン量/血清量</t>
  </si>
  <si>
    <t>生物標本中の血清総量に対するクリオグロブリン量の相対測定値（比率またはパーセンテージ）。</t>
  </si>
  <si>
    <t>クリオグロブリン量と血清量との比の測定</t>
  </si>
  <si>
    <t>クリオフィブリノーゲン</t>
  </si>
  <si>
    <t>生物標本中のクライオフィブリノーゲンの測定。</t>
  </si>
  <si>
    <t>クライオフィブリノーゲン測定</t>
  </si>
  <si>
    <t>クリオグロブリン</t>
  </si>
  <si>
    <t>生物標本中のクリオグロブリンの測定。</t>
  </si>
  <si>
    <t>クリオグロブリン測定</t>
  </si>
  <si>
    <t>クリプトコッカス抗原</t>
  </si>
  <si>
    <t>生物標本中のクリプトコッカス属の任意の菌の抗原の測定。</t>
  </si>
  <si>
    <t>クリプトコッカス抗原測定</t>
  </si>
  <si>
    <t>クリプトスポリジウムDNA</t>
  </si>
  <si>
    <t>生物標本中のクリプトスポリジウム属の任意のメンバーの DNA の測定。</t>
  </si>
  <si>
    <t>クリプトスポリジウムDNA測定</t>
  </si>
  <si>
    <t>クリスタル</t>
  </si>
  <si>
    <t>結晶; 結晶なしインジケーター</t>
  </si>
  <si>
    <t>生物学的標本の中に結晶が探されたが見つからなかったことを示す兆候。</t>
  </si>
  <si>
    <t>クリスタル不在インジケーター</t>
  </si>
  <si>
    <t>細菌円柱</t>
  </si>
  <si>
    <t>生物標本中に存在する細菌鋳型の測定。</t>
  </si>
  <si>
    <t>細菌円柱測定</t>
  </si>
  <si>
    <t>放送</t>
  </si>
  <si>
    <t>生物標本内のブロードキャストの測定。</t>
  </si>
  <si>
    <t>放送測定</t>
  </si>
  <si>
    <t>細胞キャスト</t>
  </si>
  <si>
    <t>生物標本中に存在する細胞（白血球、赤血球、上皮細胞、細菌）の円柱の測定。</t>
  </si>
  <si>
    <t>細胞キャスト測定</t>
  </si>
  <si>
    <t>円筒状体キャスト</t>
  </si>
  <si>
    <t>類円筒状鋳型；類円筒状擬似鋳型</t>
  </si>
  <si>
    <t>生物標本における円柱状鋳型（先端が細くなった鋳型）の測定。</t>
  </si>
  <si>
    <t>円柱状体鋳型の測定</t>
  </si>
  <si>
    <t>断面直径</t>
  </si>
  <si>
    <t>長軸に垂直な平面に沿って取られた構造の測定値。</t>
  </si>
  <si>
    <t>交差秒直径、EVD</t>
  </si>
  <si>
    <t>断面積直径、EVD; 断面積直径、心室拡張末期</t>
  </si>
  <si>
    <t>心室拡張期末期に測定された心血管構造の断面直径。</t>
  </si>
  <si>
    <t>心室拡張末期の断面積</t>
  </si>
  <si>
    <t>交差秒直径、EVS</t>
  </si>
  <si>
    <t>EVS断面直径; 心室収縮終期断面直径</t>
  </si>
  <si>
    <t>心室収縮末期に測定された心血管構造の断面直径。</t>
  </si>
  <si>
    <t>心室収縮終期における断面積の直径</t>
  </si>
  <si>
    <t>交差秒直径、MVS</t>
  </si>
  <si>
    <t>横断面直径、MVS; 横断面直径、中期心室収縮期</t>
  </si>
  <si>
    <t>心室収縮期中期に測定された心血管構造の断面直径。</t>
  </si>
  <si>
    <t>心室収縮期中期の断面積</t>
  </si>
  <si>
    <t>上皮円柱</t>
  </si>
  <si>
    <t>生物標本中に存在する上皮細胞円柱の測定。</t>
  </si>
  <si>
    <t>上皮鋳型の測定</t>
  </si>
  <si>
    <t>アグリカンコンドロイチン硫酸エピトープ846</t>
  </si>
  <si>
    <t>846-エピトープ; アグリカンコンドロイチン硫酸エピトープ 846; コンドロイチン硫酸エピトープ 846; コンドロイチン硫酸プロテオグリカン 1 エピトープ 846; CS846</t>
  </si>
  <si>
    <t>生物標本中のアグリカンのコンドロイチン硫酸鎖に存在する 846 エピトープの測定。</t>
  </si>
  <si>
    <t>アグリカンコンドロイチン硫酸エピトープ846の測定</t>
  </si>
  <si>
    <t>腎上皮円柱</t>
  </si>
  <si>
    <t>生物標本における腎臓上皮細胞円柱の測定。</t>
  </si>
  <si>
    <t>腎上皮円柱測定</t>
  </si>
  <si>
    <t>腎尿細管上皮円柱</t>
  </si>
  <si>
    <t>生物標本における腎尿細管上皮細胞円柱の測定。</t>
  </si>
  <si>
    <t>腎尿細管上皮円柱測定</t>
  </si>
  <si>
    <t>脂肪塊</t>
  </si>
  <si>
    <t>生物標本中に存在する脂肪円柱の測定。</t>
  </si>
  <si>
    <t>脂肪円柱測定</t>
  </si>
  <si>
    <t>髄液IgG指数</t>
  </si>
  <si>
    <t>髄液IgG指数; 髄液指数; IgG指数</t>
  </si>
  <si>
    <t>脳脊髄液中の IgG とアルブミンの相対測定値（比率）と血清中の IgG とアルブミンの相対測定値（比率）。</t>
  </si>
  <si>
    <t>IgG指数</t>
  </si>
  <si>
    <t>顆粒状キャスト</t>
  </si>
  <si>
    <t>生物標本中に存在する粒状（粗粒および細粒）の鋳型の測定。</t>
  </si>
  <si>
    <t>顆粒キャスト測定</t>
  </si>
  <si>
    <t>粒状粗鋳物</t>
  </si>
  <si>
    <t>生物標本中に存在する粗い顆粒円柱の測定。</t>
  </si>
  <si>
    <t>粗粒キャスト測定</t>
  </si>
  <si>
    <t>粒状微細鋳型</t>
  </si>
  <si>
    <t>生物標本中に存在する微細顆粒円柱の測定。</t>
  </si>
  <si>
    <t>粒状微細鋳造測定</t>
  </si>
  <si>
    <t>硝子鋳型</t>
  </si>
  <si>
    <t>生物標本中に存在する硝子円柱の測定。</t>
  </si>
  <si>
    <t>硝子柱測定</t>
  </si>
  <si>
    <t>硝子顆粒円柱</t>
  </si>
  <si>
    <t>生物標本内のヒアロ顆粒円柱の測定。</t>
  </si>
  <si>
    <t>混合キャスト</t>
  </si>
  <si>
    <t>生物標本内に存在する混合円柱（円柱には複数の種類の細胞が混在している）の測定値。</t>
  </si>
  <si>
    <t>混合キャスト数</t>
  </si>
  <si>
    <t>病理学的キャスト</t>
  </si>
  <si>
    <t>非硝子円柱; 非硝子円柱; 病的円柱</t>
  </si>
  <si>
    <t>生物標本中に存在する病理学的（非硝子質）円柱の測定。</t>
  </si>
  <si>
    <t>病理学的キャスト測定</t>
  </si>
  <si>
    <t>カスプ・ドーミング・インジケーター</t>
  </si>
  <si>
    <t>心臓弁尖のドーム状化があるかどうかを示します。</t>
  </si>
  <si>
    <t>カスプ・ドーミングの重症度</t>
  </si>
  <si>
    <t>心臓弁尖のドーム形成の重症度の評価。</t>
  </si>
  <si>
    <t>カスプフレイルインジケーター</t>
  </si>
  <si>
    <t>動揺する心臓弁尖があるかどうかを示します。</t>
  </si>
  <si>
    <t>カスプフレイル重症度</t>
  </si>
  <si>
    <t>動揺する心臓弁尖の重症度の評価。</t>
  </si>
  <si>
    <t>カスプフレイルタイミング</t>
  </si>
  <si>
    <t>心拍周期中に 1 つ以上の心臓弁尖の動揺が発生する時点。</t>
  </si>
  <si>
    <t>色素キャスト</t>
  </si>
  <si>
    <t>色素沈着円柱</t>
  </si>
  <si>
    <t>生物標本中に存在する色素鋳型の測定。</t>
  </si>
  <si>
    <t>顔料キャスト測定</t>
  </si>
  <si>
    <t>クリプトスポリジウム抗原</t>
  </si>
  <si>
    <t>生物標本中のクリプトスポリジウム属の任意の菌の抗原の測定。</t>
  </si>
  <si>
    <t>クリプトスポリジウム抗原測定</t>
  </si>
  <si>
    <t>尖逸脱インジケーター</t>
  </si>
  <si>
    <t>心臓弁尖の脱出があるかどうかを示します。</t>
  </si>
  <si>
    <t>尖逸脱の重症度</t>
  </si>
  <si>
    <t>脱出した心臓弁尖の重症度の評価。</t>
  </si>
  <si>
    <t>尖逸脱のタイミング</t>
  </si>
  <si>
    <t>心臓周期中に 1 つ以上の心臓弁尖の脱出が発生する時点。</t>
  </si>
  <si>
    <t>カスプ制限運動インジケーター</t>
  </si>
  <si>
    <t>心臓弁尖の動きが制限されているかどうかを示します。</t>
  </si>
  <si>
    <t>咬頭運動制限の重症度</t>
  </si>
  <si>
    <t>心臓弁尖の動きの制限の重症度の評価。</t>
  </si>
  <si>
    <t>カスプテザリングインジケーター</t>
  </si>
  <si>
    <t>心臓弁尖の係留があるかどうかを示します。</t>
  </si>
  <si>
    <t>カスプテザリングの重症度</t>
  </si>
  <si>
    <t>心臓弁尖の係留の重症度の評価。</t>
  </si>
  <si>
    <t>カスプ肥厚指標</t>
  </si>
  <si>
    <t>心臓弁尖が肥厚しているかどうかを示します。</t>
  </si>
  <si>
    <t>尖端肥厚の重症度</t>
  </si>
  <si>
    <t>肥厚した心臓尖の重症度の評価。</t>
  </si>
  <si>
    <t>赤血球円柱</t>
  </si>
  <si>
    <t>赤血球円柱; 赤血球円柱</t>
  </si>
  <si>
    <t>生物標本中に存在する赤血球円柱の測定。</t>
  </si>
  <si>
    <t>赤血球円柱測定</t>
  </si>
  <si>
    <t>帝王切開の回数</t>
  </si>
  <si>
    <t>個人が経験した帝王切開出産回数の合計の測定値。</t>
  </si>
  <si>
    <t>未分類のキャスト</t>
  </si>
  <si>
    <t>生物標本中に存在する分類不能な円柱の測定値。</t>
  </si>
  <si>
    <t>未分類のキャスト測定</t>
  </si>
  <si>
    <t>蝋様鋳型</t>
  </si>
  <si>
    <t>生物標本中に存在する蝋状鋳型の測定。</t>
  </si>
  <si>
    <t>蝋様細胞鋳型の測定</t>
  </si>
  <si>
    <t>WBCキャスト</t>
  </si>
  <si>
    <t>生物標本中に存在する白血球円柱の測定。</t>
  </si>
  <si>
    <t>白血球円柱測定</t>
  </si>
  <si>
    <t>循環腫瘍細胞</t>
  </si>
  <si>
    <t>生物学的標本内の循環腫瘍細胞の測定。</t>
  </si>
  <si>
    <t>循環腫瘍細胞数</t>
  </si>
  <si>
    <t>循環腫瘍細胞、アポトーシス</t>
  </si>
  <si>
    <t>生物学的標本中のアポトーシスを起こしている循環腫瘍細胞の測定。</t>
  </si>
  <si>
    <t>アポトーシス循環腫瘍細胞数</t>
  </si>
  <si>
    <t>カテコールアミン</t>
  </si>
  <si>
    <t>生物学的標本中の総カテコールアミンの測定。</t>
  </si>
  <si>
    <t>カテコールアミン測定</t>
  </si>
  <si>
    <t>細胞傷害性T細胞による細胞溶解</t>
  </si>
  <si>
    <t>CTL媒介性細胞溶解；細胞傷害性T細胞媒介性細胞溶解；細胞傷害性Tリンパ球媒介性細胞溶解</t>
  </si>
  <si>
    <t>生物学的標本中の細胞傷害性 T 細胞によって媒介される標的細胞の溶解の測定。</t>
  </si>
  <si>
    <t>細胞傷害性T細胞による細胞溶解の評価</t>
  </si>
  <si>
    <t>循環腫瘍細胞、従来型</t>
  </si>
  <si>
    <t>生物学的標本内の従来の循環腫瘍細胞の測定。</t>
  </si>
  <si>
    <t>従来の循環腫瘍細胞数</t>
  </si>
  <si>
    <t>結合組織成長因子</t>
  </si>
  <si>
    <t>細胞コミュニケーションネットワーク因子2; CN2; 結合組織増殖因子; IGFBP8</t>
  </si>
  <si>
    <t>生物標本中の結合組織成長因子の測定。</t>
  </si>
  <si>
    <t>結合組織成長因子測定</t>
  </si>
  <si>
    <t>シトルリン/クレアチニン</t>
  </si>
  <si>
    <t>生物標本中のシトルリンとクレアチニンの相対的な測定値（比率またはパーセンテージ）。</t>
  </si>
  <si>
    <t>シトルリン対クレアチニン比測定</t>
  </si>
  <si>
    <t>シタロプラム</t>
  </si>
  <si>
    <t>生物学的標本中に存在するシタロプラムの測定。</t>
  </si>
  <si>
    <t>シタロプラム測定</t>
  </si>
  <si>
    <t>デスメチルシタロプラム</t>
  </si>
  <si>
    <t>デスメチルシタロプラム;デスメチルシタロプラム;ノーシタロプラム</t>
  </si>
  <si>
    <t>生物標本中のデスメチルシタロプラムの測定。</t>
  </si>
  <si>
    <t>デスメチルシタロプラム測定</t>
  </si>
  <si>
    <t>ジデスメチルシタロプラム</t>
  </si>
  <si>
    <t>生物標本中のジデスメチルシタロプラムの測定。</t>
  </si>
  <si>
    <t>ジデスメチルシタロプラム測定</t>
  </si>
  <si>
    <t>中央径を数える</t>
  </si>
  <si>
    <t>カウント分布の中央値。</t>
  </si>
  <si>
    <t>クレアチン + コリン</t>
  </si>
  <si>
    <t>生物標本中のクレアチンとコリンの測定。</t>
  </si>
  <si>
    <t>クレアチンとコリンの測定</t>
  </si>
  <si>
    <t>コチニングルクロン酸抱合体</t>
  </si>
  <si>
    <t>コチニングルクロニド、コチニン N-B-D-グルクロニド、コチニン N-β-D-グルクロニド、コチニン-グルクロニド、コチニン-N-グルクロニド</t>
  </si>
  <si>
    <t>検体中のコチニングルクロン酸抱合体の測定。</t>
  </si>
  <si>
    <t>コチニングルクロン酸抱合体測定</t>
  </si>
  <si>
    <t>コチニンNオキシド</t>
  </si>
  <si>
    <t>コチニン-N-オキシド; コチニン-n-オキシド</t>
  </si>
  <si>
    <t>標本中のコチニン N オキシドの測定。</t>
  </si>
  <si>
    <t>コチニンNオキシド測定</t>
  </si>
  <si>
    <t>クレアチン+クレアチンリン酸</t>
  </si>
  <si>
    <t>生物学的標本中のクレアチンとクレアチンリン酸の測定。</t>
  </si>
  <si>
    <t>クレアチンおよびクレアチンリン酸の測定</t>
  </si>
  <si>
    <t>補数合計</t>
  </si>
  <si>
    <t>補体総量；総溶血補体量</t>
  </si>
  <si>
    <t>生物学的標本中の補体総量の測定値。</t>
  </si>
  <si>
    <t>補数測定</t>
  </si>
  <si>
    <t>腱索索の脱出インジケーター</t>
  </si>
  <si>
    <t>心臓弁腱索の脱出があるかどうかを示します。</t>
  </si>
  <si>
    <t>クラミジア・トラコマティス</t>
  </si>
  <si>
    <t>生物標本中のクラミジア・トラコマティスの測定。</t>
  </si>
  <si>
    <t>クラミジア・トラコマティス測定</t>
  </si>
  <si>
    <t>クラミジア・トラコマティス抗原</t>
  </si>
  <si>
    <t>生物標本中のクラミジア・トラコマティス抗原の測定。</t>
  </si>
  <si>
    <t>クラミジア・トラコマティス抗原測定</t>
  </si>
  <si>
    <t>クラミジア・トラコマティスDNA</t>
  </si>
  <si>
    <t>生物標本中のクラミジア・トラコマティス DNA の測定。</t>
  </si>
  <si>
    <t>クラミジア・トラコマティスDNA測定</t>
  </si>
  <si>
    <t>クラミジア・トラコマティスRNA</t>
  </si>
  <si>
    <t>生物標本中のクラミジア・トラコマティス RNA の測定。</t>
  </si>
  <si>
    <t>クラミジア・トラコマティスRNA測定</t>
  </si>
  <si>
    <t>Ptntl Cntry Disease Expからのエントリー日</t>
  </si>
  <si>
    <t>対象者が、疾病に曝露する可能性のある国から報告国に到着した日付。</t>
  </si>
  <si>
    <t>疾病曝露の可能性がある国からの入国日</t>
  </si>
  <si>
    <t>疾病への曝露の可能性がある国</t>
  </si>
  <si>
    <t>個人が現在居住している国に関係なく、個人が病気に感染した国に基づいた分類システム。</t>
  </si>
  <si>
    <t>永住住所国</t>
  </si>
  <si>
    <t>個人の永住地として特定された国。</t>
  </si>
  <si>
    <t>カテプシンD</t>
  </si>
  <si>
    <t>生物標本中のカテプシン D の測定。</t>
  </si>
  <si>
    <t>カテプシンD測定</t>
  </si>
  <si>
    <t>I型コラーゲンC-テロペプチド</t>
  </si>
  <si>
    <t>I型コラーゲンのC末端テロペプチド；I型コラーゲンCテロペプチド；I型コラーゲンX連鎖Cテロペプチド</t>
  </si>
  <si>
    <t>生物標本中の I 型コラーゲン架橋 C-テロペプチドの測定。</t>
  </si>
  <si>
    <t>I型コラーゲンC-テロペプチド測定</t>
  </si>
  <si>
    <t>I型コラーゲンC-テロペプチドベータ</t>
  </si>
  <si>
    <t>I型コラーゲンのC末端テロペプチドのベータ異性体；I型コラーゲンC-テロペプチドベータ</t>
  </si>
  <si>
    <t>生物標本中の I 型コラーゲン架橋 C-テロペプチドのベータ異性体の測定。</t>
  </si>
  <si>
    <t>I型コラーゲンのC末端テロペプチドのβ異性体の測定</t>
  </si>
  <si>
    <t>I型コラーゲンC-テロペプチド/クレアチン</t>
  </si>
  <si>
    <t>I型コラーゲンC-テロペプチド/クレアチニン; I型コラーゲンX連鎖C-テロペプチド/クレアチニン</t>
  </si>
  <si>
    <t>生物標本中のクレアチニンに対する、I 型コラーゲン架橋 C-テロペプチドの相対測定値 (比率またはパーセンテージ)。</t>
  </si>
  <si>
    <t>I型コラーゲンC-テロペプチドとクレアチニンの比測定</t>
  </si>
  <si>
    <t>II型コラーゲンC-テロペプチド</t>
  </si>
  <si>
    <t>II型コラーゲンC-テロペプチド；II型コラーゲンX連鎖C-テロペプチド</t>
  </si>
  <si>
    <t>生物標本中のII型コラーゲン架橋C-テロペプチドの測定。</t>
  </si>
  <si>
    <t>II型コラーゲンC-テロペプチド測定</t>
  </si>
  <si>
    <t>II型コラーゲンC-テロペプチド/クレアチン</t>
  </si>
  <si>
    <t>II型コラーゲンC-テロペプチド/クレアチニン; II型コラーゲンX連鎖C-テロペプチド/クレアチニン</t>
  </si>
  <si>
    <t>生物標本中のクレアチニンに対する、II 型コラーゲン架橋 C-テロペプチドの相対測定値 (比率またはパーセンテージ)。</t>
  </si>
  <si>
    <t>II型コラーゲンC-テロペプチドとクレアチニンの比測定</t>
  </si>
  <si>
    <t>累積曝露</t>
  </si>
  <si>
    <t>対象者が一定期間にわたってさらされる総量。</t>
  </si>
  <si>
    <t>カップとディスクの比率</t>
  </si>
  <si>
    <t>視神経カップの直径と視神経乳頭の直径の比率。(NCI)</t>
  </si>
  <si>
    <t>光学カップとディスクの比率</t>
  </si>
  <si>
    <t>現在の胎児数</t>
  </si>
  <si>
    <t>質問があった時点での 1 回の妊娠期間中に子宮内に存在していた胎児の数。</t>
  </si>
  <si>
    <t>湾曲したバチルス</t>
  </si>
  <si>
    <t>湾曲した桿菌；湾曲した桿菌</t>
  </si>
  <si>
    <t>生物標本中の湾曲した桿菌の測定。</t>
  </si>
  <si>
    <t>湾曲したバチルス測定</t>
  </si>
  <si>
    <t>心血管病変指標</t>
  </si>
  <si>
    <t>心血管病変が存在するかどうかを示します。</t>
  </si>
  <si>
    <t>心臓弁逆流症の重症度</t>
  </si>
  <si>
    <t>心臓弁逆流の重症度の定性的な測定。</t>
  </si>
  <si>
    <t>心臓弁狭窄の重症度</t>
  </si>
  <si>
    <t>心臓弁狭窄の重症度の定性的な測定。</t>
  </si>
  <si>
    <t>心臓弁逆流指標</t>
  </si>
  <si>
    <t>特定の心臓弁が逆流しているかどうかを示します。</t>
  </si>
  <si>
    <t>心臓弁逆流ジェット方向</t>
  </si>
  <si>
    <t>心臓弁逆流ジェット方向; 心臓弁逆流ジェット方向</t>
  </si>
  <si>
    <t>心臓弁からの逆流血流の軌跡。</t>
  </si>
  <si>
    <t>心臓弁逆流ジェットの方向</t>
  </si>
  <si>
    <t>心臓弁逆流症の考えられる病因</t>
  </si>
  <si>
    <t>心臓弁逆流の可能性のある病因; 心臓弁逆流の可能性のある病因</t>
  </si>
  <si>
    <t>心臓弁逆流症の原因となる病理の原因の推定。</t>
  </si>
  <si>
    <t>心臓壁運動型</t>
  </si>
  <si>
    <t>心筋全体または 1 つ以上の特定の解剖学的位置における心筋の動きを評価します。</t>
  </si>
  <si>
    <t>ケモカイン（C-X3-Cモチーフ）リガンド1</t>
  </si>
  <si>
    <t>ケモカイン（C-X3-Cモチーフ）リガンド1；フラクタルカイン；ニューロタクチン</t>
  </si>
  <si>
    <t>生物標本中のケモカイン（C-X3-C モチーフ）リガンド 1 の測定。</t>
  </si>
  <si>
    <t>ケモカイン（C-X3-Cモチーフ）リガンド1の測定</t>
  </si>
  <si>
    <t>ケモカイン（C-X-Cモチーフ）リガンド1</t>
  </si>
  <si>
    <t>ケモカイン（C-X-Cモチーフ）リガンド1; GROアルファ; GRO/KC; GRO1; GROA; 成長制御アルファタンパク質; メラノーマ成長刺激活性アルファ</t>
  </si>
  <si>
    <t>生物標本中のケモカイン（C-X-C モチーフ）リガンド 1 である CXCL1 の測定。</t>
  </si>
  <si>
    <t>ケモカイン（C-X-Cモチーフ）リガンド1の測定</t>
  </si>
  <si>
    <t>ケモカイン（C-X-Cモチーフ）リガンド10</t>
  </si>
  <si>
    <t>ケモカイン（C-X-Cモチーフ）リガンド10; インターフェロンガンマ誘導タンパク質10; インターフェロン誘導タンパク質10; IP-10; 低分子誘導性サイトカインB10</t>
  </si>
  <si>
    <t>生物標本中のケモカイン（C-X-C モチーフ）リガンド 10 である CXCL10 の測定。</t>
  </si>
  <si>
    <t>ケモカイン（C-X-Cモチーフ）リガンド10の測定</t>
  </si>
  <si>
    <t>ケモカイン（C-X-Cモチーフ）リガンド11</t>
  </si>
  <si>
    <t>ケモカイン（C-X-C モチーフ）リガンド 11; I-TAC; IFN 誘導性 T 細胞アルファ走化性因子; ITAC</t>
  </si>
  <si>
    <t>生物標本中のケモカイン（C-X-C モチーフ）リガンド 11 の測定。</t>
  </si>
  <si>
    <t>ケモカイン（C-X-Cモチーフ）リガンド11の測定</t>
  </si>
  <si>
    <t>ケモカイン（C-X-Cモチーフ）リガンド12</t>
  </si>
  <si>
    <t>ケモカイン（C-X-C モチーフ）リガンド 12; IRH; PBSF; SCYB12; SDF1; SDF1A; SDF1B; 間質細胞由来因子 1 アルファ; 間質細胞由来因子 1 ベータ; TLSF; TPAR1</t>
  </si>
  <si>
    <t>生物標本中のケモカイン（C-X-C モチーフ）リガンド 12 である CXCL12 の測定。</t>
  </si>
  <si>
    <t>ケモカイン（C-X-Cモチーフ）リガンド12の測定</t>
  </si>
  <si>
    <t>ケモカイン（C-X-Cモチーフ）リガンド13</t>
  </si>
  <si>
    <t>Bリンパ球走化性因子；ケモカイン（C-X-Cモチーフ）リガンド13</t>
  </si>
  <si>
    <t>生物標本中のケモカイン（C-X-C モチーフ）リガンド 13 である CXCL13 の測定。</t>
  </si>
  <si>
    <t>ケモカイン（C-X-Cモチーフ）リガンド13の測定</t>
  </si>
  <si>
    <t>ケモカイン（C-X-Cモチーフ）リガンド2</t>
  </si>
  <si>
    <t>ケモカイン（C-X-C モチーフ）リガンド 2; GRO ベータ; GRO2; MIP2 アルファ</t>
  </si>
  <si>
    <t>生物標本中のケモカイン（C-X-C モチーフ）リガンド 2 である CXCL2 の測定。</t>
  </si>
  <si>
    <t>ケモカイン（C-X-Cモチーフ）リガンド2の測定</t>
  </si>
  <si>
    <t>ケモカイン（C-X-Cモチーフ）リガンド3</t>
  </si>
  <si>
    <t>ケモカイン（C-X-C モチーフ）リガンド 3; GRO ガンマ; マクロファージ炎症性タンパク質 2-ベータ; MIP2 ベータ; MIP2B</t>
  </si>
  <si>
    <t>生物標本中のケモカイン（C-X-C モチーフ）リガンド 3 である CXCL3 の測定。</t>
  </si>
  <si>
    <t>ケモカイン（C-X-Cモチーフ）リガンド3の測定</t>
  </si>
  <si>
    <t>ケモカイン（C-X-Cモチーフ）リガンド4</t>
  </si>
  <si>
    <t>ケモカイン（C-X-Cモチーフ）リガンド4; オンコスタチンA; 血小板因子4; PLF4</t>
  </si>
  <si>
    <t>生物標本中のケモカイン（C-X-C モチーフ）リガンド 4 である CXCL4 の測定。</t>
  </si>
  <si>
    <t>ケモカイン（C-X-Cモチーフ）リガンド4の測定</t>
  </si>
  <si>
    <t>ケモカイン（C-X-Cモチーフ）リガンド6</t>
  </si>
  <si>
    <t>ケモカイン（C-X-Cモチーフ）リガンド6; GCP2; 顆粒球走化性タンパク質2</t>
  </si>
  <si>
    <t>生物標本中のケモカイン（C-X-C モチーフ）リガンド 6 である CXCL6 の測定。</t>
  </si>
  <si>
    <t>ケモカイン（C-X-Cモチーフ）リガンド6の測定</t>
  </si>
  <si>
    <t>ケモカイン（C-X-Cモチーフ）リガンド7</t>
  </si>
  <si>
    <t>B-TG1; ベータTG; ケモカイン（C-X-C モチーフ）リガンド 7; CTAP-III; CTAP3; CTAPIII; LA-PF4; LDGF; MDGF; NAP-2; 好中球活性化ペプチド 2; PBP; PPBP; プロ血小板塩基性タンパク質; SCYB7; TC1; TC2; TGB; TGB1; THBGB; THBGB1</t>
  </si>
  <si>
    <t>生物学的標本中の血小板前駆体塩基性タンパク質の測定。</t>
  </si>
  <si>
    <t>ケモカイン（C-X-Cモチーフ）リガンド7の測定</t>
  </si>
  <si>
    <t>ケモカイン（C-X-Cモチーフ）リガンド9</t>
  </si>
  <si>
    <t>ケモカイン（C-X-Cモチーフ）リガンド9; CMK; crg-10; Humig; MIG; ガンマインターフェロン誘導モノカイン; SCYB9</t>
  </si>
  <si>
    <t>生物標本中のケモカイン（C-X-C モチーフ）リガンド 9 である CXCL9 の測定。</t>
  </si>
  <si>
    <t>ケモカイン（C-X-Cモチーフ）リガンド9の測定</t>
  </si>
  <si>
    <t>ケモカイン（C-X-Cモチーフ）受容体3</t>
  </si>
  <si>
    <t>ケモカイン（C-X-Cモチーフ）受容体3; CXCR3; GPR9; 可溶性CD183</t>
  </si>
  <si>
    <t>生物標本中のケモカイン（C-X-C モチーフ）受容体 3 である CXCR3 の測定。</t>
  </si>
  <si>
    <t>ケモカイン受容体CXCR3の測定</t>
  </si>
  <si>
    <t>ケモカイン（C-X-Cモチーフ）受容体4</t>
  </si>
  <si>
    <t>ケモカイン（C-X-Cモチーフ）受容体4; LPS関連タンパク質3; 可溶性CD184; 間質細胞由来因子1受容体</t>
  </si>
  <si>
    <t>生物標本中のケモカイン（C-X-C モチーフ）受容体 4 である CXCR4 の測定。</t>
  </si>
  <si>
    <t>C-X-Cケモカイン受容体4型測定</t>
  </si>
  <si>
    <t>アンモニウムビウレート結晶</t>
  </si>
  <si>
    <t>酸性尿酸アンモニウム結晶; 重尿酸アンモニウム結晶; 尿酸アンモニウム結晶</t>
  </si>
  <si>
    <t>生物標本中に存在する重尿酸アンモニウム結晶の測定。</t>
  </si>
  <si>
    <t>アンモニウムビウレート結晶の測定</t>
  </si>
  <si>
    <t>シュウ酸アンモニウム結晶</t>
  </si>
  <si>
    <t>生物標本中のシュウ酸アンモニウム結晶の測定。</t>
  </si>
  <si>
    <t>シュウ酸アンモニウム結晶測定</t>
  </si>
  <si>
    <t>非晶質結晶</t>
  </si>
  <si>
    <t>生物標本中に存在する非晶質（注：pH に応じてリン酸または尿酸）結晶の測定値。</t>
  </si>
  <si>
    <t>非晶質結晶測定</t>
  </si>
  <si>
    <t>非晶質リン酸塩結晶</t>
  </si>
  <si>
    <t>生物標本中の非晶質リン酸結晶の測定。</t>
  </si>
  <si>
    <t>非晶質リン酸塩結晶の測定</t>
  </si>
  <si>
    <t>非晶質尿酸結晶</t>
  </si>
  <si>
    <t>生物標本中の非晶質尿酸結晶の測定。</t>
  </si>
  <si>
    <t>非晶質尿酸結晶の測定</t>
  </si>
  <si>
    <t>シアノバクテリア</t>
  </si>
  <si>
    <t>生物標本において、種レベルには割り当てられていないが、シアノバクテリア門レベルに割り当てられている生物の測定値。</t>
  </si>
  <si>
    <t>シアノバクテリア測定</t>
  </si>
  <si>
    <t>ビリルビン結晶</t>
  </si>
  <si>
    <t>生物学的標本中に存在するビリルビン結晶の測定。</t>
  </si>
  <si>
    <t>ビリルビン結晶測定</t>
  </si>
  <si>
    <t>炭酸カルシウム結晶</t>
  </si>
  <si>
    <t>生物標本中に存在する炭酸カルシウム結晶の測定。</t>
  </si>
  <si>
    <t>炭酸カルシウム結晶測定</t>
  </si>
  <si>
    <t>シュウ酸カルシウム結晶</t>
  </si>
  <si>
    <t>生物標本中に存在するシュウ酸カルシウム結晶の測定。</t>
  </si>
  <si>
    <t>シュウ酸カルシウム結晶測定</t>
  </si>
  <si>
    <t>リン酸カルシウム結晶</t>
  </si>
  <si>
    <t>生物標本中に存在するリン酸カルシウム結晶の測定。</t>
  </si>
  <si>
    <t>リン酸カルシウム結晶測定</t>
  </si>
  <si>
    <t>硫酸カルシウム結晶</t>
  </si>
  <si>
    <t>生物標本中に存在する硫酸カルシウム結晶の測定。</t>
  </si>
  <si>
    <t>硫酸カルシウム結晶の測定</t>
  </si>
  <si>
    <t>コレステロール結晶</t>
  </si>
  <si>
    <t>生物学的標本中に存在するコレステロール結晶の測定。</t>
  </si>
  <si>
    <t>コレステロール結晶測定</t>
  </si>
  <si>
    <t>シャルコー・ライデン結晶</t>
  </si>
  <si>
    <t>シャルコー・ライデン結晶; シャルコー・ライデン結晶; CLC; ガレクチン-10結晶</t>
  </si>
  <si>
    <t>生物標本中に存在するシャルコー・ライデン結晶の測定。</t>
  </si>
  <si>
    <t>シャルコー・ライデン結晶測定</t>
  </si>
  <si>
    <t>シスチン結晶</t>
  </si>
  <si>
    <t>生物標本中に存在するシスチン結晶の測定。</t>
  </si>
  <si>
    <t>シスチン結晶測定</t>
  </si>
  <si>
    <t>リン酸二カルシウム結晶</t>
  </si>
  <si>
    <t>生物標本中のリン酸二カルシウム結晶の測定。</t>
  </si>
  <si>
    <t>リン酸二カルシウム結晶の測定</t>
  </si>
  <si>
    <t>薬物結晶</t>
  </si>
  <si>
    <t>生物標本中の薬物結晶の測定。</t>
  </si>
  <si>
    <t>薬物結晶測定</t>
  </si>
  <si>
    <t>2-シアノエチルメルカプツール酸</t>
  </si>
  <si>
    <t>2-シアノエトメルカプツール酸; 2-シアノエチルメルカプツール酸; 2-シアノエチルメルカプツール酸; CEMA</t>
  </si>
  <si>
    <t>検体中の2-シアノエチルメルカプツール酸の測定。</t>
  </si>
  <si>
    <t>2-シアノエチルメルカプツール酸測定</t>
  </si>
  <si>
    <t>2-シアノエチルメルカプツール酸システイン</t>
  </si>
  <si>
    <t>2-シアノエチルメルカプツール酸システイン; 2-シアノエチルメルカプツール酸システイン; 2-シアノエチルメルカプツール酸システイン; 2-CyEMA; N-アセチル-S-(2-シアノエチル)-L-システイン</t>
  </si>
  <si>
    <t>検体中の2-シアノエチルメルカプツール酸システインの測定。</t>
  </si>
  <si>
    <t>2-シアノエチルメルカプツール酸システイン測定</t>
  </si>
  <si>
    <t>サイトケラチン18フラグメント</t>
  </si>
  <si>
    <t>生物標本中のサイトケラチン 18 フラグメントの測定。</t>
  </si>
  <si>
    <t>サイトケラチン18フラグメント測定</t>
  </si>
  <si>
    <t>サイトケラチン19フラグメント21-1</t>
  </si>
  <si>
    <t>CYFRA21-1; サイトケラチン19フラグメント21-1</t>
  </si>
  <si>
    <t>生物標本中のサイトケラチン 19 フラグメント 21-1 の測定。</t>
  </si>
  <si>
    <t>サイトケラチン19フラグメント21-1測定</t>
  </si>
  <si>
    <t>ヘモグロビンC結晶</t>
  </si>
  <si>
    <t>生物標本中のヘモグロビン C 結晶の測定。</t>
  </si>
  <si>
    <t>ヘモグロビンC結晶測定</t>
  </si>
  <si>
    <t>馬尿酸結晶</t>
  </si>
  <si>
    <t>生物標本中に存在する馬尿酸結晶の測定。</t>
  </si>
  <si>
    <t>馬尿酸結晶測定</t>
  </si>
  <si>
    <t>サイトカイン分泌細胞</t>
  </si>
  <si>
    <t>生物標本中のサイトカイン分泌細胞の測定。</t>
  </si>
  <si>
    <t>サイトカイン分泌細胞の測定</t>
  </si>
  <si>
    <t>サイトカイン分泌T細胞</t>
  </si>
  <si>
    <t>生物学的標本中のサイトカイン分泌Tリンパ球の測定。</t>
  </si>
  <si>
    <t>サイトカイン分泌Tリンパ球数</t>
  </si>
  <si>
    <t>ロイシン結晶</t>
  </si>
  <si>
    <t>生物標本中に存在するロイシン結晶の測定。</t>
  </si>
  <si>
    <t>ロイシン結晶測定</t>
  </si>
  <si>
    <t>尿酸ナトリウム結晶</t>
  </si>
  <si>
    <t>尿酸ナトリウム結晶; 尿酸ナトリウム結晶</t>
  </si>
  <si>
    <t>生物学的標本中に存在する尿酸ナトリウム結晶の測定。</t>
  </si>
  <si>
    <t>尿酸ナトリウム結晶測定</t>
  </si>
  <si>
    <t>シトクロムP450 2A6</t>
  </si>
  <si>
    <t>標本中のシトクロム P450 2A6 酵素の測定。</t>
  </si>
  <si>
    <t>シトクロムP450 2A6測定</t>
  </si>
  <si>
    <t>シトクロムP450 2C9</t>
  </si>
  <si>
    <t>生物標本中のシトクロム P450 2C9 酵素の測定。</t>
  </si>
  <si>
    <t>シトクロムP450 2C9測定</t>
  </si>
  <si>
    <t>リン酸塩結晶</t>
  </si>
  <si>
    <t>生物標本中のリン酸結晶の総量の測定。</t>
  </si>
  <si>
    <t>リン酸塩結晶の測定</t>
  </si>
  <si>
    <t>シスタチンC/クレアチニン</t>
  </si>
  <si>
    <t>サンプル中に存在するシスタチン C とクレアチニンの相対的な測定値 (比率またはパーセンテージ)。</t>
  </si>
  <si>
    <t>シスタチンCとクレアチニンの比率測定</t>
  </si>
  <si>
    <t>システイニルロイコトリエン受容体1</t>
  </si>
  <si>
    <t>CysLTR1; システイニルロイコトリエン受容体1</t>
  </si>
  <si>
    <t>生物標本中のシステイニルロイコトリエン受容体 1 の測定。</t>
  </si>
  <si>
    <t>システイニルロイコトリエン受容体1の測定</t>
  </si>
  <si>
    <t>デンプン結晶</t>
  </si>
  <si>
    <t>デンプン結晶; デンプン顆粒</t>
  </si>
  <si>
    <t>生物標本中のデンプン結晶の測定。</t>
  </si>
  <si>
    <t>デンプン結晶測定</t>
  </si>
  <si>
    <t>シスタチンB</t>
  </si>
  <si>
    <t>CPI-B; シスタチンB</t>
  </si>
  <si>
    <t>生物標本中のシスタチン B の測定。</t>
  </si>
  <si>
    <t>シスタチンB測定</t>
  </si>
  <si>
    <t>シスタチンC</t>
  </si>
  <si>
    <t>生物標本中のシスタチン C の測定。</t>
  </si>
  <si>
    <t>シスタチンC測定</t>
  </si>
  <si>
    <t>システイン</t>
  </si>
  <si>
    <t>生物標本中のシステインの測定。</t>
  </si>
  <si>
    <t>システイン測定</t>
  </si>
  <si>
    <t>シスタチオニン</t>
  </si>
  <si>
    <t>生物標本中のシスタチオニンの測定。</t>
  </si>
  <si>
    <t>シスタチオニン測定</t>
  </si>
  <si>
    <t>シスチン</t>
  </si>
  <si>
    <t>生物標本中のシスチンの測定。</t>
  </si>
  <si>
    <t>シスチン測定</t>
  </si>
  <si>
    <t>サルファ結晶</t>
  </si>
  <si>
    <t>サルファ結晶; スルホンアミド結晶</t>
  </si>
  <si>
    <t>生物標本中に存在するサルファ結晶の測定。</t>
  </si>
  <si>
    <t>サルファ結晶測定</t>
  </si>
  <si>
    <t>三重リン酸結晶</t>
  </si>
  <si>
    <t>リン酸アンモニウムマグネシウム結晶；ストルバイト結晶；三リン酸結晶</t>
  </si>
  <si>
    <t>生物標本中に存在する三リン酸結晶の測定。</t>
  </si>
  <si>
    <t>三重リン酸結晶測定</t>
  </si>
  <si>
    <t>チロシン結晶</t>
  </si>
  <si>
    <t>生物標本中に存在するチロシン結晶の測定。</t>
  </si>
  <si>
    <t>チロシン結晶測定</t>
  </si>
  <si>
    <t>未分類の結晶</t>
  </si>
  <si>
    <t>生物標本中に存在する分類できない結晶の測定。</t>
  </si>
  <si>
    <t>未分類の結晶測定</t>
  </si>
  <si>
    <t>尿酸結晶</t>
  </si>
  <si>
    <t>生物学的標本中に存在する尿酸結晶（酸性尿酸塩および尿酸塩結晶を含む）の測定。</t>
  </si>
  <si>
    <t>尿酸結晶測定</t>
  </si>
  <si>
    <t>食物アルファカロチン</t>
  </si>
  <si>
    <t>栄養製品または食事、あるいはその一部に含まれるアルファカロチンの測定。</t>
  </si>
  <si>
    <t>食事中のαカロテン測定</t>
  </si>
  <si>
    <t>ジアセチル</t>
  </si>
  <si>
    <t>標本中のジアセチルの測定。</t>
  </si>
  <si>
    <t>ジアセチル測定</t>
  </si>
  <si>
    <t>食事性添加糖</t>
  </si>
  <si>
    <t>栄養製品または食事、あるいはその一部に含まれる添加糖の総量の測定。</t>
  </si>
  <si>
    <t>食事添加糖の測定</t>
  </si>
  <si>
    <t>デルタアミノレブリン酸</t>
  </si>
  <si>
    <t>5-アミノレブリン酸; 5ALA;ダラ。デルタアミノレブリネート;デルタアミノレブリン酸</t>
  </si>
  <si>
    <t>生物標本中のデルタアミノレブリン酸の測定。</t>
  </si>
  <si>
    <t>デルタアミノレブリネートの測定</t>
  </si>
  <si>
    <t>デルタ アミノレブリネート/クレアチニン</t>
  </si>
  <si>
    <t>生物学的標本中のクレアチニンに対するデルタアミノレブリン酸の相対的な測定値（比率またはパーセンテージ）。</t>
  </si>
  <si>
    <t>デルタアミノレブリン酸とクレアチニンの比率測定</t>
  </si>
  <si>
    <t>食事中のアルコール</t>
  </si>
  <si>
    <t>食用アルコール；食用エタノール</t>
  </si>
  <si>
    <t>栄養製品または食事、あるいはその一部に含まれるアルコールの総量を決定します。</t>
  </si>
  <si>
    <t>食事中のアルコール測定</t>
  </si>
  <si>
    <t>食物アラキドン酸</t>
  </si>
  <si>
    <t>食事性20:4アラキドン酸; 食事性20:4アラキドン酸; 食事性アラキドン酸</t>
  </si>
  <si>
    <t>栄養製品または食事、あるいはその一部に含まれる総アラキドン酸 20:4 の測定。</t>
  </si>
  <si>
    <t>食事中のアラキドン酸測定</t>
  </si>
  <si>
    <t>食物由来のアルファトコフェロール</t>
  </si>
  <si>
    <t>栄養製品または食事、あるいはそれらの一部に含まれるアルファトコフェロールの測定。</t>
  </si>
  <si>
    <t>食事性アルファトコフェロール測定</t>
  </si>
  <si>
    <t>食事性添加ビタミンB12</t>
  </si>
  <si>
    <t>栄養製品または食事、あるいはその一部に含まれるビタミン B12 の総添加量の測定。</t>
  </si>
  <si>
    <t>食事性添加ビタミンB12の測定</t>
  </si>
  <si>
    <t>食事性添加ビタミンE</t>
  </si>
  <si>
    <t>栄養製品または食事、あるいはその一部に含まれるビタミン E の総添加量の測定。</t>
  </si>
  <si>
    <t>食事性添加ビタミンE測定</t>
  </si>
  <si>
    <t>保育指標</t>
  </si>
  <si>
    <t>デイケア指標; デイケア指標</t>
  </si>
  <si>
    <t>個人が保育施設に入所しているかどうかを示します。</t>
  </si>
  <si>
    <t>保育所入所指標</t>
  </si>
  <si>
    <t>食物性ベータカロチン</t>
  </si>
  <si>
    <t>栄養製品または食事、あるいはその一部に含まれるベータカロチンの測定。</t>
  </si>
  <si>
    <t>食事中のベータカロチン測定</t>
  </si>
  <si>
    <t>食事中の豆類とエンドウ豆</t>
  </si>
  <si>
    <t>栄養製品または食事、あるいはその一部に含まれる豆類とエンドウ豆類の総量を決定します。</t>
  </si>
  <si>
    <t>食事中の豆類とエンドウ豆の測定</t>
  </si>
  <si>
    <t>糖尿病黄斑浮腫のグレード</t>
  </si>
  <si>
    <t>糖尿病黄斑浮腫を評価するスケール上の位置。</t>
  </si>
  <si>
    <t>年齢別拡張期血圧パーセンタイル</t>
  </si>
  <si>
    <t>年齢別拡張期血圧パーセンタイル; 年齢別拡張期血圧パーセンタイル</t>
  </si>
  <si>
    <t>個人の拡張期血圧と年齢と参照集団の拡張期血圧および年齢との関係を評価し、パーセンタイルで表します。</t>
  </si>
  <si>
    <t>身長に対する拡張期血圧のパーセンタイル</t>
  </si>
  <si>
    <t>身長に対する拡張期血圧パーセンタイル; 身長に対する拡張期血圧パーセンタイル</t>
  </si>
  <si>
    <t>個人の拡張期血圧および身長と参照集団のそれらとの関係を評価し、パーセンタイルで表します。</t>
  </si>
  <si>
    <t>糖尿病網膜症のグレード</t>
  </si>
  <si>
    <t>糖尿病網膜症を評価するスケール上の位置。</t>
  </si>
  <si>
    <t>食物酪酸</t>
  </si>
  <si>
    <t>食事性4:0酪酸; 食事性4:0酪酸; 食事性酪酸</t>
  </si>
  <si>
    <t>栄養製品または食事、あるいはその一部に含まれる 4:0 酪酸の総量を測定し、測定します。</t>
  </si>
  <si>
    <t>食事性酪酸測定</t>
  </si>
  <si>
    <t>ジベンゾ[a,e]ピレン</t>
  </si>
  <si>
    <t>ジベンゾ(a,e)ピレン; ジベンゾ[a,e]ピレン; ジベンゾ(a,e)ピレン; ジベンゾ[a,e]ピレン</t>
  </si>
  <si>
    <t>試料中のジベンゾ[a,e]ピレンの測定。</t>
  </si>
  <si>
    <t>ジベンゾ[a,e]ピレン測定</t>
  </si>
  <si>
    <t>ジベンゾ[a,h]アントラセン</t>
  </si>
  <si>
    <t>ジベンゾ(a,h)アントラセン; ジベンゾ[a,h]アントラセン; ジベンゾ(a,h)アントラセン; ジベンゾ[a,h]アントラセン</t>
  </si>
  <si>
    <t>試料中のジベンゾ[a,h]アントラセンの測定。</t>
  </si>
  <si>
    <t>ジベンゾ[a,h]アントラセン測定</t>
  </si>
  <si>
    <t>ジベンゾ[a,h]ピレン</t>
  </si>
  <si>
    <t>ジベンゾ(a,h)ピレン; ジベンゾ[a,h]ピレン; ジベンゾ(a,h)ピレン; ジベンゾ[a,h]ピレン</t>
  </si>
  <si>
    <t>試料中のジベンゾ[a,h]ピレンの測定。</t>
  </si>
  <si>
    <t>ジベンゾ[a,h]ピレン測定</t>
  </si>
  <si>
    <t>ジベンゾ[a,i]ピレン</t>
  </si>
  <si>
    <t>ジベンゾ(a,i)ピレン; ジベンゾ[a,i]ピレン; ジベンゾ(a,i)ピレン; ジベンゾ[a,i]ピレン</t>
  </si>
  <si>
    <t>試料中のジベンゾ[a,i]ピレンの測定。</t>
  </si>
  <si>
    <t>ジベンゾ[a,i]ピレン測定</t>
  </si>
  <si>
    <t>ジベンゾ[a,l]ピレン</t>
  </si>
  <si>
    <t>ジベンゾ(a,l)ピレン; ジベンゾ[a,l]ピレン; ジベンゾ(a,l)ピレン; ジベンゾ[a,l]ピレン</t>
  </si>
  <si>
    <t>試料中のジベンゾ[a,l]ピレンの測定。</t>
  </si>
  <si>
    <t>ジベンゾ[a,l]ピレン測定</t>
  </si>
  <si>
    <t>樹状細胞</t>
  </si>
  <si>
    <t>DC; 樹状細胞</t>
  </si>
  <si>
    <t>生物標本中の樹状細胞の測定。</t>
  </si>
  <si>
    <t>樹状細胞数</t>
  </si>
  <si>
    <t>食事性カルシウム</t>
  </si>
  <si>
    <t>栄養製品または食事、あるいはその一部に含まれるカルシウムの総量を測定し、算出します。</t>
  </si>
  <si>
    <t>食事中のカルシウム測定</t>
  </si>
  <si>
    <t>デオキシコール酸</t>
  </si>
  <si>
    <t>生物標本中のデオキシコール酸の測定。</t>
  </si>
  <si>
    <t>デオキシコール酸測定</t>
  </si>
  <si>
    <t>食事性カフェイン</t>
  </si>
  <si>
    <t>栄養製品または食事、あるいはその一部に含まれるカフェインの測定。</t>
  </si>
  <si>
    <t>食事中のカフェイン測定</t>
  </si>
  <si>
    <t>食事カロリー</t>
  </si>
  <si>
    <t>栄養製品または食事、あるいはその一部に含まれる総食事カロリーの測定。</t>
  </si>
  <si>
    <t>食事カロリー測定</t>
  </si>
  <si>
    <t>食物カプロン酸</t>
  </si>
  <si>
    <t>食事性6:0カプロン酸; 食事性6:0カプロン酸; 食事性カプロン酸</t>
  </si>
  <si>
    <t>栄養製品または食事、あるいはその一部に含まれる 6:0 カプロン酸の総量を測定し、測定します。</t>
  </si>
  <si>
    <t>食事中のカプロン酸測定</t>
  </si>
  <si>
    <t>食物カプリン酸</t>
  </si>
  <si>
    <t>食事性10:0カプラート;食事性10:0カプリン酸;食事性カプリン酸</t>
  </si>
  <si>
    <t>栄養製品または食事、あるいはその一部に含まれるカプリン酸の総量（10:0）の測定。</t>
  </si>
  <si>
    <t>食事中のカプリン酸測定</t>
  </si>
  <si>
    <t>食物カプリル酸</t>
  </si>
  <si>
    <t>食物由来8:0カプリル酸；食物由来8:0カプリル酸；食物由来カプリル酸</t>
  </si>
  <si>
    <t>栄養製品または食事、あるいはその一部に含まれる 8:0 カプリル酸の総量の測定。</t>
  </si>
  <si>
    <t>食事中のカプリル酸測定</t>
  </si>
  <si>
    <t>食事中の総炭水化物</t>
  </si>
  <si>
    <t>栄養製品または食事、あるいはその一部に含まれる炭水化物の総量を決定します。</t>
  </si>
  <si>
    <t>総食事炭水化物測定</t>
  </si>
  <si>
    <t>デカノイルカルニチン</t>
  </si>
  <si>
    <t>C10; デカノイルカルニチン</t>
  </si>
  <si>
    <t>生物標本中のデカノイルカルニチンの測定。</t>
  </si>
  <si>
    <t>デカノイルカルニチン測定</t>
  </si>
  <si>
    <t>樹状細胞/総細胞</t>
  </si>
  <si>
    <t>生物標本中の樹状細胞と総細胞の相対的な測定値（比率またはパーセンテージ）。</t>
  </si>
  <si>
    <t>樹状細胞と総細胞数の比率測定</t>
  </si>
  <si>
    <t>依存インジケータを切断できません</t>
  </si>
  <si>
    <t>依存指標を切断できません。依存指標を切断できません。</t>
  </si>
  <si>
    <t>依存のため個人が物質の使用を中止できないかどうかを示す指標。</t>
  </si>
  <si>
    <t>依存指標のため使用を中止できない</t>
  </si>
  <si>
    <t>ダイエットチーズ</t>
  </si>
  <si>
    <t>栄養製品または食事、あるいはその一部に含まれるチーズの総量を決定します。</t>
  </si>
  <si>
    <t>食事中のチーズの摂取量</t>
  </si>
  <si>
    <t>食事性コレステロール</t>
  </si>
  <si>
    <t>栄養製品または食事、あるいはその一部の総コレステロールの測定。</t>
  </si>
  <si>
    <t>食事中のコレステロール測定</t>
  </si>
  <si>
    <t>食物コリン</t>
  </si>
  <si>
    <t>栄養製品または食事、あるいはその一部に含まれるコリンの測定。</t>
  </si>
  <si>
    <t>食事中のコリン測定</t>
  </si>
  <si>
    <t>柑橘類、メロン、ベリー類の食事</t>
  </si>
  <si>
    <t>栄養製品または食事、あるいはその一部に含まれる柑橘類、メロン、ベリー類の総量を決定します。</t>
  </si>
  <si>
    <t>柑橘類、メロン、ベリー類の食事摂取量</t>
  </si>
  <si>
    <t>DC/ルーク</t>
  </si>
  <si>
    <t>DC/Leuk; 樹状細胞/白血球</t>
  </si>
  <si>
    <t>生物標本中の樹状細胞と白血球の相対的な測定値（比率またはパーセンテージ）。</t>
  </si>
  <si>
    <t>樹状細胞と白血球の比率の測定</t>
  </si>
  <si>
    <t>樹状細胞/Lym+Mono</t>
  </si>
  <si>
    <t>樹状細胞/リンパ球+単球; 樹状細胞/リンパ球と単球</t>
  </si>
  <si>
    <t>生物標本中のリンパ球および単球に対する樹状細胞の相対的な測定値（比率またはパーセンテージ）。</t>
  </si>
  <si>
    <t>樹状細胞とリンパ球および単球の比率測定</t>
  </si>
  <si>
    <t>樹状細胞骨髄</t>
  </si>
  <si>
    <t>cDC; 従来型DC; 骨髄性DC; 骨髄性樹状細胞; mDC</t>
  </si>
  <si>
    <t>生物標本中の骨髄樹状細胞の測定。</t>
  </si>
  <si>
    <t>骨髄樹状細胞数</t>
  </si>
  <si>
    <t>DC 骨髄1</t>
  </si>
  <si>
    <t>cDC1; 古典的樹状細胞 1 型; 従来型樹状細胞 1 型; 骨髄性樹状細胞 1 型; 骨髄性樹状細胞 1 型; mDC1</t>
  </si>
  <si>
    <t>生物標本中の 1 型骨髄樹状細胞の測定。</t>
  </si>
  <si>
    <t>1型骨髄樹状細胞数</t>
  </si>
  <si>
    <t>DC 骨髄1/DCM</t>
  </si>
  <si>
    <t>cDC1/cDC; 古典的 DC タイプ 1/古典的 DC; 従来型 DC タイプ 1/従来型 DC; 骨髄性 DC 1/骨髄性 DC; 骨髄性 DC 1/DCM; mDC1/mDC</t>
  </si>
  <si>
    <t>生物標本中の 1 型骨髄樹状細胞と総骨髄樹状細胞の相対的な測定値 (比率またはパーセンテージ)。</t>
  </si>
  <si>
    <t>1型骨髄樹状細胞と総骨髄樹状細胞比の測定</t>
  </si>
  <si>
    <t>DC 骨髄1/白血球</t>
  </si>
  <si>
    <t>cDC1/白血球; 古典的DCタイプ1/白血球; 従来型DCタイプ1/白血球; DCミエロイド1/Leuk; DCミエロイド1/白血球; mDC1/白血球</t>
  </si>
  <si>
    <t>生物標本中の 1 型骨髄樹状細胞と白血球の相対的な測定値 (比率またはパーセンテージ)。</t>
  </si>
  <si>
    <t>1型骨髄樹状細胞と白血球の比率測定</t>
  </si>
  <si>
    <t>DC 骨髄1サブ</t>
  </si>
  <si>
    <t>cDC1 サブポピュレーション; 古典的樹状細胞タイプ 1 サブポピュレーション; 従来型樹状細胞タイプ 1 サブポピュレーション; 樹状細胞ミエロイド 1 サブポピュレーション; mDC1 サブポピュレーション</t>
  </si>
  <si>
    <t>生物学的標本中の 1 型骨髄樹状細胞のサブポピュレーションの測定。</t>
  </si>
  <si>
    <t>1型骨髄樹状細胞サブポピュレーション数</t>
  </si>
  <si>
    <t>DC 骨髄1サブ/DCM</t>
  </si>
  <si>
    <t>cDC1 サブポピュレーション/cDC; 古典的 DC タイプ 1 サブポピュレーション/古典的 DC; 従来型 DC タイプ 1 サブポピュレーション/従来型 DC; 骨髄性 1 型 DC サブポピュレーション/DCM; 骨髄性 1 型樹状細胞サブポピュレーション/骨髄性樹状細胞; mDC1 サブポピュレーション/mDC</t>
  </si>
  <si>
    <t>生物標本中の 1 型骨髄樹状細胞のサブポピュレーションと骨髄樹状細胞の総数の相対的な測定値 (比率またはパーセンテージ)。</t>
  </si>
  <si>
    <t>1型骨髄樹状細胞サブポピュレーションと総骨髄樹状細胞比の測定</t>
  </si>
  <si>
    <t>DC 骨髄細胞 1 サブ/DC 骨髄細胞 1</t>
  </si>
  <si>
    <t>古典的 DC タイプ 1 サブポピュレーション/古典的 DC タイプ 1; 従来型 DC タイプ 1 サブポピュレーション/従来型 DC タイプ 1; DC 骨髄性 1 サブポピュレーション/DC 骨髄性 1; DC 骨髄性 1 サブ/DC 骨髄性 1; DC 骨髄性 1 サブ/DCM1; mDC1 サブ/mDC1; DC 骨髄性 1 サブ/DC 骨髄性</t>
  </si>
  <si>
    <t>生物標本中の 1 型骨髄樹状細胞の総数に対する 1 型骨髄樹状細胞のサブポピュレーションの相対的な測定値 (比率またはパーセンテージ)。</t>
  </si>
  <si>
    <t>1型骨髄樹状細胞サブポピュレーションと1型骨髄樹状細胞比の測定</t>
  </si>
  <si>
    <t>DCミエロイド2</t>
  </si>
  <si>
    <t>cDC2; 古典的樹状細胞 2 型; 従来型樹状細胞 2 型; 骨髄性樹状細胞 2 型; 骨髄性樹状細胞 2 型; mDC2</t>
  </si>
  <si>
    <t>生物標本中の 2 型骨髄樹状細胞の測定。</t>
  </si>
  <si>
    <t>2型骨髄樹状細胞数</t>
  </si>
  <si>
    <t>DCミエロイド2/DCM</t>
  </si>
  <si>
    <t>cDC2/cDC; 古典的 DC タイプ 2/古典的 DC; 従来型 DC タイプ 2/従来型 DC; 骨髄性 DC 2/骨髄性 DC; 骨髄性 DC 2/DCM; mDC2/mDC</t>
  </si>
  <si>
    <t>生物標本中の 2 型骨髄樹状細胞と総骨髄樹状細胞の相対的な測定値 (比率またはパーセンテージ)。</t>
  </si>
  <si>
    <t>2型骨髄樹状細胞と総骨髄樹状細胞比の測定</t>
  </si>
  <si>
    <t>DC 骨髄2/白血球</t>
  </si>
  <si>
    <t>cDC2/白血球; 古典的DCタイプ2/白血球; 従来型DCタイプ2/白血球; DCミエロイド2/白血球; DCミエロイド2/白血球; mDC2/白血球</t>
  </si>
  <si>
    <t>生物標本中の 2 型骨髄樹状細胞と白血球の相対的な測定値 (比率またはパーセンテージ)。</t>
  </si>
  <si>
    <t>2型骨髄樹状細胞と白血球の比率測定</t>
  </si>
  <si>
    <t>DCミエロイド2サブ</t>
  </si>
  <si>
    <t>cDC2 サブポピュレーション; 古典的樹状細胞タイプ 2 サブポピュレーション; 従来型樹状細胞タイプ 2 サブポピュレーション; 樹状細胞ミエロイド 2 サブポピュレーション; mDC2 サブポピュレーション</t>
  </si>
  <si>
    <t>生物学的標本中の 2 型骨髄樹状細胞のサブポピュレーションの測定。</t>
  </si>
  <si>
    <t>2型骨髄樹状細胞サブポピュレーション数</t>
  </si>
  <si>
    <t>DC 骨髄2 サブ/DCM</t>
  </si>
  <si>
    <t>cDC2 サブポピュレーション/cDC; 古典的 DC タイプ 2 サブポピュレーション/古典的 DC; 従来型 DC タイプ 2 サブポピュレーション/従来型 DC; 骨髄性 DC 2 サブポピュレーション/DCM; 骨髄性樹状細胞 2 サブポピュレーション/骨髄性樹状細胞; mDC2 サブポピュレーション/mDC</t>
  </si>
  <si>
    <t>生物標本中の 2 型骨髄樹状細胞のサブポピュレーションと骨髄樹状細胞の総数の相対的な測定値 (比率またはパーセンテージ)。</t>
  </si>
  <si>
    <t>2型骨髄樹状細胞サブポピュレーションと総骨髄樹状細胞比の測定</t>
  </si>
  <si>
    <t>DC 骨髄細胞 2 サブ/DC 骨髄細胞 2</t>
  </si>
  <si>
    <t>古典的 DC タイプ 2 サブポピュレーション/古典的 DC タイプ 2; 従来型 DC タイプ 2 サブポピュレーション/従来型 DC タイプ 2; 骨髄性 DC 2 サブポピュレーション/骨髄性 DC 2; 骨髄性 DC 2 サブ/骨髄性 DC 2; 骨髄性 DC 2 サブ/DCM2; mDC2 サブ/mDC2</t>
  </si>
  <si>
    <t>生物学的標本中の 2 型骨髄樹状細胞の総数に対する 2 型骨髄樹状細胞のサブ集団の相対的な測定値 (比率またはパーセンテージ)。</t>
  </si>
  <si>
    <t>2型骨髄樹状細胞サブポピュレーションと2型骨髄樹状細胞比の測定</t>
  </si>
  <si>
    <t>DCミエロイド3</t>
  </si>
  <si>
    <t>cDC3; 古典的樹状細胞 3 型; 従来型樹状細胞 3 型; 骨髄性樹状細胞 3 型; 骨髄性樹状細胞 3 型; mDC3</t>
  </si>
  <si>
    <t>生物標本中の 3 型骨髄樹状細胞の測定。</t>
  </si>
  <si>
    <t>3型骨髄樹状細胞数</t>
  </si>
  <si>
    <t>DC 骨髄3/白血球</t>
  </si>
  <si>
    <t>cDC3/白血球; 古典的DCタイプ3/白血球; 従来型DCタイプ3/白血球; DCミエロイド3/白血球; DCミエロイド3/白血球; mDC3/白血球</t>
  </si>
  <si>
    <t>生物標本中の全白血球に対する 3 型骨髄樹状細胞の相対的な測定値 (比率またはパーセンテージ)。</t>
  </si>
  <si>
    <t>3型骨髄樹状細胞と白血球の比率測定</t>
  </si>
  <si>
    <t>DC 骨髄細胞 3 サブ/DC 骨髄細胞 3</t>
  </si>
  <si>
    <t>古典的 DC タイプ 3 サブポピュレーション/古典的 DC タイプ 3; 従来型 DC タイプ 3 サブポピュレーション/従来型 DC タイプ 3; 骨髄性 DC 3 サブポピュレーション/骨髄性 DC 3; 骨髄性 DC 3 サブ/骨髄性 DC 3; mDC3 サブ/mDC3</t>
  </si>
  <si>
    <t>生物標本中の 3 型骨髄樹状細胞に対する 3 型骨髄樹状細胞のサブポピュレーションの相対的な測定値 (比率またはパーセンテージ)。</t>
  </si>
  <si>
    <t>3型骨髄樹状細胞サブポピュレーションと3型骨髄樹状細胞比の測定</t>
  </si>
  <si>
    <t>DCミエロイド4</t>
  </si>
  <si>
    <t>cDC4; 古典的樹状細胞 4 型; 従来型樹状細胞 4 型; 骨髄性樹状細胞 4 型; 骨髄性樹状細胞 4 型; mDC4</t>
  </si>
  <si>
    <t>生物標本中の 4 型骨髄樹状細胞の測定。</t>
  </si>
  <si>
    <t>4型骨髄樹状細胞数</t>
  </si>
  <si>
    <t>DC 骨髄4/白血球</t>
  </si>
  <si>
    <t>cDC4/白血球; 古典的DCタイプ4/白血球; 従来型DCタイプ4/白血球; DCミエロイド4/白血球; DCミエロイド4/白血球; mDC4/白血球</t>
  </si>
  <si>
    <t>生物標本中の全白血球に対する 4 型骨髄樹状細胞の相対的な測定値 (比率またはパーセンテージ)。</t>
  </si>
  <si>
    <t>4型骨髄樹状細胞と白血球の比率測定</t>
  </si>
  <si>
    <t>DC 骨髄細胞 4 サブ/DC 骨髄細胞 4</t>
  </si>
  <si>
    <t>古典的 DC タイプ 4 サブポピュレーション/古典的 DC タイプ 4; 従来型 DC タイプ 4 サブポピュレーション/従来型 DC タイプ 4; 骨髄性 DC 4 サブポピュレーション/骨髄性 DC 4; 骨髄性 DC 4 サブ/骨髄性 DC 4; mDC4 サブ/mDC4</t>
  </si>
  <si>
    <t>生物標本中の 4 型骨髄樹状細胞に対する 4 型骨髄樹状細胞のサブポピュレーションの相対的な測定値 (比率またはパーセンテージ)。</t>
  </si>
  <si>
    <t>4型骨髄樹状細胞サブポピュレーションと4型骨髄樹状細胞比の測定</t>
  </si>
  <si>
    <t>DC 骨髄性二重陰性</t>
  </si>
  <si>
    <t>DC 骨髄性二重陰性; DC 骨髄性二重陰性; 樹状細胞骨髄性二重陰性; mDC DN</t>
  </si>
  <si>
    <t>生物学的標本中の二重陰性骨髄樹状細胞（CD1c と CD141 の両方である骨髄樹状細胞）の測定。</t>
  </si>
  <si>
    <t>ダブルネガティブ骨髄樹状細胞数</t>
  </si>
  <si>
    <t>DC 骨髄性ダブルネガティブ/DC 骨髄性</t>
  </si>
  <si>
    <t>骨髄性樹状細胞（DC） 骨髄性ダブルネガティブ/骨髄性樹状細胞；mDC DN/mDC</t>
  </si>
  <si>
    <t>生物学的標本中の全骨髄樹状細胞に対する二重陰性骨髄樹状細胞の相対的な測定値（比率またはパーセンテージ）。</t>
  </si>
  <si>
    <t>ダブルネガティブ骨髄樹状細胞対骨髄樹状細胞比測定</t>
  </si>
  <si>
    <t>樹状細胞（DC）骨髄性/白血病</t>
  </si>
  <si>
    <t>cDC/白血球; 古典的DC/白血球; 従来型DC/白血球; DC 骨髄性/白血球; DC 骨髄性/白血球; mDC/白血球</t>
  </si>
  <si>
    <t>生物標本中の白血球に対する骨髄樹状細胞の相対的な測定値（比率またはパーセンテージ）。</t>
  </si>
  <si>
    <t>骨髄樹状細胞と白血球の比率の測定</t>
  </si>
  <si>
    <t>樹状細胞（DC）骨髄細胞/骨髄細胞</t>
  </si>
  <si>
    <t>cDC/骨髄細胞; 古典的DC/骨髄細胞; 従来型DC/骨髄細胞; DC骨髄/骨髄細胞; 樹状細胞骨髄/骨髄細胞; mDC/骨髄細胞</t>
  </si>
  <si>
    <t>生物学的標本中の骨髄細胞全体に対する骨髄樹状細胞の相対的な測定値（比率またはパーセンテージ）。</t>
  </si>
  <si>
    <t>骨髄樹状細胞と骨髄細胞比の測定</t>
  </si>
  <si>
    <t>樹状細胞（DC）骨髄性/DC</t>
  </si>
  <si>
    <t>cDC/DC; 古典的 DC/DC; 従来型 DC/DC; DC 骨髄細胞/DC; 樹状細胞 骨髄細胞/樹状細胞; mDC/DC</t>
  </si>
  <si>
    <t>生物標本中の骨髄樹状細胞と総樹状細胞の相対的な測定値（比率またはパーセンテージ）。</t>
  </si>
  <si>
    <t>骨髄樹状細胞と総樹状細胞比の測定</t>
  </si>
  <si>
    <t>DC骨髄サブ</t>
  </si>
  <si>
    <t>樹状細胞骨髄サブ集団</t>
  </si>
  <si>
    <t>生物学的標本における骨髄樹状細胞のサブポピュレーションの測定。</t>
  </si>
  <si>
    <t>骨髄樹状細胞サブポピュレーション数</t>
  </si>
  <si>
    <t>DC 骨髄サブ/DC</t>
  </si>
  <si>
    <t>cDC サブポピュレーション/DC; 古典的 DC サブポピュレーション/DC; 従来型 DC サブポピュレーション/DC; DC 骨髄サブポピュレーション/DC; 樹状細胞 骨髄サブポピュレーション/樹状細胞; mDC サブポピュレーション/DC</t>
  </si>
  <si>
    <t>生物標本中の全樹状細胞に対する骨髄樹状細胞のサブポピュレーションの相対的な測定値（比率またはパーセンテージ）。</t>
  </si>
  <si>
    <t>骨髄樹状細胞サブポピュレーションと総樹状細胞比の測定</t>
  </si>
  <si>
    <t>DC 骨髄サブ/DCMS</t>
  </si>
  <si>
    <t>樹状細胞骨髄サブ/樹状細胞骨髄サブ; 樹状細胞骨髄サブ/DCMS; 樹状細胞骨髄サブポピュレーション/樹状細胞骨髄サブポピュレーション</t>
  </si>
  <si>
    <t>生物学的標本内の骨髄樹状細胞のサブ集団に対する骨髄樹状細胞のサブ集団の相対的な測定値 (比率またはパーセンテージ)。</t>
  </si>
  <si>
    <t>骨髄樹状細胞サブポピュレーション対骨髄樹状細胞サブポピュレーション比測定</t>
  </si>
  <si>
    <t>DC 骨髄サブ/DCM</t>
  </si>
  <si>
    <t>cDC サブポピュレーション/cDC; 古典的 DC サブポピュレーション/古典的 DC; 従来型 DC サブポピュレーション/従来型 DC; DC 骨髄サブポピュレーション/DCM; 樹状細胞骨髄サブポピュレーション/樹状細胞骨髄; mDC サブポピュレーション/mDC</t>
  </si>
  <si>
    <t>生物学的標本中の骨髄樹状細胞の総数に対する骨髄樹状細胞のサブポピュレーションの相対的な測定値（比率またはパーセンテージ）。</t>
  </si>
  <si>
    <t>骨髄樹状細胞サブポピュレーションと総骨髄樹状細胞比の測定</t>
  </si>
  <si>
    <t>樹状細胞/骨髄細胞</t>
  </si>
  <si>
    <t>樹状細胞/骨髄細胞; 樹状細胞/骨髄細胞</t>
  </si>
  <si>
    <t>生物標本中の樹状細胞と骨髄細胞全体の相対的な測定値（比率またはパーセンテージ）。</t>
  </si>
  <si>
    <t>樹状細胞と骨髄細胞の比率測定</t>
  </si>
  <si>
    <t>DC 形質細胞様細胞</t>
  </si>
  <si>
    <t>DC 形質細胞様細胞; 形質細胞様樹状細胞</t>
  </si>
  <si>
    <t>生物標本中の形質細胞様樹状細胞の測定。</t>
  </si>
  <si>
    <t>形質細胞様樹状細胞数</t>
  </si>
  <si>
    <t>DC 形質細胞様/DC</t>
  </si>
  <si>
    <t>DC 形質細胞様/DC; DC 形質細胞様/樹状細胞; 形質細胞様樹状細胞/樹状細胞</t>
  </si>
  <si>
    <t>生物標本中の樹状細胞に対する形質細胞様樹状細胞の相対的な測定値（比率またはパーセンテージ）。</t>
  </si>
  <si>
    <t>形質細胞様樹状細胞と樹状細胞比の測定</t>
  </si>
  <si>
    <t>DC 形質細胞様/白血球</t>
  </si>
  <si>
    <t>樹状細胞 形質細胞様/白血球; 樹状細胞 形質細胞様/白血球</t>
  </si>
  <si>
    <t>生物標本中の全白血球に対する形質細胞様樹状細胞の相対的な測定値（比率またはパーセンテージ）。</t>
  </si>
  <si>
    <t>形質細胞様樹状細胞と白血球の比率測定</t>
  </si>
  <si>
    <t>樹状細胞様細胞/骨髄細胞</t>
  </si>
  <si>
    <t>DC 形質細胞様/骨髄細胞; pDC/骨髄細胞</t>
  </si>
  <si>
    <t>生物学的標本中の総骨髄細胞に対する形質細胞様樹状細胞の相対的な測定値（比率またはパーセンテージ）。</t>
  </si>
  <si>
    <t>形質細胞様樹状細胞と骨髄細胞の比率測定</t>
  </si>
  <si>
    <t>食事性クルパノドン酸</t>
  </si>
  <si>
    <t>食事性 22:5 クルパノドン酸; 食事性 22:5 クルパノドン酸; 食事性クルパノドン酸</t>
  </si>
  <si>
    <t>栄養製品または食事、あるいはその一部に含まれる 22:5 クルパノドン酸の総量の測定。</t>
  </si>
  <si>
    <t>食事中のクルパノドン酸測定</t>
  </si>
  <si>
    <t>前樹状細胞</t>
  </si>
  <si>
    <t>樹状細胞前駆細胞; Pre-DC; 前樹状細胞; 前駆樹状細胞; PreDC</t>
  </si>
  <si>
    <t>生物標本中の前駆樹状細胞の測定。</t>
  </si>
  <si>
    <t>前樹状細胞数</t>
  </si>
  <si>
    <t>前樹状細胞/樹状細胞</t>
  </si>
  <si>
    <t>Pre-DC/DC; Pre-樹状細胞/DC; Pre-樹状細胞/樹状細胞; 前駆樹状細胞/樹状細胞; PreDC/DC</t>
  </si>
  <si>
    <t>生物標本中の樹状細胞総数に対する前駆樹状細胞の相対的な測定値（比率またはパーセンテージ）。</t>
  </si>
  <si>
    <t>前樹状細胞と樹状細胞比の測定</t>
  </si>
  <si>
    <t>前樹状細胞サブ</t>
  </si>
  <si>
    <t>樹状細胞前駆細胞サブポピュレーション; 前樹状細胞サブ; 前樹状細胞サブ; 前駆樹状細胞サブポピュレーション; 前樹状細胞サブポピュレーション</t>
  </si>
  <si>
    <t>生物学的標本中の前駆樹状細胞のサブポピュレーションの測定。</t>
  </si>
  <si>
    <t>前樹状細胞サブポピュレーション数</t>
  </si>
  <si>
    <t>DC 形質細胞様サブ</t>
  </si>
  <si>
    <t>DC 形質細胞様サブ; 形質細胞様樹状細胞サブポピュレーション</t>
  </si>
  <si>
    <t>生物学的標本中の形質細胞様樹状細胞のサブポピュレーションの測定。</t>
  </si>
  <si>
    <t>形質細胞様樹状細胞サブポピュレーション数</t>
  </si>
  <si>
    <t>DC 形質細胞様サブ/DC 形質細胞様</t>
  </si>
  <si>
    <t>DC 形質細胞様サブ/DC 形質細胞様; 形質細胞様樹状細胞サブポピュレーション/形質細胞様樹状細胞</t>
  </si>
  <si>
    <t>生物標本中の形質細胞様樹状細胞の総数に対する形質細胞様樹状細胞のサブポピュレーションの相対的な測定値（比率またはパーセンテージ）。</t>
  </si>
  <si>
    <t>形質細胞様樹状細胞サブポピュレーション対樹状細胞形質細胞様比測定</t>
  </si>
  <si>
    <t>DC 形質細胞様サブ/DCPS</t>
  </si>
  <si>
    <t>DC 形質細胞様サブ/DC 形質細胞様サブ; DC 形質細胞様サブ/DCPS; 樹状細胞形質細胞様サブ集団/樹状細胞形質細胞様サブ集団</t>
  </si>
  <si>
    <t>生物学的標本における、形質細胞様樹状細胞のサブポピュレーションと、形質細胞様樹状細胞の2番目のサブポピュレーション（例えば、2つ以上のサブポピュレーション定義マーカーに基づく子/親）の相対的な測定値（比率またはパーセンテージ）</t>
  </si>
  <si>
    <t>形質細胞様樹状細胞サブポピュレーション対形質細胞様樹状細胞サブポピュレーション比測定</t>
  </si>
  <si>
    <t>食物由来のβ-クリプトキサンチン</t>
  </si>
  <si>
    <t>栄養製品または食事、あるいはそれらの一部に含まれるベータクリプトキサンチンの測定。</t>
  </si>
  <si>
    <t>食事性β-クリプトキサンチン測定</t>
  </si>
  <si>
    <t>DCサブ</t>
  </si>
  <si>
    <t>DCサブ;樹状細胞サブポピュレーション</t>
  </si>
  <si>
    <t>生物標本内の樹状細胞のサブポピュレーションの測定。</t>
  </si>
  <si>
    <t>樹状細胞サブポピュレーション数</t>
  </si>
  <si>
    <t>DCサブ/DC</t>
  </si>
  <si>
    <t>DC サブポピュレーション/DC; DC サブ/DC; 樹状細胞サブポピュレーション/樹状細胞</t>
  </si>
  <si>
    <t>生物標本中の樹状細胞の総数に対する樹状細胞のサブ集団の相対的な測定値（比率またはパーセンテージ）。</t>
  </si>
  <si>
    <t>樹状細胞サブポピュレーション対樹状細胞比測定</t>
  </si>
  <si>
    <t>食事中の銅</t>
  </si>
  <si>
    <t>栄養製品または食事、あるいはその一部に含まれる銅の総量を測定し、測定します。</t>
  </si>
  <si>
    <t>食事中の銅の測定</t>
  </si>
  <si>
    <t>食事中の乳製品総量</t>
  </si>
  <si>
    <t>栄養製品または食事、あるいはその一部に含まれる乳製品（牛乳から製造された、または牛乳を含む食品）の総量を決定します。</t>
  </si>
  <si>
    <t>食事中の乳製品の測定</t>
  </si>
  <si>
    <t>食物性ドコサヘキサエン酸</t>
  </si>
  <si>
    <t>食物由来の22:6ドコサヘキサエン酸; 食物由来の22:6ドコサヘキサエン酸; 食物由来のドコサヘキサエン酸</t>
  </si>
  <si>
    <t>栄養製品または食事、あるいはその一部に含まれる総 22:6 ドコサヘキサエン酸の測定。</t>
  </si>
  <si>
    <t>食事中のドコサヘキサエン酸の測定</t>
  </si>
  <si>
    <t>故人寄付者による寄付の種類</t>
  </si>
  <si>
    <t>臓器提供者の状態や環境など、死亡した提供者から臓器を摘出する際の条件。</t>
  </si>
  <si>
    <t>死体ドナーによる臓器提供の条件</t>
  </si>
  <si>
    <t>Dダイマー</t>
  </si>
  <si>
    <t>生物学的標本中の D ダイマーの測定。</t>
  </si>
  <si>
    <t>Dダイマー測定</t>
  </si>
  <si>
    <t>抗二本鎖DNA IgG</t>
  </si>
  <si>
    <t>生物学的標本中の二本鎖 DNA IgG 抗体の測定。</t>
  </si>
  <si>
    <t>抗二本鎖DNA IgG測定</t>
  </si>
  <si>
    <t>デッドボックスプロテイン58</t>
  </si>
  <si>
    <t>DEAD ボックスタンパク質 58; DExD/H ボックスヘリカーゼ 58; おそらく ATP 依存性 RNA ヘリカーゼ DDX58</t>
  </si>
  <si>
    <t>生物標本中の DEAD ボックス タンパク質 58 の測定。</t>
  </si>
  <si>
    <t>DEAD Boxプロテイン58測定</t>
  </si>
  <si>
    <t>DeBakey AoD分類</t>
  </si>
  <si>
    <t>DeBakey AoD分類; DeBakey大動脈解離分類</t>
  </si>
  <si>
    <t>DeBakey分類システム（DeBakey ME、Henly WS、Cooley DA、Morris GC Jr、Crawford ES、Beall AC Jr. 大動脈解離性動脈瘤の外科的管理。J Thorac Cardiovasc Surg. 1965年1月;49）によって定義された大動脈解離の種類。</t>
  </si>
  <si>
    <t>DeBakey大動脈解離分類</t>
  </si>
  <si>
    <t>減衰補正インジケーター</t>
  </si>
  <si>
    <t>画像再構成において、画像取得中に放射性標識トレーサーが体内に拡散して減衰する時間活性曲線が考慮されたかどうかを示します。</t>
  </si>
  <si>
    <t>デコリン</t>
  </si>
  <si>
    <t>DCN; デコリン</t>
  </si>
  <si>
    <t>生物標本中のデコリンの測定。</t>
  </si>
  <si>
    <t>デコリン測定</t>
  </si>
  <si>
    <t>食事用卵</t>
  </si>
  <si>
    <t>栄養製品または食事、あるいはその一部に含まれる卵の測定。</t>
  </si>
  <si>
    <t>食事中の卵の測定</t>
  </si>
  <si>
    <t>密度</t>
  </si>
  <si>
    <t>単位体積あたりの質量で表される生物標本のコンパクトさの測定値。</t>
  </si>
  <si>
    <t>深さ</t>
  </si>
  <si>
    <t>下方または内方の範囲。深さを決定するために表面から下方へ垂直に測定します。(NCI)</t>
  </si>
  <si>
    <t>食事性エルカ酸</t>
  </si>
  <si>
    <t>食事性22:1エルカ酸; 食事性22:1エルカ酸; 食事性エルカ酸</t>
  </si>
  <si>
    <t>栄養製品または食事、あるいはその一部に含まれる総エルカ酸 22:1 の測定。</t>
  </si>
  <si>
    <t>食事中のエルカ酸測定</t>
  </si>
  <si>
    <t>デシプラミン</t>
  </si>
  <si>
    <t>生物標本中のデシプラミンの測定。</t>
  </si>
  <si>
    <t>デシプラミン測定</t>
  </si>
  <si>
    <t>デスモシン</t>
  </si>
  <si>
    <t>DES; デスモシン</t>
  </si>
  <si>
    <t>標本中のデスモシンの測定。</t>
  </si>
  <si>
    <t>デスモシン測定</t>
  </si>
  <si>
    <t>分遣隊</t>
  </si>
  <si>
    <t>正常に接合された 2 つの構造間の異常な分離の評価。</t>
  </si>
  <si>
    <t>組織剥離の評価</t>
  </si>
  <si>
    <t>ジエチレングリコール</t>
  </si>
  <si>
    <t>検体中のジエチレングリコールの測定。</t>
  </si>
  <si>
    <t>ジエチレングリコール測定</t>
  </si>
  <si>
    <t>ジエチルプロピオン</t>
  </si>
  <si>
    <t>生物標本中のジエチルプロピオンの測定。</t>
  </si>
  <si>
    <t>ジエチルプロピオン測定</t>
  </si>
  <si>
    <t>存在するデバイスの数</t>
  </si>
  <si>
    <t>対象内のデバイスの数の決定。</t>
  </si>
  <si>
    <t>食物脂肪、一価不飽和脂肪酸</t>
  </si>
  <si>
    <t>栄養製品または食事、あるいはその一部に含まれる一価不飽和脂肪の総量を測定し、算出します。</t>
  </si>
  <si>
    <t>食事中の一価不飽和脂肪の測定</t>
  </si>
  <si>
    <t>食物脂肪、多価不飽和脂肪酸</t>
  </si>
  <si>
    <t>栄養製品または食事、あるいはその一部に含まれる多価不飽和脂肪の総量を測定し、算出します。</t>
  </si>
  <si>
    <t>食事中の多価不飽和脂肪の測定</t>
  </si>
  <si>
    <t>食物脂肪、飽和脂肪酸</t>
  </si>
  <si>
    <t>栄養製品または食事、あるいはその一部に含まれる飽和脂肪の総量を測定し、算出します。</t>
  </si>
  <si>
    <t>食事中の飽和脂肪の測定</t>
  </si>
  <si>
    <t>食物脂肪、総量</t>
  </si>
  <si>
    <t>栄養製品または食事、あるいはその一部に含まれる総脂肪量の測定。</t>
  </si>
  <si>
    <t>総食事脂肪測定</t>
  </si>
  <si>
    <t>食事性鉄分</t>
  </si>
  <si>
    <t>栄養製品または食事、あるいはその一部に含まれる鉄の総量の測定。</t>
  </si>
  <si>
    <t>食事中の鉄分の測定</t>
  </si>
  <si>
    <t>食物葉酸当量</t>
  </si>
  <si>
    <t>DFE; 食物葉酸当量</t>
  </si>
  <si>
    <t>栄養製品または食事、あるいはそれらの一部に含まれる食品葉酸と標準化葉酸（食品葉酸当量として）の合計。</t>
  </si>
  <si>
    <t>食物葉酸当量測定</t>
  </si>
  <si>
    <t>DNA断片化指数</t>
  </si>
  <si>
    <t>生物標本の核細胞内のデオキシリボ核酸の断片化の測定。</t>
  </si>
  <si>
    <t>食物繊維</t>
  </si>
  <si>
    <t>栄養製品または食事、あるいはその一部に含まれる総繊維量の測定。</t>
  </si>
  <si>
    <t>食物繊維測定</t>
  </si>
  <si>
    <t>食事性食品葉酸</t>
  </si>
  <si>
    <t>栄養製品または食事、あるいはその一部に含まれる天然葉酸の測定。</t>
  </si>
  <si>
    <t>食事中の葉酸測定</t>
  </si>
  <si>
    <t>食物葉酸</t>
  </si>
  <si>
    <t>栄養製品または食事、あるいはその一部に含まれる葉酸の測定。</t>
  </si>
  <si>
    <t>食事性葉酸総量</t>
  </si>
  <si>
    <t>栄養製品または食事、あるいはその一部に含まれる総葉酸量（サプリメント葉酸 + 食品葉酸）の測定。</t>
  </si>
  <si>
    <t>食事中の総葉酸測定</t>
  </si>
  <si>
    <t>ジエントアメーバ・フラギリスDNA</t>
  </si>
  <si>
    <t>生物標本中の Dientamoeba fragilis DNA の測定。</t>
  </si>
  <si>
    <t>ジエントアメーバ・フラギリスDNA測定</t>
  </si>
  <si>
    <t>ダイエットフルーツジュース</t>
  </si>
  <si>
    <t>栄養製品または食事、あるいはその一部の果汁の測定。</t>
  </si>
  <si>
    <t>食事中のフルーツジュースの測定</t>
  </si>
  <si>
    <t>食事用フルーツ</t>
  </si>
  <si>
    <t>栄養製品または食事、あるいはその一部に含まれる果物の総量を決定します。</t>
  </si>
  <si>
    <t>食事中の果物の測定</t>
  </si>
  <si>
    <t>食事性ガドレイン酸</t>
  </si>
  <si>
    <t>食事性20:1ガドレイン酸; 食事性20:1ガドレイン酸; 食事性ガドレイン酸</t>
  </si>
  <si>
    <t>栄養製品または食事、あるいはその一部に含まれる総ガドレイン酸 20:1 の測定。</t>
  </si>
  <si>
    <t>食事中のガドレイン酸測定</t>
  </si>
  <si>
    <t>変性した白血球</t>
  </si>
  <si>
    <t>変性白血球; 変性WBC; 変性白血球</t>
  </si>
  <si>
    <t>生物標本中の変性白血球（形態または機能が劣化した白血球）の測定。</t>
  </si>
  <si>
    <t>変性白血球数</t>
  </si>
  <si>
    <t>食用穀物</t>
  </si>
  <si>
    <t>栄養製品または食事、あるいはその一部に含まれる穀物の総量を決定します。</t>
  </si>
  <si>
    <t>食事中の穀物の測定</t>
  </si>
  <si>
    <t>精製穀物</t>
  </si>
  <si>
    <t>栄養製品または食事、あるいはその一部に含まれる精製穀物の総量の測定。</t>
  </si>
  <si>
    <t>食用穀物、精製された測定</t>
  </si>
  <si>
    <t>食事中の全粒穀物</t>
  </si>
  <si>
    <t>栄養製品または食事、あるいはその一部に含まれる全粒穀物の測定。</t>
  </si>
  <si>
    <t>食事中の全粒穀物の測定</t>
  </si>
  <si>
    <t>デヒドロエピアンドロステロン</t>
  </si>
  <si>
    <t>デヒドロエピアンドロステロン; デヒドロイソアンドロステロン</t>
  </si>
  <si>
    <t>生物標本中のデヒドロエピアンドロステロン ホルモンの測定。</t>
  </si>
  <si>
    <t>デヒドロエピアンドロステロン測定</t>
  </si>
  <si>
    <t>デヒドロエピアンドロステロン硫酸塩</t>
  </si>
  <si>
    <t>デヒドロエピアンドロステロン硫酸塩、DHEA硫酸塩、DHEA-S、sDHEA</t>
  </si>
  <si>
    <t>生物標本中の硫酸化デヒドロエピアンドロステロンの測定。</t>
  </si>
  <si>
    <t>硫酸化DHEA測定</t>
  </si>
  <si>
    <t>3,4-ジヒドロキシフェニルグリコール</t>
  </si>
  <si>
    <t>3,4-ジヒドロキシフェニルグリコール; 3.4 ジヒドロキシフェニルグリコール</t>
  </si>
  <si>
    <t>生物標本中のカテコールアミン代謝物、3,4-ジヒドロキシフェニルグリコールの測定。</t>
  </si>
  <si>
    <t>3,4-ジヒドロキシフェニルグリコール測定</t>
  </si>
  <si>
    <t>ジヒドロテストステロン</t>
  </si>
  <si>
    <t>アンドロスタノロン; ジヒドロテストステロン</t>
  </si>
  <si>
    <t>生物学的標本中のジヒドロテストステロンホルモンの測定。</t>
  </si>
  <si>
    <t>ジヒドロテストステロン測定</t>
  </si>
  <si>
    <t>2,3-ジヒドロキシプロピルメルカプツール酸</t>
  </si>
  <si>
    <t>2,3-ジヒドロキシプロピルメルカプツール酸; 2,3-ジヒドロキシプロピルメルカプツール酸; DHPMA</t>
  </si>
  <si>
    <t>検体中の2,3-ジヒドロキシプロピルメルカプツール酸の測定。</t>
  </si>
  <si>
    <t>2,3-ジヒドロキシプロピルメルカプツール酸測定</t>
  </si>
  <si>
    <t>拡張期血圧</t>
  </si>
  <si>
    <t>心臓周期中の全身動脈循環における最低血圧。</t>
  </si>
  <si>
    <t>直径</t>
  </si>
  <si>
    <t>円または球の中心を通り、円周上の 2 点を結ぶ直線の長さ。(NCI)</t>
  </si>
  <si>
    <t>直径、最小</t>
  </si>
  <si>
    <t>オブジェクトの直径を表す値のグループ内の最小値。</t>
  </si>
  <si>
    <t>最小直径</t>
  </si>
  <si>
    <t>直径、平均</t>
  </si>
  <si>
    <t>物体の直径を表す値のグループ内の平均数。</t>
  </si>
  <si>
    <t>平均直径</t>
  </si>
  <si>
    <t>直径、標準偏差</t>
  </si>
  <si>
    <t>物体の直径を表す値のグループ内の標準偏差。</t>
  </si>
  <si>
    <t>直径の標準偏差</t>
  </si>
  <si>
    <t>抑制領域の直径</t>
  </si>
  <si>
    <t>キルゾーンの直径; 抑制ゾーンの直径</t>
  </si>
  <si>
    <t>培養プレートの表面にある抗生物質源を囲む細菌の増殖を阻害する円形領域の直径の測定値。</t>
  </si>
  <si>
    <t>抗生物質感受性帯直径</t>
  </si>
  <si>
    <t>デジタルサンプリングレート</t>
  </si>
  <si>
    <t>単位時間あたりに取得または記録されるデジタル サンプルの数。</t>
  </si>
  <si>
    <t>ジヒドロコデイン</t>
  </si>
  <si>
    <t>生物学的標本中に存在するジヒドロコデインの測定。</t>
  </si>
  <si>
    <t>ジヒドロコデイン測定</t>
  </si>
  <si>
    <t>無次元指数</t>
  </si>
  <si>
    <t>無次元指数; 無次元速度指数</t>
  </si>
  <si>
    <t>左室流出路 (LVOT) の血流速度と大動脈弁を横切る最大血流速度の比。</t>
  </si>
  <si>
    <t>ジヌクレオチドマーカー名</t>
  </si>
  <si>
    <t>アッセイキット内に存在するジヌクレオチドマーカーの文字識別子。</t>
  </si>
  <si>
    <t>解剖インジケーター</t>
  </si>
  <si>
    <t>血管解離の有無を示します。</t>
  </si>
  <si>
    <t>分配量</t>
  </si>
  <si>
    <t>調剤された製品の量。(NCI)</t>
  </si>
  <si>
    <t>距離</t>
  </si>
  <si>
    <t>2 点 (実際または仮想) 間の実際または計算された範囲。</t>
  </si>
  <si>
    <t>疾病曝露の可能性のある地区</t>
  </si>
  <si>
    <t>個人が病気に感染した可能性がある地区。</t>
  </si>
  <si>
    <t>永住地の地区</t>
  </si>
  <si>
    <t>個人の永住地として特定された地区。</t>
  </si>
  <si>
    <t>分布</t>
  </si>
  <si>
    <t>検査対象エリア内での発見物の分布パターンの説明。</t>
  </si>
  <si>
    <t>分布パターンの発見の説明</t>
  </si>
  <si>
    <t>食事性カリウム</t>
  </si>
  <si>
    <t>栄養製品または食事、あるいはその一部に含まれるカリウムの総量を測定し、測定します。</t>
  </si>
  <si>
    <t>食事中のカリウム測定</t>
  </si>
  <si>
    <t>ディックコップWNTシグナル伝達経路阻害剤1</t>
  </si>
  <si>
    <t>ディックコフ WNT シグナル伝達経路阻害剤 1; DKK-1; SK</t>
  </si>
  <si>
    <t>生物標本中の dickkopf WNT シグナル伝達経路阻害剤 1 の測定。</t>
  </si>
  <si>
    <t>ディッコフWNTシグナル伝達経路阻害剤1の測定</t>
  </si>
  <si>
    <t>食物ラウリン酸</t>
  </si>
  <si>
    <t>食事性12:0ラウレート; 食事性12:0ラウリン酸; 食事性ラウリン酸</t>
  </si>
  <si>
    <t>栄養製品または食事、あるいはその一部に含まれるラウリン酸の総量 12:0 を測定します。</t>
  </si>
  <si>
    <t>食事中のラウリン酸測定</t>
  </si>
  <si>
    <t>肺のCO拡散能</t>
  </si>
  <si>
    <t>肺のCO拡散能; TLCO; 肺のCO伝達係数</t>
  </si>
  <si>
    <t>吸入した空気から肺毛細血管の血液に移行する一酸化炭素の量。</t>
  </si>
  <si>
    <t>一酸化炭素拡散能力試験</t>
  </si>
  <si>
    <t>HGB修正DLCO</t>
  </si>
  <si>
    <t>ヘモグロビン濃度に合わせて調整された一酸化炭素に対する肺の拡散能力。</t>
  </si>
  <si>
    <t>ヘモグロビン補正肺の一酸化炭素拡散能</t>
  </si>
  <si>
    <t>予測HGB補正DLCOの割合</t>
  </si>
  <si>
    <t>ヘモグロビン濃度に合わせて調整された予測正常値の割合として表される、一酸化炭素に対する肺の拡散能力。</t>
  </si>
  <si>
    <t>一酸化炭素に対する肺の補正拡散能予測ヘモグロビン濃度</t>
  </si>
  <si>
    <t>HGB修正DLCO/VA</t>
  </si>
  <si>
    <t>ヘモグロビン濃度に合わせて調整された肺胞容積の割合として表される、一酸化炭素に対する肺の拡散能力。</t>
  </si>
  <si>
    <t>ヘモグロビン補正肺拡散能（一酸化炭素/肺胞容積比）</t>
  </si>
  <si>
    <t>予測HGB率補正DLCO/VA</t>
  </si>
  <si>
    <t>ヘモグロビン濃度を調整した予測正常値の割合として表される、肺胞容積に対する一酸化炭素の拡散能力の割合。</t>
  </si>
  <si>
    <t>一酸化炭素に対する肺の補正拡散能（ヘモグロビン濃度予測値／肺胞容積比）</t>
  </si>
  <si>
    <t>肺のCOに対する平均拡散能</t>
  </si>
  <si>
    <t>吸入した空気から肺毛細血管の血液に移行する一酸化炭素の平均量。</t>
  </si>
  <si>
    <t>平均一酸化炭素拡散能力試験</t>
  </si>
  <si>
    <t>予測DLCOの割合</t>
  </si>
  <si>
    <t>予測される正常値の割合として表される、一酸化炭素に対する肺の拡散能力。</t>
  </si>
  <si>
    <t>一酸化炭素の肺の予測拡散能の割合</t>
  </si>
  <si>
    <t>肺胞容積の割合として表される、一酸化炭素に対する肺の拡散能力。</t>
  </si>
  <si>
    <t>肺の一酸化炭素拡散能／肺胞容積比</t>
  </si>
  <si>
    <t>予測DLCO/VA率</t>
  </si>
  <si>
    <t>肺胞容積に対する一酸化炭素の拡散能力の割合を、予測される正常値の割合として表します。</t>
  </si>
  <si>
    <t>一酸化炭素の肺拡散能予測値/肺胞容積比</t>
  </si>
  <si>
    <t>食物リノール酸</t>
  </si>
  <si>
    <t>食物性18:2リノール酸; 食物性18:2リノール酸; 食物性リノール酸</t>
  </si>
  <si>
    <t>栄養製品または食事、あるいはその一部に含まれる 18:2 リノール酸の総量の測定。</t>
  </si>
  <si>
    <t>食物リノール酸測定</t>
  </si>
  <si>
    <t>食物性リノレン酸</t>
  </si>
  <si>
    <t>食物性18:3リノレン酸; 食物性18:3リノレン酸; 食物性リノレン酸</t>
  </si>
  <si>
    <t>栄養製品または食事、あるいはその一部に含まれる 18:3 リノレン酸の総量の測定。</t>
  </si>
  <si>
    <t>食物リノレン酸測定</t>
  </si>
  <si>
    <t>食事性ルテインとゼアキサンチン</t>
  </si>
  <si>
    <t>栄養製品または食事、あるいはその一部に含まれるルテインおよびゼアキサンチンの測定。</t>
  </si>
  <si>
    <t>食事中のルテインとゼアキサンチンの測定</t>
  </si>
  <si>
    <t>配送方法</t>
  </si>
  <si>
    <t>胎児が娩出される方法の説明。</t>
  </si>
  <si>
    <t>配送手順</t>
  </si>
  <si>
    <t>食物リコピン</t>
  </si>
  <si>
    <t>栄養製品または食事、あるいはその一部に含まれるリコピンの測定。</t>
  </si>
  <si>
    <t>食事性リコピン測定</t>
  </si>
  <si>
    <t>2,6-ジメチルアニリン</t>
  </si>
  <si>
    <t>2,6-ジメチルアニリン; 2,6-キシリジン; o-キシリジン</t>
  </si>
  <si>
    <t>標本中の2,6-ジメチルアニリンの測定。</t>
  </si>
  <si>
    <t>2,6-ジメチルアニリン測定</t>
  </si>
  <si>
    <t>食用肉</t>
  </si>
  <si>
    <t>栄養製品または食事、あるいはその一部に含まれる肉の総量を決定します。</t>
  </si>
  <si>
    <t>食事中の肉の測定</t>
  </si>
  <si>
    <t>食用肉、塩漬け</t>
  </si>
  <si>
    <t>栄養製品または食事、あるいはその一部の中の塩漬け肉の定量。</t>
  </si>
  <si>
    <t>食用肉、塩漬け測定</t>
  </si>
  <si>
    <t>食用肉、内臓</t>
  </si>
  <si>
    <t>栄養製品または食事、あるいはその一部の内臓肉の測定。</t>
  </si>
  <si>
    <t>食肉、臓器の測定</t>
  </si>
  <si>
    <t>食事中の肉、鶏肉、魚介類</t>
  </si>
  <si>
    <t>栄養製品または食事、あるいはその一部に含まれる肉、鶏肉、魚介類の合計量を決定します。</t>
  </si>
  <si>
    <t>食事中の肉、鶏肉、魚介類の測定</t>
  </si>
  <si>
    <t>食事性マグネシウム</t>
  </si>
  <si>
    <t>栄養製品または食事、あるいはその一部に含まれるマグネシウムの総量を測定し、測定します。</t>
  </si>
  <si>
    <t>食事中のマグネシウム測定</t>
  </si>
  <si>
    <t>ジメチルグリシン</t>
  </si>
  <si>
    <t>生物標本中のジメチルグリシンの測定。</t>
  </si>
  <si>
    <t>ジメチルグリシン測定</t>
  </si>
  <si>
    <t>ダイエットミルク</t>
  </si>
  <si>
    <t>栄養製品または食事、あるいはその一部に含まれる牛乳の量を決定します。</t>
  </si>
  <si>
    <t>食事中の牛乳の測定</t>
  </si>
  <si>
    <t>食事中の水分</t>
  </si>
  <si>
    <t>栄養製品または食事、あるいはその一部の水分含有量の測定。</t>
  </si>
  <si>
    <t>食事中の水分測定</t>
  </si>
  <si>
    <t>N,N-ジメチルトリプタミン</t>
  </si>
  <si>
    <t>ジメチルトリプタミン; DMT; N,N-ジメチルトリプタミン</t>
  </si>
  <si>
    <t>生物学的標本中の N,N-ジメチルトリプタミンの測定。</t>
  </si>
  <si>
    <t>N,N-ジメチルトリプタミン測定</t>
  </si>
  <si>
    <t>食事性ミリスチン酸</t>
  </si>
  <si>
    <t>食事性14:0ミリスチン酸; 食事性14:0ミリスチン酸; 食事性ミリスチン酸</t>
  </si>
  <si>
    <t>栄養製品または食事、あるいはその一部に含まれる 14:0 ミリスチン酸の総量の測定。</t>
  </si>
  <si>
    <t>食事中のミリスチン酸測定</t>
  </si>
  <si>
    <t>食事中のナトリウム</t>
  </si>
  <si>
    <t>栄養製品または食事、あるいはその一部に含まれるナトリウムの総量を測定し、算出します。</t>
  </si>
  <si>
    <t>食事中のナトリウム測定</t>
  </si>
  <si>
    <t>デオキシリボ核酸</t>
  </si>
  <si>
    <t>生物学的標本内の標的のデオキシリボ核酸 (DNA) の測定。</t>
  </si>
  <si>
    <t>デオキシリボ核酸測定</t>
  </si>
  <si>
    <t>食事性ナイアシン</t>
  </si>
  <si>
    <t>食物性ナイアシン、食物性ビタミンB3</t>
  </si>
  <si>
    <t>栄養製品または食事、あるいはその一部に含まれるナイアシンの測定。</t>
  </si>
  <si>
    <t>食事中のナイアシン測定</t>
  </si>
  <si>
    <t>D-ノルプソイドエフェドリン</t>
  </si>
  <si>
    <t>(+)-ノルプソイドエフェドリン; カチン; D-ノルプソイドエフェドリン</t>
  </si>
  <si>
    <t>生物標本中の D-ノルプソイドエフェドリンの測定。</t>
  </si>
  <si>
    <t>D-ノルプソイドエフェドリン測定</t>
  </si>
  <si>
    <t>ナッツと種子の摂取</t>
  </si>
  <si>
    <t>栄養製品または食事、あるいはその一部に含まれるナッツと種子の総量の測定。</t>
  </si>
  <si>
    <t>ナッツと種子の摂取量</t>
  </si>
  <si>
    <t>デングウイルス1型RNA</t>
  </si>
  <si>
    <t>生物標本中のデングウイルス 1 RNA の測定。</t>
  </si>
  <si>
    <t>デングウイルス1型RNA測定</t>
  </si>
  <si>
    <t>デングウイルス2RNA</t>
  </si>
  <si>
    <t>生物標本中のデングウイルス 2 RNA の測定。</t>
  </si>
  <si>
    <t>デングウイルス2のRNA測定</t>
  </si>
  <si>
    <t>デングウイルス3RNA</t>
  </si>
  <si>
    <t>生物標本中のデングウイルス 3 RNA の測定。</t>
  </si>
  <si>
    <t>デングウイルス3のRNA測定</t>
  </si>
  <si>
    <t>デングウイルス4RNA</t>
  </si>
  <si>
    <t>生物標本中のデングウイルス 4 RNA の測定。</t>
  </si>
  <si>
    <t>デングウイルス4のRNA測定</t>
  </si>
  <si>
    <t>デングウイルスNS1抗原</t>
  </si>
  <si>
    <t>デングウイルス非構造タンパク質1; デングウイルスNS1抗原</t>
  </si>
  <si>
    <t>生物標本中のデングウイルス NS1 抗原の測定。</t>
  </si>
  <si>
    <t>デングウイルスNS1抗原測定</t>
  </si>
  <si>
    <t>デングウイルスRNA</t>
  </si>
  <si>
    <t>生物標本中のデングウイルスRNAの測定。</t>
  </si>
  <si>
    <t>デングウイルスRNA測定</t>
  </si>
  <si>
    <t>ドールボディーズ</t>
  </si>
  <si>
    <t>生物標本中の Dohle 小体 (好中球の末梢細胞質に存在する青灰色の好塩基性の白血球封入体) の測定。</t>
  </si>
  <si>
    <t>ドールボディ測定</t>
  </si>
  <si>
    <t>食用油</t>
  </si>
  <si>
    <t>栄養製品または食事、あるいはその一部に含まれる油の測定。</t>
  </si>
  <si>
    <t>食用油の測定</t>
  </si>
  <si>
    <t>食物性オレイン酸</t>
  </si>
  <si>
    <t>食物由来18:1オレイン酸; 食物由来18:1オレイン酸; 食物由来オレイン酸</t>
  </si>
  <si>
    <t>栄養製品または食事、あるいはその一部に含まれる 18:1 オレイン酸の総量の測定。</t>
  </si>
  <si>
    <t>食事中のオレイン酸測定</t>
  </si>
  <si>
    <t>優位肺パターン</t>
  </si>
  <si>
    <t>一般的にサイズ、分布、量に基づいて、肺の主な異常パターンを主観的に評価します。</t>
  </si>
  <si>
    <t>優位肺パターン評価</t>
  </si>
  <si>
    <t>優勢な肺パターンの分布</t>
  </si>
  <si>
    <t>主な肺の異常パターンの分布の主観的評価。</t>
  </si>
  <si>
    <t>優位肺パターン分布評価</t>
  </si>
  <si>
    <t>3,4-ジヒドロキシフェニル酢酸</t>
  </si>
  <si>
    <t>生物標本中の 3,4-ジヒドロキシフェニル酢酸の測定。</t>
  </si>
  <si>
    <t>3,4-ジヒドロキシフェニル酢酸の測定</t>
  </si>
  <si>
    <t>ドーパミン排泄率</t>
  </si>
  <si>
    <t>定義された時間（例：1 時間）にわたって生物学的標本から排出されるドーパミンの量を測定します。</t>
  </si>
  <si>
    <t>ドーパミン</t>
  </si>
  <si>
    <t>生物学的標本中のドーパミンホルモンの測定。</t>
  </si>
  <si>
    <t>ドーパミン測定</t>
  </si>
  <si>
    <t>デソキシメチルテストステロン</t>
  </si>
  <si>
    <t>生物学的標本中のデソキシメチルテストステロンの測定。</t>
  </si>
  <si>
    <t>デオキシメチルテストステロン測定</t>
  </si>
  <si>
    <t>ドキセピン</t>
  </si>
  <si>
    <t>生物学的標本中に存在するドキセピンの測定。</t>
  </si>
  <si>
    <t>ドキセピン測定</t>
  </si>
  <si>
    <t>ドキセピンおよび/または代謝物</t>
  </si>
  <si>
    <t>ドキセピンとその代謝物の両方を測定できるアッセイのために、生物学的標本中に存在するドキセピンおよび/またはその代謝物の測定。</t>
  </si>
  <si>
    <t>ドキセピンおよび/または代謝物の測定</t>
  </si>
  <si>
    <t>食事性リン</t>
  </si>
  <si>
    <t>栄養製品または食事、あるいはその一部のリン含有量の測定。</t>
  </si>
  <si>
    <t>食事中のリン測定</t>
  </si>
  <si>
    <t>食物パルミチン酸</t>
  </si>
  <si>
    <t>食事性16:0パルミチン酸; 食事性16:0パルミチン酸; 食事性パルミチン酸</t>
  </si>
  <si>
    <t>栄養製品または食事、あるいはその一部に含まれる 16:0 パルミチン酸の総量の測定。</t>
  </si>
  <si>
    <t>食事中のパルミチン酸測定</t>
  </si>
  <si>
    <t>食物パルミトレイン酸</t>
  </si>
  <si>
    <t>食物由来16:1パルミトレイン酸; 食物由来16:1パルミトレイン酸; 食物由来パルミトレイン酸</t>
  </si>
  <si>
    <t>栄養製品または食事、あるいはその一部に含まれる総量 16:1 パルミトレイン酸の測定。</t>
  </si>
  <si>
    <t>食事中のパルミトレイン酸測定</t>
  </si>
  <si>
    <t>食事性パリナリン酸</t>
  </si>
  <si>
    <t>食事性 18:4 パリナレート; 食事性 18:4 パリナリン酸; 食事性パリナリン酸</t>
  </si>
  <si>
    <t>栄養製品または食事、あるいはその一部に含まれる 18:4 パリナリン酸の総量の測定。</t>
  </si>
  <si>
    <t>食事中のパリナリン酸測定</t>
  </si>
  <si>
    <t>デオキシピリジノリン</t>
  </si>
  <si>
    <t>生物標本中のデオキシピリジノリンの測定。</t>
  </si>
  <si>
    <t>デオキシピリジノリン測定</t>
  </si>
  <si>
    <t>デオキシピリジノリン/クレアチニン</t>
  </si>
  <si>
    <t>生物標本中のクレアチニンに対するデオキシピリジノリンの相対的な測定値（比率またはパーセンテージ）。</t>
  </si>
  <si>
    <t>デオキシピリジノリンとクレアチニンの比率測定</t>
  </si>
  <si>
    <t>フィラメントあたりのデニール</t>
  </si>
  <si>
    <t>個々のフィラメントあたりの繊維の線状質量密度。</t>
  </si>
  <si>
    <t>ジフェノキシレート</t>
  </si>
  <si>
    <t>生物標本中のジフェノキシレートの測定。</t>
  </si>
  <si>
    <t>ジフェノキシレート測定</t>
  </si>
  <si>
    <t>ジピパノン</t>
  </si>
  <si>
    <t>生物標本中のジピパノンの測定。</t>
  </si>
  <si>
    <t>ジピパノン測定</t>
  </si>
  <si>
    <t>食事用ジャガイモ</t>
  </si>
  <si>
    <t>栄養製品または食事、あるいはその一部に含まれるジャガイモの定量。</t>
  </si>
  <si>
    <t>食事中のジャガイモの測定</t>
  </si>
  <si>
    <t>食用鶏肉</t>
  </si>
  <si>
    <t>栄養製品または食事、あるいはその一部に含まれる家禽の決定。</t>
  </si>
  <si>
    <t>食用鶏肉の測定</t>
  </si>
  <si>
    <t>ジペプチジルペプチダーゼ-4</t>
  </si>
  <si>
    <t>生物標本中のジペプチジルペプチダーゼ-4 の測定。</t>
  </si>
  <si>
    <t>ジペプチジルペプチダーゼ-4測定</t>
  </si>
  <si>
    <t>食事性タンパク質</t>
  </si>
  <si>
    <t>栄養製品または食事、あるいはその一部に含まれる総タンパク質の測定。</t>
  </si>
  <si>
    <t>食事性タンパク質測定</t>
  </si>
  <si>
    <t>食事性タンパク質食品</t>
  </si>
  <si>
    <t>栄養製品や食事、またはその一部に含まれるタンパク質を豊富に含む食品の決定。</t>
  </si>
  <si>
    <t>食事性タンパク質食品測定</t>
  </si>
  <si>
    <t>病気の再発の相対的位置</t>
  </si>
  <si>
    <t>病気の再発の領域または相対的な位置の説明。</t>
  </si>
  <si>
    <t>食物レチノール</t>
  </si>
  <si>
    <t>食物レチノール；食物ビタミンA</t>
  </si>
  <si>
    <t>栄養製品または食事、あるいはその一部に含まれるレチノールの測定。</t>
  </si>
  <si>
    <t>食事性レチノール測定</t>
  </si>
  <si>
    <t>食物リボフラビン</t>
  </si>
  <si>
    <t>食物リボフラビン、食物ビタミンB2</t>
  </si>
  <si>
    <t>栄養製品または食事、あるいはその一部に含まれるリボフラビンの測定。</t>
  </si>
  <si>
    <t>食事性リボフラビン測定</t>
  </si>
  <si>
    <t>薬剤耐性ステータス</t>
  </si>
  <si>
    <t>薬物に反応しない状態または症状。</t>
  </si>
  <si>
    <t>ドロスタノロン</t>
  </si>
  <si>
    <t>ドロモスタノロン; ドロスタノロン; メドロステロン; メドロテストロン; メトロン</t>
  </si>
  <si>
    <t>生物標本中のドロスタノロンの測定。</t>
  </si>
  <si>
    <t>ドロスタノロン測定</t>
  </si>
  <si>
    <t>薬物検査</t>
  </si>
  <si>
    <t>生物学的標本中に娯楽用薬物または乱用薬物が存在するかどうかを示します。</t>
  </si>
  <si>
    <t>dRVVTスクリーンでパーセント差を確認する</t>
  </si>
  <si>
    <t>dRVVT スクリーンでパーセント差を確認する; dRVVT スクリーンでパーセント差を確認する</t>
  </si>
  <si>
    <t>ループス抗凝固因子の存在を確認するための測定値。計算は [(スクリーニング dRVVT - 確認 dRVVT)/スクリーニング dRVVT] x 100 です。</t>
  </si>
  <si>
    <t>ラッセルの毒蛇の毒を薄める時間</t>
  </si>
  <si>
    <t>ラッセル毒希釈時間；ループス抗凝固試験</t>
  </si>
  <si>
    <t>希釈したラッセルクサリヘビ毒を加えた後、血漿サンプルが凝固するまでにかかる時間を測定します。</t>
  </si>
  <si>
    <t>ラッセルバイパー毒希釈時間測定</t>
  </si>
  <si>
    <t>ラッセルバイパー毒の希釈時間比</t>
  </si>
  <si>
    <t>ラッセル毒希釈液時間比；ループス抗凝固剤比</t>
  </si>
  <si>
    <t>対象サンプルと対照サンプルの希釈ラッセルクサリヘビ毒時間の相対測定。</t>
  </si>
  <si>
    <t>ラッセルバイパー毒の希釈時間制御比測定</t>
  </si>
  <si>
    <t>DRVVT比率を確認する画面</t>
  </si>
  <si>
    <t>過剰リン脂質が存在しないときの希釈ラッセルクサリヘビ毒時間と過剰リン脂質が存在するときの dRVVT の相対測定値 (比率)。</t>
  </si>
  <si>
    <t>ラッセルバイパー毒を希釈する比率測定を確認する時間</t>
  </si>
  <si>
    <t>引き抵抗</t>
  </si>
  <si>
    <t>タバコの棒とフィルターの空気の流れに対する抵抗。</t>
  </si>
  <si>
    <t>排出インジケーター</t>
  </si>
  <si>
    <t>分泌物が存在するかどうかを示します。</t>
  </si>
  <si>
    <t>食物セレン</t>
  </si>
  <si>
    <t>栄養製品または食事、あるいはその一部に含まれるセレンの総量を測定し、測定します。</t>
  </si>
  <si>
    <t>食事中のセレン測定</t>
  </si>
  <si>
    <t>n-3脂肪酸を多く含む魚介類</t>
  </si>
  <si>
    <t>栄養製品または食事、あるいはその一部に含まれる n-3 脂肪酸を多く含む魚介類の定量。</t>
  </si>
  <si>
    <t>n-3脂肪酸を多く含む魚介類の食事摂取量の測定</t>
  </si>
  <si>
    <t>n-3脂肪酸の少ない魚介類</t>
  </si>
  <si>
    <t>栄養製品または食事、あるいはその一部に含まれる n-3 脂肪酸の少ない魚介類の判定。</t>
  </si>
  <si>
    <t>n-3脂肪酸含有量の低い魚介類の食事摂取量の測定</t>
  </si>
  <si>
    <t>食物固形脂肪</t>
  </si>
  <si>
    <t>栄養製品または食事、あるいはその一部の固形脂肪の測定。</t>
  </si>
  <si>
    <t>食事性固形脂肪測定</t>
  </si>
  <si>
    <t>食用大豆製品</t>
  </si>
  <si>
    <t>栄養製品または食事、あるいはその一部に含まれる大豆含有製品の測定。</t>
  </si>
  <si>
    <t>食事性大豆製品の測定</t>
  </si>
  <si>
    <t>派生標本数</t>
  </si>
  <si>
    <t>親標本から生成される派生標本の数。</t>
  </si>
  <si>
    <t>派生標本の数</t>
  </si>
  <si>
    <t>病気のステージ</t>
  </si>
  <si>
    <t>重症度、病因、病態生理学の臨床的尺度に基づいた病気の進行の特徴付けまたは分類。</t>
  </si>
  <si>
    <t>病気のステージ判定</t>
  </si>
  <si>
    <t>臓器提供時のドナーのステータス</t>
  </si>
  <si>
    <t>臓器摘出時のドナーの状態（生存または脳死）のこと。</t>
  </si>
  <si>
    <t>食物ステアリン酸</t>
  </si>
  <si>
    <t>食物由来18:0ステアレート; 食物由来18:0ステアリン酸; 食物由来ステアリン酸</t>
  </si>
  <si>
    <t>栄養製品または食事、あるいはその一部に含まれる 18:0 ステアリン酸の総量の測定。</t>
  </si>
  <si>
    <t>食事中のステアリン酸測定</t>
  </si>
  <si>
    <t>食事中の総糖類</t>
  </si>
  <si>
    <t>栄養製品または食事、あるいはその一部に含まれる総糖分の測定。</t>
  </si>
  <si>
    <t>食事中の糖分測定</t>
  </si>
  <si>
    <t>デスベンラファキシン</t>
  </si>
  <si>
    <t>デスベンラファクシン; O-デスメチルベンラファキシン</t>
  </si>
  <si>
    <t>生物学的標本中に存在するデスベンラファキシンの測定。</t>
  </si>
  <si>
    <t>デスベンラファキシンの測定</t>
  </si>
  <si>
    <t>食物テオブロミン</t>
  </si>
  <si>
    <t>栄養製品または食事、あるいはその一部に含まれるテオブロミンの測定。</t>
  </si>
  <si>
    <t>食事中のテオブロミン測定</t>
  </si>
  <si>
    <t>食事性チアミン</t>
  </si>
  <si>
    <t>食物チアミン; 食物チアミン; 食物ビタミンB1</t>
  </si>
  <si>
    <t>栄養製品または食事、あるいはその一部に含まれるチアミンの測定。</t>
  </si>
  <si>
    <t>食事中のチアミン測定</t>
  </si>
  <si>
    <t>食事性ティムノドン酸</t>
  </si>
  <si>
    <t>食事性20:5ティムノドネート; 食事性20:5ティムノドン酸; 食事性ティムノドン酸</t>
  </si>
  <si>
    <t>栄養製品または食事、あるいはその一部に含まれる総ティムノドン酸 20:5 の測定。</t>
  </si>
  <si>
    <t>食事中のティムノドン酸測定</t>
  </si>
  <si>
    <t>ダイエットトマト</t>
  </si>
  <si>
    <t>栄養製品または食事、あるいはその一部に含まれるトマトの測定。</t>
  </si>
  <si>
    <t>食事中のトマトの測定</t>
  </si>
  <si>
    <t>DTPAクリアランス</t>
  </si>
  <si>
    <t>指定された時間単位（例：1 分）に尿として排出され、ジエチレントリアミン五酢酸（DTPA）が除去される血清または血漿の量の測定値。</t>
  </si>
  <si>
    <t>ジエチレントリアミン五酢酸クリアランス</t>
  </si>
  <si>
    <t>デュロキセチン</t>
  </si>
  <si>
    <t>生物標本中のデュロキセチンの測定。</t>
  </si>
  <si>
    <t>デュロキセチン測定</t>
  </si>
  <si>
    <t>DU-PAN-2; デューク膵臓モノクローナル抗原2型; DUPAN-2</t>
  </si>
  <si>
    <t>生物学的標本中の DU-PAN-2 抗原の測定。</t>
  </si>
  <si>
    <t>デューク膵臓モノクローナル抗原2型測定</t>
  </si>
  <si>
    <t>デングウイルス1/2/3/4 RNA</t>
  </si>
  <si>
    <t>生物学的標本中のデングウイルス血清型 1、2、3、および/または 4 の RNA の測定。</t>
  </si>
  <si>
    <t>デングウイルス1、2、3、および/または4のRNA測定</t>
  </si>
  <si>
    <t>挿入されたデバイスの数</t>
  </si>
  <si>
    <t>個人に挿入されるデバイスの数。</t>
  </si>
  <si>
    <t>食事性野菜</t>
  </si>
  <si>
    <t>栄養製品または食事、あるいはその一部に含まれる野菜の総量を決定します。</t>
  </si>
  <si>
    <t>食事中の野菜の測定</t>
  </si>
  <si>
    <t>食事性野菜、濃い緑色</t>
  </si>
  <si>
    <t>栄養製品または食事、あるいはその一部に含まれる濃い緑色の野菜の総量を決定します。</t>
  </si>
  <si>
    <t>食事性野菜、濃い緑色の測定</t>
  </si>
  <si>
    <t>食事性野菜、赤とオレンジ</t>
  </si>
  <si>
    <t>栄養製品または食事、あるいはその一部に含まれる赤色およびオレンジ色の野菜の総量を決定します。</t>
  </si>
  <si>
    <t>食事性野菜、赤とオレンジの測定</t>
  </si>
  <si>
    <t>食事性野菜、でんぷん質</t>
  </si>
  <si>
    <t>栄養製品または食事、あるいはその一部に含まれるでんぷん質野菜の総量の測定。</t>
  </si>
  <si>
    <t>食事性野菜、でんぷん質の測定</t>
  </si>
  <si>
    <t>食物ビタミンA</t>
  </si>
  <si>
    <t>栄養製品または食事、あるいはその一部に含まれるビタミン A の総量を測定し、測定します。</t>
  </si>
  <si>
    <t>食事中のビタミンA測定</t>
  </si>
  <si>
    <t>食物ビタミンB12</t>
  </si>
  <si>
    <t>栄養製品または食事、あるいはその一部に含まれるビタミン B12 の総量を測定し、測定します。</t>
  </si>
  <si>
    <t>食事中のビタミンB12の測定</t>
  </si>
  <si>
    <t>食物ビタミンB6</t>
  </si>
  <si>
    <t>栄養製品または食事、あるいはその一部に含まれるビタミン B6 の総量の測定。</t>
  </si>
  <si>
    <t>食事中のビタミンB6の測定</t>
  </si>
  <si>
    <t>食物ビタミンC</t>
  </si>
  <si>
    <t>栄養製品または食事、あるいはその一部に含まれるビタミン C の総量を測定し、測定します。</t>
  </si>
  <si>
    <t>食事中のビタミンCの測定</t>
  </si>
  <si>
    <t>食事性ビタミンD</t>
  </si>
  <si>
    <t>栄養製品または食事、あるいはその一部に含まれるビタミン D の総量を測定し、測定します。</t>
  </si>
  <si>
    <t>食事中のビタミンD測定</t>
  </si>
  <si>
    <t>食物ビタミンK</t>
  </si>
  <si>
    <t>栄養製品または食事、あるいはその一部に含まれるビタミン K の総量の測定。</t>
  </si>
  <si>
    <t>食事中のビタミンKの測定</t>
  </si>
  <si>
    <t>デバイス出力ブラインドステータス</t>
  </si>
  <si>
    <t>デバイスによって生成され提供される情報の盲目状態または状態。</t>
  </si>
  <si>
    <t>デバイスデータのブラインド状態</t>
  </si>
  <si>
    <t>住居タイプ</t>
  </si>
  <si>
    <t>個人が居住する物理的な場所の特徴または分類。</t>
  </si>
  <si>
    <t>居住区</t>
  </si>
  <si>
    <t>診断基準を満たしている</t>
  </si>
  <si>
    <t>医学的診断を確立するために被験者が満たした診断基準の説明。</t>
  </si>
  <si>
    <t>どの診断基準を満たしたか</t>
  </si>
  <si>
    <t>11-デオキシコルチコステロイド</t>
  </si>
  <si>
    <t>11-デオキシコルチコイド; 11-デオキシコルチコステロイド; 11-デオキシコルチコステロイド</t>
  </si>
  <si>
    <t>生物学的標本中の総 11-デオキシコルチコステロイドの測定。</t>
  </si>
  <si>
    <t>11-デオキシコルチコステロイド測定</t>
  </si>
  <si>
    <t>11-デオキシコルチゾール</t>
  </si>
  <si>
    <t>生物標本中の 11-デオキシコルチゾールの測定。</t>
  </si>
  <si>
    <t>11-デオキシコルチゾール測定</t>
  </si>
  <si>
    <t>21-デオキシコルチゾール</t>
  </si>
  <si>
    <t>生物標本中の 21-デオキシコルチゾールの測定。</t>
  </si>
  <si>
    <t>21-デオキシコルチゾール測定</t>
  </si>
  <si>
    <t>11-デオキシコルチコステロン</t>
  </si>
  <si>
    <t>11-デオキシコルチコステロン、21-ヒドロキシプロゲステロン、コルテキソン、デオキシコルトン、デオキシコルトン</t>
  </si>
  <si>
    <t>生物標本中の 11-デオキシコルチコステロンの測定。</t>
  </si>
  <si>
    <t>11-デオキシコルチコステロン測定</t>
  </si>
  <si>
    <t>21-デオキシコルチコステロン</t>
  </si>
  <si>
    <t>生物標本中の 21-デオキシコルチコステロンの測定。</t>
  </si>
  <si>
    <t>21-デオキシコルチコステロン測定</t>
  </si>
  <si>
    <t>ダイエットヨーグルト</t>
  </si>
  <si>
    <t>栄養製品または食事、あるいはその一部に含まれるヨーグルトの定量。</t>
  </si>
  <si>
    <t>ダイエットヨーグルトの測定</t>
  </si>
  <si>
    <t>感覚異常</t>
  </si>
  <si>
    <t>感覚異常（感覚の歪みにより、通常は灼熱感、チクチク感、または麻痺として表現される異常で不快な感覚が生じる）の評価。</t>
  </si>
  <si>
    <t>感覚異常の評価</t>
  </si>
  <si>
    <t>ジストニア</t>
  </si>
  <si>
    <t>ジストニア（持続的または断続的な筋肉の収縮を特徴とし、異常な動作や姿勢を引き起こす運動障害）の評価。</t>
  </si>
  <si>
    <t>ジストニアの評価</t>
  </si>
  <si>
    <t>ジストロフィン</t>
  </si>
  <si>
    <t>生物標本中の総ジストロフィンの測定。</t>
  </si>
  <si>
    <t>ジストロフィン測定</t>
  </si>
  <si>
    <t>ジストロフィン実測値/対照値</t>
  </si>
  <si>
    <t>ジストロフィン実測値/対照値; ジストロフィン実測値/正常値</t>
  </si>
  <si>
    <t>対照標本と比較した、被験者の標本中のジストロフィンの相対的な測定値 (比率またはパーセンテージ)。</t>
  </si>
  <si>
    <t>ジストロフィン実測値と対照値比の測定</t>
  </si>
  <si>
    <t>食物亜鉛</t>
  </si>
  <si>
    <t>栄養製品または食事、あるいはその一部に含まれる亜鉛の総量を測定し、算出します。</t>
  </si>
  <si>
    <t>食事中の亜鉛の測定</t>
  </si>
  <si>
    <t>ジアゼパム</t>
  </si>
  <si>
    <t>生物学的標本中に存在するジアゼパムの測定。</t>
  </si>
  <si>
    <t>ジアゼパム測定</t>
  </si>
  <si>
    <t>エストロン硫酸塩</t>
  </si>
  <si>
    <t>E1S; エストロン3硫酸塩; エストロン硫酸塩</t>
  </si>
  <si>
    <t>生物標本中のエストロン硫酸塩の測定。</t>
  </si>
  <si>
    <t>エストロン硫酸塩測定</t>
  </si>
  <si>
    <t>アセト酢酸エチル</t>
  </si>
  <si>
    <t>3-オキソブタン酸エチル; アセト酢酸エチル; アセト酢酸エチル; アセチル酢酸エチル</t>
  </si>
  <si>
    <t>検体中のアセト酢酸エチルの測定。</t>
  </si>
  <si>
    <t>アセト酢酸エチル測定</t>
  </si>
  <si>
    <t>グルコース、推定平均</t>
  </si>
  <si>
    <t>EAG; 推定平均血糖値; 推定血糖値; 推定平均血糖値</t>
  </si>
  <si>
    <t>グリコヘモグロビン値に基づいて計算された血糖値の推定値</t>
  </si>
  <si>
    <t>推定平均血糖値測定値</t>
  </si>
  <si>
    <t>エプスタイン・バーDNA</t>
  </si>
  <si>
    <t>エプスタイン・バーのDNA。ヒトヘルペスウイルス 4 DNA</t>
  </si>
  <si>
    <t>生物標本中のエプスタイン・バーウイルス DNA の測定。</t>
  </si>
  <si>
    <t>エプスタイン・バーウイルスDNA測定</t>
  </si>
  <si>
    <t>エプスタイン・バー早期抗原</t>
  </si>
  <si>
    <t>生物学的標本中のエプスタイン・バー早期抗原の測定。</t>
  </si>
  <si>
    <t>エプスタイン・バーウイルス早期抗原測定</t>
  </si>
  <si>
    <t>エプスタイン・バー核抗原</t>
  </si>
  <si>
    <t>生物学的標本中のエプスタイン・バー核抗原の測定。</t>
  </si>
  <si>
    <t>エプスタイン・バー核抗原測定</t>
  </si>
  <si>
    <t>エボラウイルス</t>
  </si>
  <si>
    <t>生物標本中のエボラウイルスの測定。</t>
  </si>
  <si>
    <t>エボラウイルス測定</t>
  </si>
  <si>
    <t>エプスタイン・バーウイルス</t>
  </si>
  <si>
    <t>生物標本中のエプスタイン・バーウイルスの測定。</t>
  </si>
  <si>
    <t>エプスタイン・バーウイルス測定</t>
  </si>
  <si>
    <t>EBVプロファイルの解釈</t>
  </si>
  <si>
    <t>エプスタイン・バーウイルス抗体プロファイル；エプスタイン・バーウイルス感染状態；エプスタイン・バーウイルスパネル</t>
  </si>
  <si>
    <t>EBV抗原抗体検査パネルに基づくエプスタイン・バーウイルス感染の評価。</t>
  </si>
  <si>
    <t>エプスタイン・バーウイルス感染状態</t>
  </si>
  <si>
    <t>エプスタイン・バーウイルスLMP1</t>
  </si>
  <si>
    <t>エプスタイン・バーウイルス潜伏膜タンパク質1; エプスタイン・バーウイルスLMP1</t>
  </si>
  <si>
    <t>生物標本中のエプスタイン・バーウイルス潜伏膜タンパク質 1 の測定。</t>
  </si>
  <si>
    <t>エプスタイン・バーウイルス潜伏膜タンパク質1の測定</t>
  </si>
  <si>
    <t>偏心細胞</t>
  </si>
  <si>
    <t>生物標本中の偏心赤血球（ヘモグロビンが細胞の特定の部分に局在し、局所的な染色として目立つ赤血球）の測定。</t>
  </si>
  <si>
    <t>偏心細胞数</t>
  </si>
  <si>
    <t>出血斑指標</t>
  </si>
  <si>
    <t>斑状出血が存在するかどうかを示します。</t>
  </si>
  <si>
    <t>ECG電極の数</t>
  </si>
  <si>
    <t>ECG電極の数; EKG電極の数; 心電図電極の数</t>
  </si>
  <si>
    <t>評価に使用される心電図電極の数。</t>
  </si>
  <si>
    <t>心電図電極の数</t>
  </si>
  <si>
    <t>エコータイム</t>
  </si>
  <si>
    <t>励起パルスの適用からピークエコー信号の記録までの時間（ミリ秒）。（NCI）</t>
  </si>
  <si>
    <t>エンテロバクター・クロアカエ</t>
  </si>
  <si>
    <t>生物標本中のエンテロバクター クロアカエの測定。</t>
  </si>
  <si>
    <t>エンテロバクタークロアカエ測定</t>
  </si>
  <si>
    <t>エンテロバクタークロアカエ複合体</t>
  </si>
  <si>
    <t>生物標本中の Enterobacter cloacae 複合体の測定。</t>
  </si>
  <si>
    <t>エンテロバクタークロアカエ複合体測定</t>
  </si>
  <si>
    <t>エンテロバクタークロアカエ複合体DNA</t>
  </si>
  <si>
    <t>生物標本中の Enterobacter cloacae 複合体 DNA の測定。</t>
  </si>
  <si>
    <t>エンテロバクタークロアカエ複合体DNA測定</t>
  </si>
  <si>
    <t>大腸菌志賀毒素様毒素</t>
  </si>
  <si>
    <t>生物標本中の大腸菌シガ様毒素の総量の測定。</t>
  </si>
  <si>
    <t>大腸菌の志賀毒素様毒素測定</t>
  </si>
  <si>
    <t>大腸菌</t>
  </si>
  <si>
    <t>生物標本中の大腸菌の測定。</t>
  </si>
  <si>
    <t>大腸菌測定</t>
  </si>
  <si>
    <t>大腸菌DNA</t>
  </si>
  <si>
    <t>生物標本中の大腸菌 DNA の測定。</t>
  </si>
  <si>
    <t>大腸菌DNA測定</t>
  </si>
  <si>
    <t>大腸菌K1 DNA</t>
  </si>
  <si>
    <t>生物標本中の大腸菌 K1 DNA の測定。</t>
  </si>
  <si>
    <t>大腸菌K1 DNA測定</t>
  </si>
  <si>
    <t>大腸菌O抗原</t>
  </si>
  <si>
    <t>生物標本中の大腸菌O抗原の測定。</t>
  </si>
  <si>
    <t>大腸菌O抗原測定</t>
  </si>
  <si>
    <t>好酸球カチオンタンパク質</t>
  </si>
  <si>
    <t>好酸球カチオンタンパク質; リボヌクレアーゼAファミリーメンバー3; RNase 3</t>
  </si>
  <si>
    <t>生物標本中の好酸球カチオンタンパク質の測定。</t>
  </si>
  <si>
    <t>好酸球カチオンタンパク質測定</t>
  </si>
  <si>
    <t>電流センサータイプ</t>
  </si>
  <si>
    <t>電流を検出するために使用されるセンサーの説明。</t>
  </si>
  <si>
    <t>電流センサーの種類</t>
  </si>
  <si>
    <t>エカリン凝固時間</t>
  </si>
  <si>
    <t>メイゾトロンビンの生成に基づいて、生物学的標本におけるトロンビン阻害剤の活性を測定します。</t>
  </si>
  <si>
    <t>エカリン凝固時間測定</t>
  </si>
  <si>
    <t>子宮外妊娠の指標</t>
  </si>
  <si>
    <t>子宮外妊娠が起こったかどうかを示すもの。</t>
  </si>
  <si>
    <t>子宮外妊娠の数</t>
  </si>
  <si>
    <t>女性被験者が経験した子宮外妊娠の総数の測定値。</t>
  </si>
  <si>
    <t>大腸菌ベロ毒素</t>
  </si>
  <si>
    <t>生物標本中の大腸菌ベロ毒素の総量の測定。</t>
  </si>
  <si>
    <t>大腸菌ベロ毒素測定</t>
  </si>
  <si>
    <t>細胞外水</t>
  </si>
  <si>
    <t>細胞外体水; 細胞外水</t>
  </si>
  <si>
    <t>体内の細胞外区画に含まれる水分量の測定値。</t>
  </si>
  <si>
    <t>細胞外水分測定</t>
  </si>
  <si>
    <t>細胞外水/全身水分</t>
  </si>
  <si>
    <t>ECW/TBW; 細胞外水/全身水分量</t>
  </si>
  <si>
    <t>細胞外区画内の水の量を体内の総水量に対する相対的な測定値（比率またはパーセンテージ）。</t>
  </si>
  <si>
    <t>細胞外水と体水分量の比率測定</t>
  </si>
  <si>
    <t>妊娠推定日</t>
  </si>
  <si>
    <t>受胎イベントが発生したと計算されたおおよその日付。</t>
  </si>
  <si>
    <t>2-エチリデン-1,5-ジメチル-3,3-ジフェニルピロリジン; EDDP</t>
  </si>
  <si>
    <t>生物学的標本中に存在するメサドン代謝物 2-エチリデン-1,5-ジメチル-3,3-ジフェニルピロリジンの測定。</t>
  </si>
  <si>
    <t>EDDP測定</t>
  </si>
  <si>
    <t>浮腫</t>
  </si>
  <si>
    <t>生物学的標本または部位における浮腫（過剰な量の水様体液）の評価。</t>
  </si>
  <si>
    <t>浮腫の評価</t>
  </si>
  <si>
    <t>浮腫指標</t>
  </si>
  <si>
    <t>浮腫が存在するかどうかを示します。</t>
  </si>
  <si>
    <t>エントアメーバ・ディスパー</t>
  </si>
  <si>
    <t>生物標本中の Entamoeba dispar の測定。</t>
  </si>
  <si>
    <t>エントアメーバ・ディスパー測定</t>
  </si>
  <si>
    <t>エントアメーバ・ディスパーDNA</t>
  </si>
  <si>
    <t>生物標本中の Entamoeba dispar DNA の測定。</t>
  </si>
  <si>
    <t>赤ん坊ディスパー DNA 測定</t>
  </si>
  <si>
    <t>配達予定日</t>
  </si>
  <si>
    <t>配達予定日の概算計算です。</t>
  </si>
  <si>
    <t>出産予定日</t>
  </si>
  <si>
    <t>好酸球由来神経毒素</t>
  </si>
  <si>
    <t>好酸球タンパク質X; 好酸球由来神経毒素; RAF3; リボヌクレアーゼAファミリーメンバー2</t>
  </si>
  <si>
    <t>生物標本中の好酸球由来神経毒素の測定。</t>
  </si>
  <si>
    <t>好酸球由来神経毒素測定</t>
  </si>
  <si>
    <t>EDTAクリアランス</t>
  </si>
  <si>
    <t>指定された時間単位（例：1 分）に尿として排出され、エチレンジアミン四酢酸（EDTA）が除去される血清または血漿の量の測定値。</t>
  </si>
  <si>
    <t>取得した教育レベル</t>
  </si>
  <si>
    <t>人が達成した最高レベルの教育。</t>
  </si>
  <si>
    <t>教育レベル</t>
  </si>
  <si>
    <t>教育年数</t>
  </si>
  <si>
    <t>個人が完了した教育年数。</t>
  </si>
  <si>
    <t>拡張期終末容積</t>
  </si>
  <si>
    <t>拡張期末血液量; 拡張期末血液量</t>
  </si>
  <si>
    <t>拡張期末に心室または心房に残っている血液の量。</t>
  </si>
  <si>
    <t>EEG電極の数</t>
  </si>
  <si>
    <t>脳波電極の数；脳波電極の数</t>
  </si>
  <si>
    <t>評価に使用した脳波電極の数。</t>
  </si>
  <si>
    <t>脳波電極の数</t>
  </si>
  <si>
    <t>エンテロコッカス・フェカリス</t>
  </si>
  <si>
    <t>連鎖球菌フェカリス</t>
  </si>
  <si>
    <t>生物標本中のエンテロコッカス・フェカリスの測定。</t>
  </si>
  <si>
    <t>エンテロコッカス・フェカリス測定</t>
  </si>
  <si>
    <t>エンテロコッカス・フェカリスDNA</t>
  </si>
  <si>
    <t>生物標本中の Enterococcus faecalis DNA の測定。</t>
  </si>
  <si>
    <t>エンテロコッカス・フェカリスのDNA測定</t>
  </si>
  <si>
    <t>エンテロコッカス・フェシウム</t>
  </si>
  <si>
    <t>生物標本中の Enterococcus faecium の測定。</t>
  </si>
  <si>
    <t>エンテロコッカス・フェシウム測定</t>
  </si>
  <si>
    <t>滲出液インジケーター</t>
  </si>
  <si>
    <t>滲出液が存在するかどうかを示します。</t>
  </si>
  <si>
    <t>有効逆流口面積</t>
  </si>
  <si>
    <t>バルブの有効逆流オリフィス面積の測定。</t>
  </si>
  <si>
    <t>滲出液量</t>
  </si>
  <si>
    <t>滲出液が占める三次元空間の量。</t>
  </si>
  <si>
    <t>滲出液量測定</t>
  </si>
  <si>
    <t>心電図最大心房拍数</t>
  </si>
  <si>
    <t>一定時間内に記録された心房の脱分極（P波）の最大レートの心電図測定値。通常は 1 分あたりの拍動数で表されます。</t>
  </si>
  <si>
    <t>心電図による最大心房拍動数</t>
  </si>
  <si>
    <t>心電図中央心房拍数</t>
  </si>
  <si>
    <t>一定時間内に記録された心房の脱分極（P 波）の中央値を示す心電図測定値。通常は 1 分あたりの拍動数で表されます。</t>
  </si>
  <si>
    <t>心電図による心房拍動数の中央値</t>
  </si>
  <si>
    <t>心電図最小心房拍数</t>
  </si>
  <si>
    <t>一定時間内に記録された心房の脱分極 (P 波) の最小レートの心電図測定値。通常は 1 分あたりの拍動数で表されます。</t>
  </si>
  <si>
    <t>心電図による最小心房拍動数</t>
  </si>
  <si>
    <t>心電図平均心房拍数</t>
  </si>
  <si>
    <t>一定時間内に記録された心房の脱分極 (P 波) の平均レートの心電図測定値。通常は 1 分あたりの拍動数で表されます。</t>
  </si>
  <si>
    <t>心電図による平均心房拍動数</t>
  </si>
  <si>
    <t>以前の心電図との比較</t>
  </si>
  <si>
    <t>心電図を前回（比較対象）の心電図と比較解釈する。比較対象心電図の定義は別途規定される場合がある。一般的な比較結果には、「改善」、「変化なし」、「悪化」などがある。</t>
  </si>
  <si>
    <t>推定妊娠週数</t>
  </si>
  <si>
    <t>胎児、新生児、または乳児の在胎週数の概算。</t>
  </si>
  <si>
    <t>上皮成長因子</t>
  </si>
  <si>
    <t>生物標本中の表皮成長因子の測定。</t>
  </si>
  <si>
    <t>上皮成長因子測定</t>
  </si>
  <si>
    <t>上皮成長因子受容体</t>
  </si>
  <si>
    <t>上皮成長因子受容体; ERBB1; HER1</t>
  </si>
  <si>
    <t>生物標本中の上皮成長因子受容体の測定。</t>
  </si>
  <si>
    <t>上皮成長因子受容体測定</t>
  </si>
  <si>
    <t>上皮成長因子受容体、遊離</t>
  </si>
  <si>
    <t>生物標本中の遊離（非結合）上皮成長因子受容体の測定。</t>
  </si>
  <si>
    <t>遊離上皮成長因子受容体測定</t>
  </si>
  <si>
    <t>心電図最大心拍数</t>
  </si>
  <si>
    <t>一定時間内における心臓の特定部位の最大脱分極速度を心電図で測定した値。通常は1分間の拍動数で表されます。特に指定がない限り、通常は最大心室拍動数を指します。</t>
  </si>
  <si>
    <t>心電図による最大心拍数</t>
  </si>
  <si>
    <t>ECG平均心拍数</t>
  </si>
  <si>
    <t>一定時間内における心臓の特定部位の脱分極の中央値を示す心電図測定値。通常は1分間の拍動数で表されます。特に指定がない限り、通常は心室拍動数の中央値を指します。</t>
  </si>
  <si>
    <t>ECG最小心拍数</t>
  </si>
  <si>
    <t>一定時間内における心臓の特定部位の最小脱分極率を心電図で測定した値。通常は1分間の拍動数で表されます。特に指定がない限り、通常は最小心室拍動数を指します。</t>
  </si>
  <si>
    <t>心電図による最小心拍数</t>
  </si>
  <si>
    <t>一定時間間隔における心臓の特定部位の脱分極の平均速度を心電図で測定したもので、通常は1分間の拍動数で表されます。特に指定がない限り、通常は平均心室拍動数を指します。</t>
  </si>
  <si>
    <t>心電図による平均心拍数</t>
  </si>
  <si>
    <t>単一RR心拍数</t>
  </si>
  <si>
    <t>単一の RR 間隔 (2 つの連続する QRS 複合体間の間隔) から得られる心拍数の心電図測定値。</t>
  </si>
  <si>
    <t>ECG評価による単拍RR外挿心拍数</t>
  </si>
  <si>
    <t>心電図最大心室拍動数</t>
  </si>
  <si>
    <t>一定時間内に記録された心室脱分極 (QRS 複合体) の最大レートの心電図測定値。通常は 1 分あたりの拍動数で表されます。</t>
  </si>
  <si>
    <t>心電図による最大心室拍動数</t>
  </si>
  <si>
    <t>心電図平均心室拍数</t>
  </si>
  <si>
    <t>一定時間内に記録された心室脱分極 (QRS 複合体) の平均レートの心電図測定値。通常は 1 分あたりの拍動数で表されます。</t>
  </si>
  <si>
    <t>心電図による心室拍動数の中央値</t>
  </si>
  <si>
    <t>心電図最小心室拍数</t>
  </si>
  <si>
    <t>一定時間内に記録された心室脱分極（QRS 複合体）の最小レートの心電図測定値。通常は 1 分あたりの拍動数で表されます。</t>
  </si>
  <si>
    <t>心電図による最小心室拍動数</t>
  </si>
  <si>
    <t>心電図平均心室拍動数</t>
  </si>
  <si>
    <t>心電図による平均心室拍動数</t>
  </si>
  <si>
    <t>腸管出血性大腸菌</t>
  </si>
  <si>
    <t>生物標本中の腸管出血性大腸菌の測定。</t>
  </si>
  <si>
    <t>腸管出血性大腸菌測定</t>
  </si>
  <si>
    <t>赤痢アメーバDNA</t>
  </si>
  <si>
    <t>生物標本中の赤痢アメーバ DNA の測定。</t>
  </si>
  <si>
    <t>赤痢アメーバDNA測定</t>
  </si>
  <si>
    <t>エーリキアDNA</t>
  </si>
  <si>
    <t>生物標本中の Ehrlichia 属の任意の菌の DNA の測定。</t>
  </si>
  <si>
    <t>エーリキアDNA測定</t>
  </si>
  <si>
    <t>駆出波振幅</t>
  </si>
  <si>
    <t>左心室から大動脈に血液が送り出されるときに発生する駆出波の大きさ。</t>
  </si>
  <si>
    <t>大腸菌K1/髄膜炎菌血清群B Ag</t>
  </si>
  <si>
    <t>大腸菌K1/髄膜炎菌血清群B抗原; 大腸菌K1/髄膜炎菌血清群B抗原; 大腸菌K1/髄膜炎菌血清群B抗原</t>
  </si>
  <si>
    <t>生物標本中の大腸菌K1および/または髄膜炎菌血清群Bの抗原の測定。</t>
  </si>
  <si>
    <t>大腸菌K1および/または髄膜炎菌B群抗原測定</t>
  </si>
  <si>
    <t>膵エラスターゼ1</t>
  </si>
  <si>
    <t>生物標本中の膵臓エラスターゼ 1 の測定。</t>
  </si>
  <si>
    <t>膵臓エラスターゼ測定</t>
  </si>
  <si>
    <t>膵エラスターゼ1、多形核</t>
  </si>
  <si>
    <t>生物標本中の多形核膵臓エラスターゼ 1 の測定。</t>
  </si>
  <si>
    <t>多形核膵エラスターゼ測定</t>
  </si>
  <si>
    <t>好中球エラスターゼ</t>
  </si>
  <si>
    <t>生物標本中の好中球エラスターゼの測定。</t>
  </si>
  <si>
    <t>好中球エラスターゼ測定</t>
  </si>
  <si>
    <t>好中球エラスターゼ、多形核</t>
  </si>
  <si>
    <t>生物標本中の多形核好中球エラスターゼの測定。</t>
  </si>
  <si>
    <t>多形核好中球エラスターゼ測定</t>
  </si>
  <si>
    <t>楕円細胞</t>
  </si>
  <si>
    <t>生物標本内の楕円赤血球（鈍端を持ち、長軸が短軸の 2 倍の長さである楕円形の細胞）の測定。</t>
  </si>
  <si>
    <t>楕円赤血球数</t>
  </si>
  <si>
    <t>E-リキッドの粘度</t>
  </si>
  <si>
    <t>電子液体のせん断力と流れに対する抵抗。</t>
  </si>
  <si>
    <t>E-リキッド容量</t>
  </si>
  <si>
    <t>電子液体が占める三次元空間の量。</t>
  </si>
  <si>
    <t>弾力性</t>
  </si>
  <si>
    <t>システムの拡張抵抗、すなわち肺の単位容積変化を引き起こすために必要な圧力変化の尺度。エラスタンスはコンプライアンスの逆数です。</t>
  </si>
  <si>
    <t>エチルアンフェタミン</t>
  </si>
  <si>
    <t>エチルランフェタミン;エチラムフェタミン; N-エチルアンフェタミン</t>
  </si>
  <si>
    <t>生物学的標本中のエチルアンフェタミンの測定。</t>
  </si>
  <si>
    <t>エチルアンフェタミン測定</t>
  </si>
  <si>
    <t>EMG電極の数</t>
  </si>
  <si>
    <t>筋電図電極の数; EMG電極の数</t>
  </si>
  <si>
    <t>評価に使用される筋電図電極の数。</t>
  </si>
  <si>
    <t>筋電図電極の数</t>
  </si>
  <si>
    <t>従業員の仕事</t>
  </si>
  <si>
    <t>従業員の職種、職業、仕事の種類</t>
  </si>
  <si>
    <t>従業員が雇用主のために遂行する職務を示すコード。例：会計士、プログラマーアナリスト、患者ケア担当者、看護師など。</t>
  </si>
  <si>
    <t>職業</t>
  </si>
  <si>
    <t>雇用状況</t>
  </si>
  <si>
    <t>個人の雇用の状態または条件。</t>
  </si>
  <si>
    <t>上皮好中球活性化ペプチド78</t>
  </si>
  <si>
    <t>生物学的標本中の上皮好中球活性化ペプチドの測定。</t>
  </si>
  <si>
    <t>上皮性好中球活性化ペプチド78の測定</t>
  </si>
  <si>
    <t>内皮細胞</t>
  </si>
  <si>
    <t>生物標本内の内皮細胞の測定。</t>
  </si>
  <si>
    <t>内皮細胞数</t>
  </si>
  <si>
    <t>エンドスタチン</t>
  </si>
  <si>
    <t>コラーゲンXVIII型アルファ1鎖；エンドスタチン</t>
  </si>
  <si>
    <t>生物標本中のエンドスタチンの測定。</t>
  </si>
  <si>
    <t>エンドスタチン測定</t>
  </si>
  <si>
    <t>エンドセリン-1</t>
  </si>
  <si>
    <t>生物標本中のエンドセリン-1の測定。</t>
  </si>
  <si>
    <t>エンドセリン-1測定</t>
  </si>
  <si>
    <t>エンドセリン-3</t>
  </si>
  <si>
    <t>エンドセリン-3; ET-3</t>
  </si>
  <si>
    <t>生物標本中のエンドセリン-3の測定。</t>
  </si>
  <si>
    <t>エンドセリン3測定</t>
  </si>
  <si>
    <t>エンドポイントイベントインジケーター</t>
  </si>
  <si>
    <t>イベントが臨床エンドポイントとなる基準を満たしているかどうかを示します。</t>
  </si>
  <si>
    <t>次の月経開始予定日</t>
  </si>
  <si>
    <t>次回月経開始予定日; 次回月経開始予定日</t>
  </si>
  <si>
    <t>次の月経周期の初日のおおよその日付。</t>
  </si>
  <si>
    <t>エクストラセルが新たに発見したRAGE結合タンパク質</t>
  </si>
  <si>
    <t>エクストラセルが新たに同定したRAGE結合タンパク質；S100カルシウム結合タンパク質A12</t>
  </si>
  <si>
    <t>生物標本中の細胞外の新たに特定された RAGE (終末糖化産物受容体) 結合タンパク質の測定。</t>
  </si>
  <si>
    <t>エクストラセル新発見RAGE結合タンパク質測定</t>
  </si>
  <si>
    <t>エネルギー消費</t>
  </si>
  <si>
    <t>生理的または物理的な機能を実行するために使用されるエネルギー量の測定値。</t>
  </si>
  <si>
    <t>エンテロバクター</t>
  </si>
  <si>
    <t>生物標本において、種レベルには割り当てられていないが、エンテロバクター属レベルに割り当てられている微生物の測定値。</t>
  </si>
  <si>
    <t>エンテロバクター測定</t>
  </si>
  <si>
    <t>エンテロコッカス</t>
  </si>
  <si>
    <t>生物標本において、種レベルには割り当てられていないが、エンテロコッカス属レベルに割り当てられている微生物の測定値。</t>
  </si>
  <si>
    <t>腸球菌測定</t>
  </si>
  <si>
    <t>エンテロウイルス</t>
  </si>
  <si>
    <t>生物標本において、種レベルには割り当てられていないが、エンテロウイルス属レベルに割り当てられている生物の測定値。</t>
  </si>
  <si>
    <t>エンテロウイルス測定</t>
  </si>
  <si>
    <t>エンテロウイルスRNA</t>
  </si>
  <si>
    <t>生物標本中のエンテロウイルス属の任意のメンバーの RNA の測定。</t>
  </si>
  <si>
    <t>エンテロウイルスRNA測定</t>
  </si>
  <si>
    <t>大腸菌O157抗原</t>
  </si>
  <si>
    <t>生物標本中の大腸菌O157抗原の測定。</t>
  </si>
  <si>
    <t>大腸菌O157抗原測定</t>
  </si>
  <si>
    <t>大腸菌O157 DNA</t>
  </si>
  <si>
    <t>生物標本中の大腸菌 O157 DNA の測定。</t>
  </si>
  <si>
    <t>大腸菌O157のDNA測定</t>
  </si>
  <si>
    <t>有効オリフィス面積</t>
  </si>
  <si>
    <t>心臓弁が最大限に開いた時点の面積の計算による推定値。</t>
  </si>
  <si>
    <t>有効オリフィス面積指数</t>
  </si>
  <si>
    <t>有効開口部面積 (EOA) と体表面積 (BSA) の比率。</t>
  </si>
  <si>
    <t>EOG電極の数</t>
  </si>
  <si>
    <t>眼電図電極の数；EOG電極の数</t>
  </si>
  <si>
    <t>評価に使用される眼電図電極の数。</t>
  </si>
  <si>
    <t>眼電図電極の数</t>
  </si>
  <si>
    <t>好酸球</t>
  </si>
  <si>
    <t>生物標本中の好酸球の測定。</t>
  </si>
  <si>
    <t>好酸球数</t>
  </si>
  <si>
    <t>好酸球バンドフォーム</t>
  </si>
  <si>
    <t>生物標本中のバンド状の好酸球の測定。</t>
  </si>
  <si>
    <t>好酸球桿体数</t>
  </si>
  <si>
    <t>好酸球桿体/白血球</t>
  </si>
  <si>
    <t>生物標本中の白血球に対するバンド状の好酸球の相対的な測定値（比率またはパーセンテージ）。</t>
  </si>
  <si>
    <t>好酸球桿体と白血球の比率</t>
  </si>
  <si>
    <t>好酸球/総細胞</t>
  </si>
  <si>
    <t>生物学的標本（骨髄標本など）中の好酸球と総細胞の相対的な測定値（比率またはパーセンテージ）。</t>
  </si>
  <si>
    <t>好酸球対総細胞比測定</t>
  </si>
  <si>
    <t>未熟な好酸球</t>
  </si>
  <si>
    <t>生物標本中の未熟好酸球の測定。</t>
  </si>
  <si>
    <t>幼若好酸球数</t>
  </si>
  <si>
    <t>未熟な好酸球/白血球</t>
  </si>
  <si>
    <t>生物標本中の全白血球に対する未熟好酸球の相対的な測定値（比率またはパーセンテージ）。</t>
  </si>
  <si>
    <t>幼若好酸球対白血球比測定</t>
  </si>
  <si>
    <t>好酸球/白血球</t>
  </si>
  <si>
    <t>生物学的標本中の好酸球と白血球の相対的な測定値（比率またはパーセンテージ）。</t>
  </si>
  <si>
    <t>好酸球対白血球比</t>
  </si>
  <si>
    <t>好酸球性骨髄球</t>
  </si>
  <si>
    <t>生物標本中の好酸球性後骨髄球の測定。</t>
  </si>
  <si>
    <t>好酸球性骨髄球数</t>
  </si>
  <si>
    <t>生物標本中の好酸球性骨髄球の測定。</t>
  </si>
  <si>
    <t>好酸球性骨髄球/リンパ球</t>
  </si>
  <si>
    <t>生物学的標本（骨髄標本など）中の好酸球性骨髄球とリンパ球の相対的な測定値（比率またはパーセンテージ）。</t>
  </si>
  <si>
    <t>好酸球性骨髄球とリンパ球の比率測定</t>
  </si>
  <si>
    <t>好酸球/非扁平上皮細胞</t>
  </si>
  <si>
    <t>生物標本中の好酸球と非扁平上皮細胞の相対的な測定値（比率またはパーセンテージ）。</t>
  </si>
  <si>
    <t>好酸球と非扁平上皮細胞比の測定</t>
  </si>
  <si>
    <t>好酸球/核細胞</t>
  </si>
  <si>
    <t>生物標本中の好酸球と核細胞の相対的な測定値（比率またはパーセンテージ）。</t>
  </si>
  <si>
    <t>好酸球と核細胞比の測定</t>
  </si>
  <si>
    <t>偽好酸球</t>
  </si>
  <si>
    <t>生物標本中の疑似好酸球の測定。</t>
  </si>
  <si>
    <t>偽好酸球数</t>
  </si>
  <si>
    <t>偽好酸球/白血球</t>
  </si>
  <si>
    <t>生物標本中の白血球に対する疑似好酸球の相対的な測定値（比率またはパーセンテージ）。</t>
  </si>
  <si>
    <t>偽好酸球対白血球比測定</t>
  </si>
  <si>
    <t>分節好酸球</t>
  </si>
  <si>
    <t>生物標本中の分節好酸球の測定。</t>
  </si>
  <si>
    <t>セグメント化された好酸球数</t>
  </si>
  <si>
    <t>エオタキシン-1</t>
  </si>
  <si>
    <t>ケモカインリガンド11; エオタキシン-1</t>
  </si>
  <si>
    <t>生物標本中のエオタキシン-1の測定。</t>
  </si>
  <si>
    <t>エオタキシン-1測定</t>
  </si>
  <si>
    <t>エオタキシン-2</t>
  </si>
  <si>
    <t>ケモカインリガンド24; エオタキシン-2</t>
  </si>
  <si>
    <t>生物標本中のエオタキシン-2の測定。</t>
  </si>
  <si>
    <t>エオタキシン-2測定</t>
  </si>
  <si>
    <t>エオタキシン-3</t>
  </si>
  <si>
    <t>CCL26; ケモカイン（C-Cモチーフ）リガンド26; ケモカインリガンド26; エオタキシン-3</t>
  </si>
  <si>
    <t>生物標本中のエオタキシン-3の測定。</t>
  </si>
  <si>
    <t>エオタキシン3測定</t>
  </si>
  <si>
    <t>エフェドリン</t>
  </si>
  <si>
    <t>生物標本中のエフェドリンの測定。</t>
  </si>
  <si>
    <t>エフェドリン測定</t>
  </si>
  <si>
    <t>上皮細胞</t>
  </si>
  <si>
    <t>生物標本内の上皮細胞の測定。</t>
  </si>
  <si>
    <t>上皮細胞数</t>
  </si>
  <si>
    <t>上皮細胞/総細胞</t>
  </si>
  <si>
    <t>生物標本中の上皮細胞と総細胞の相対的な測定値（比率またはパーセンテージ）。</t>
  </si>
  <si>
    <t>上皮細胞と総細胞数の比率測定</t>
  </si>
  <si>
    <t>上皮細胞塊</t>
  </si>
  <si>
    <t>生物標本内の上皮細胞塊の測定。</t>
  </si>
  <si>
    <t>上皮細胞塊の測定</t>
  </si>
  <si>
    <t>エピネフリン</t>
  </si>
  <si>
    <t>アドレナリン、エピネフリン</t>
  </si>
  <si>
    <t>生物学的標本中のエピネフリンホルモンの測定。</t>
  </si>
  <si>
    <t>エピネフリン測定</t>
  </si>
  <si>
    <t>エピネフリン排泄率</t>
  </si>
  <si>
    <t>定義された時間（例：1 時間）にわたって生物学的標本中に排出されるエピネフリンの量を測定します。</t>
  </si>
  <si>
    <t>非扁平上皮細胞</t>
  </si>
  <si>
    <t>生物標本中の非扁平上皮細胞の測定。</t>
  </si>
  <si>
    <t>非扁平上皮細胞数</t>
  </si>
  <si>
    <t>エピ細胞/非扁平上皮細胞</t>
  </si>
  <si>
    <t>生物標本中の上皮細胞と非扁平上皮細胞の相対的な測定値（比率またはパーセンテージ）。</t>
  </si>
  <si>
    <t>上皮細胞と非扁平上皮細胞の比率測定</t>
  </si>
  <si>
    <t>腎上皮細胞</t>
  </si>
  <si>
    <t>生物標本中の腎臓上皮細胞の測定。</t>
  </si>
  <si>
    <t>腎上皮細胞の測定</t>
  </si>
  <si>
    <t>円形上皮細胞</t>
  </si>
  <si>
    <t>生物標本中に存在する円形上皮細胞の測定。</t>
  </si>
  <si>
    <t>円形上皮細胞数</t>
  </si>
  <si>
    <t>扁平上皮細胞/総細胞</t>
  </si>
  <si>
    <t>扁平上皮細胞/総細胞; 扁平上皮細胞/総細胞</t>
  </si>
  <si>
    <t>生物標本中の全細胞に対する扁平上皮細胞の相対的な測定値（比率またはパーセンテージ）。</t>
  </si>
  <si>
    <t>扁平上皮細胞と総細胞数の比測定</t>
  </si>
  <si>
    <t>扁平上皮細胞</t>
  </si>
  <si>
    <t>扁平上皮細胞; 扁平上皮細胞</t>
  </si>
  <si>
    <t>生物標本中に存在する扁平上皮細胞の測定。</t>
  </si>
  <si>
    <t>扁平上皮細胞数</t>
  </si>
  <si>
    <t>扁平上皮移行上皮細胞</t>
  </si>
  <si>
    <t>生物標本中に存在する扁平上皮移行細胞の測定。</t>
  </si>
  <si>
    <t>扁平上皮移行上皮細胞数</t>
  </si>
  <si>
    <t>移行上皮細胞</t>
  </si>
  <si>
    <t>生物標本中に存在する移行上皮細胞の測定。</t>
  </si>
  <si>
    <t>移行上皮細胞の測定</t>
  </si>
  <si>
    <t>尿細管上皮細胞</t>
  </si>
  <si>
    <t>腎尿細管上皮細胞; 尿細管上皮細胞</t>
  </si>
  <si>
    <t>生物標本中に存在する尿細管上皮細胞の測定。</t>
  </si>
  <si>
    <t>尿細管上皮細胞数</t>
  </si>
  <si>
    <t>軽度の発作回数</t>
  </si>
  <si>
    <t>軽度と分類される事象が発生した回数。</t>
  </si>
  <si>
    <t>中等度のエピソード数</t>
  </si>
  <si>
    <t>中程度と分類されるイベントが発生した回数。</t>
  </si>
  <si>
    <t>エリスロポエチン</t>
  </si>
  <si>
    <t>エリスロポエチン; 造血ポエチン</t>
  </si>
  <si>
    <t>生物標本中のエリスロポエチンホルモンの測定。</t>
  </si>
  <si>
    <t>エリスロポエチン測定</t>
  </si>
  <si>
    <t>エピソード数</t>
  </si>
  <si>
    <t>当該症状に関して発生したエピソードの総数。</t>
  </si>
  <si>
    <t>重篤なエピソードの回数</t>
  </si>
  <si>
    <t>重大と分類される事象が発生した回数。</t>
  </si>
  <si>
    <t>上皮間質相互作用タンパク質1</t>
  </si>
  <si>
    <t>BRESI1; 上皮間質相互作用タンパク質1</t>
  </si>
  <si>
    <t>生物標本における上皮間質相互作用タンパク質 1 の測定。</t>
  </si>
  <si>
    <t>上皮間質相互作用1測定</t>
  </si>
  <si>
    <t>赤血球細胞</t>
  </si>
  <si>
    <t>生物標本中の赤血球細胞の測定。</t>
  </si>
  <si>
    <t>赤血球細胞数</t>
  </si>
  <si>
    <t>赤血球細胞／総細胞</t>
  </si>
  <si>
    <t>生物標本中の赤血球細胞と総細胞数（総有核細胞 + 赤血球 + 網状赤血球）の相対的な測定値（比率またはパーセンテージ）。</t>
  </si>
  <si>
    <t>赤血球細胞と総細胞数の比の測定</t>
  </si>
  <si>
    <t>赤血球成熟指数</t>
  </si>
  <si>
    <t>生物標本中の赤血球成熟期細胞（プール）の合計と赤血球増殖期細胞（プール）の合計の相対的な測定値（比率）。</t>
  </si>
  <si>
    <t>赤血球成熟プール</t>
  </si>
  <si>
    <t>生物標本中の赤血球成熟期細胞（多染性赤血球、正染性赤血球、メタ赤血球）の測定。</t>
  </si>
  <si>
    <t>赤血球成熟プール数</t>
  </si>
  <si>
    <t>赤血球系細胞/核細胞</t>
  </si>
  <si>
    <t>生物標本中の赤血球細胞と核細胞総数の相対的な測定値（比率またはパーセンテージ）。</t>
  </si>
  <si>
    <t>赤血球細胞と核細胞比の測定</t>
  </si>
  <si>
    <t>赤血球増殖指数</t>
  </si>
  <si>
    <t>生物標本中の赤血球増殖期細胞（プール）の合計と赤血球成熟期細胞（プール）の合計の相対的な測定値（比率）。</t>
  </si>
  <si>
    <t>赤血球増殖プール</t>
  </si>
  <si>
    <t>生物標本中の赤血球増殖期細胞（赤芽球、前赤芽球、好塩基性赤芽球）の測定。</t>
  </si>
  <si>
    <t>赤血球増殖プール数</t>
  </si>
  <si>
    <t>エピレグリン</t>
  </si>
  <si>
    <t>エピレグリン; EPR</t>
  </si>
  <si>
    <t>生物標本中のエピレグリンの測定。</t>
  </si>
  <si>
    <t>エピレグリン測定</t>
  </si>
  <si>
    <t>エリスロフェロン</t>
  </si>
  <si>
    <t>生物標本中のエリスロフェロンの測定。</t>
  </si>
  <si>
    <t>エリスロフェロン測定</t>
  </si>
  <si>
    <t>偏心逆流ジェットインジケータ</t>
  </si>
  <si>
    <t>偏心逆流ジェット方向が存在するかどうかを示します。</t>
  </si>
  <si>
    <t>新生児の妊娠期間が 37 週 0 日から 38 週 6 日までの間の出産イベントの総数を測定します。</t>
  </si>
  <si>
    <t>赤血球前駆細胞</t>
  </si>
  <si>
    <t>赤血球前駆細胞; 赤血球前駆細胞</t>
  </si>
  <si>
    <t>生物標本中の赤血球前駆細胞の測定。</t>
  </si>
  <si>
    <t>赤血球前駆細胞数</t>
  </si>
  <si>
    <t>赤血球前駆細胞／総細胞</t>
  </si>
  <si>
    <t>赤血球前駆細胞/総細胞; 赤血球前駆細胞/総細胞</t>
  </si>
  <si>
    <t>生物標本中の赤血球前駆細胞と総細胞の相対的な測定値（比率またはパーセンテージ）。</t>
  </si>
  <si>
    <t>赤血球前駆細胞と全細胞数の比率測定</t>
  </si>
  <si>
    <t>呼気予備量</t>
  </si>
  <si>
    <t>潮汐呼気後に被験者が肺から吐き出すことができる空気の最大量。</t>
  </si>
  <si>
    <t>予測ERVの割合</t>
  </si>
  <si>
    <t>被験者が潮汐呼気後に肺から吐き出すことができる空気の最大量（予測される正常値の割合）。</t>
  </si>
  <si>
    <t>予測呼気予備量の割合</t>
  </si>
  <si>
    <t>紅斑指標</t>
  </si>
  <si>
    <t>紅斑指標; 赤み指標</t>
  </si>
  <si>
    <t>紅斑が存在するかどうかを示します。</t>
  </si>
  <si>
    <t>エスシタロプラム</t>
  </si>
  <si>
    <t>生物標本中のエスシタロプラムの測定。</t>
  </si>
  <si>
    <t>エスシタロプラム測定</t>
  </si>
  <si>
    <t>E-セクレチン</t>
  </si>
  <si>
    <t>生物学的標本中の E-セクレチンの総量の測定。</t>
  </si>
  <si>
    <t>E-セクレチン測定</t>
  </si>
  <si>
    <t>可溶性E-セレクチン</t>
  </si>
  <si>
    <t>sE-セクレチン; 可溶性E-セクレチン</t>
  </si>
  <si>
    <t>生物学的標本中の可溶性 E-セレクチンの測定。</t>
  </si>
  <si>
    <t>可溶性E-セレクチン測定</t>
  </si>
  <si>
    <t>赤血球沈降速度</t>
  </si>
  <si>
    <t>ビエルナッキ反応；赤血球沈降速度</t>
  </si>
  <si>
    <t>指定された時間単位（例：1 時間）内に、赤血球が凝固していない血液中に沈着する距離（例：ミリメートル）。</t>
  </si>
  <si>
    <t>赤血球沈降速度測定</t>
  </si>
  <si>
    <t>エスタゾラム</t>
  </si>
  <si>
    <t>生物標本中のエスタゾラムの測定。</t>
  </si>
  <si>
    <t>エスタゾラム測定</t>
  </si>
  <si>
    <t>エストラジオール、遊離</t>
  </si>
  <si>
    <t>生物学的標本中の非結合エストラジオールの測定。</t>
  </si>
  <si>
    <t>遊離エストラジオール測定</t>
  </si>
  <si>
    <t>エストラジオール、遊離/エストラジオール</t>
  </si>
  <si>
    <t>生物学的標本中の総エストラジオールに対する非結合エストラジオールの相対的な測定値（比率またはパーセンテージ）。</t>
  </si>
  <si>
    <t>遊離エストラジオールとエストラジオールの比率測定</t>
  </si>
  <si>
    <t>エストロゲン受容体</t>
  </si>
  <si>
    <t>ER; ESR;エストロゲン受容体;エストロゲン受容体</t>
  </si>
  <si>
    <t>生物標本中のエストロゲン受容体タンパク質の測定。</t>
  </si>
  <si>
    <t>エストロゲン受容体測定</t>
  </si>
  <si>
    <t>エストラジオール</t>
  </si>
  <si>
    <t>生物学的標本中のエストラジオールの測定。</t>
  </si>
  <si>
    <t>エストラジオール測定</t>
  </si>
  <si>
    <t>エストリオール</t>
  </si>
  <si>
    <t>生物標本中のエストリオールホルモンの測定。</t>
  </si>
  <si>
    <t>エストリオール測定</t>
  </si>
  <si>
    <t>エストリオール、フリー</t>
  </si>
  <si>
    <t>遊離エストリオール；非結合エストリオール</t>
  </si>
  <si>
    <t>生物標本中の遊離エストリオールの測定。</t>
  </si>
  <si>
    <t>遊離エストリオール測定</t>
  </si>
  <si>
    <t>エストロゲン</t>
  </si>
  <si>
    <t>生物学的標本中のエストロゲンホルモンの測定。</t>
  </si>
  <si>
    <t>エストロゲン測定</t>
  </si>
  <si>
    <t>エストロン</t>
  </si>
  <si>
    <t>エストロン; エストロネ</t>
  </si>
  <si>
    <t>生物学的標本中のエストロンホルモンの測定。</t>
  </si>
  <si>
    <t>エストロン測定</t>
  </si>
  <si>
    <t>推定重量</t>
  </si>
  <si>
    <t>推定エンティティ重量; 推定重量</t>
  </si>
  <si>
    <t>エンティティの重量のおおよその決定。</t>
  </si>
  <si>
    <t>収縮期末容積</t>
  </si>
  <si>
    <t>収縮期血液量; 収縮期血液量</t>
  </si>
  <si>
    <t>収縮末期に心室または心房に残っている血液の量。</t>
  </si>
  <si>
    <t>エチルグルクロニド</t>
  </si>
  <si>
    <t>生物標本中のエチルグルクロニドの測定。</t>
  </si>
  <si>
    <t>エチルグルクロニド測定</t>
  </si>
  <si>
    <t>エチルグルクロニドエチル硫酸塩</t>
  </si>
  <si>
    <t>生物学的標本中のエチルグルクロニドおよび/またはエチル硫酸塩の測定。</t>
  </si>
  <si>
    <t>エチルグルクロニドおよびエチル硫酸塩の測定</t>
  </si>
  <si>
    <t>酢酸エチル</t>
  </si>
  <si>
    <t>標本中の酢酸エチルの測定。</t>
  </si>
  <si>
    <t>酢酸エチル測定</t>
  </si>
  <si>
    <t>エタノール</t>
  </si>
  <si>
    <t>アルコール; エタノール</t>
  </si>
  <si>
    <t>生物標本中に存在するエタノールの測定。</t>
  </si>
  <si>
    <t>エタノール測定</t>
  </si>
  <si>
    <t>エチルベンゼン</t>
  </si>
  <si>
    <t>標本中のエチルベンゼンの測定。</t>
  </si>
  <si>
    <t>エチルベンゼン測定</t>
  </si>
  <si>
    <t>エチルカルバメート</t>
  </si>
  <si>
    <t>エチルカルバメート; ウレタン</t>
  </si>
  <si>
    <t>標本中のエチルカルバメートの測定。</t>
  </si>
  <si>
    <t>エチルカルバメート測定</t>
  </si>
  <si>
    <t>エトクロルビノール</t>
  </si>
  <si>
    <t>生物標本中のエトクロルビノールの測定。</t>
  </si>
  <si>
    <t>エトクロルビノール測定</t>
  </si>
  <si>
    <t>エチルトレノール</t>
  </si>
  <si>
    <t>生物標本中のエチルエストレノールの測定。</t>
  </si>
  <si>
    <t>エチルトレノール測定</t>
  </si>
  <si>
    <t>エチレングリコール</t>
  </si>
  <si>
    <t>エタン-1,2-ジオール; エチレングリコール</t>
  </si>
  <si>
    <t>検体中のエチレングリコールの測定。</t>
  </si>
  <si>
    <t>エチレングリコール測定</t>
  </si>
  <si>
    <t>エチナメート</t>
  </si>
  <si>
    <t>生物標本中のエチナメートの測定。</t>
  </si>
  <si>
    <t>エチナメート測定</t>
  </si>
  <si>
    <t>エチレンオキシド</t>
  </si>
  <si>
    <t>標本中のエチレンオキシドの測定。</t>
  </si>
  <si>
    <t>エチレンオキシド測定</t>
  </si>
  <si>
    <t>内因性トロンビン電位</t>
  </si>
  <si>
    <t>血漿または血液サンプル中の基質の存在下で生成されるトロンビンの総濃度の測定値。</t>
  </si>
  <si>
    <t>内因性トロンビン電位測定</t>
  </si>
  <si>
    <t>ETP 曲線下面積</t>
  </si>
  <si>
    <t>内因性トロンビン電位曲線下面積; ETP曲線下面積</t>
  </si>
  <si>
    <t>トロンビン生成曲線の下の領域の測定値。</t>
  </si>
  <si>
    <t>内因性トロンビン電位曲線下面積測定</t>
  </si>
  <si>
    <t>ETPラグタイム</t>
  </si>
  <si>
    <t>内因性トロンビン電位遅延時間; ETP遅延時間</t>
  </si>
  <si>
    <t>トロンビン生成試験の開始から所定量のトロンビンが生成されるまでの時間を測定します。</t>
  </si>
  <si>
    <t>内因性トロンビン電位遅延時間測定</t>
  </si>
  <si>
    <t>ETP遅延時間相対</t>
  </si>
  <si>
    <t>内因性トロンビン電位の遅延時間相対値；ETPの遅延時間相対値</t>
  </si>
  <si>
    <t>トロンビン生成試験の開始から所定量のトロンビンが生成される時点までの時間の相対的な測定値 (比率またはパーセンテージ)。</t>
  </si>
  <si>
    <t>内因性トロンビン電位の遅延時間相対測定</t>
  </si>
  <si>
    <t>ETPピーク高さ</t>
  </si>
  <si>
    <t>内因性トロンビン電位ピーク高さ; ETPピーク高さ</t>
  </si>
  <si>
    <t>トロンビン生成試験中に生成されたトロンビンの最大濃度の測定値。</t>
  </si>
  <si>
    <t>内因性トロンビン電位ピーク高さ測定</t>
  </si>
  <si>
    <t>ETPピーク高さ相対</t>
  </si>
  <si>
    <t>内因性トロンビン電位のピーク高さの相対値；ETPのピーク高さの相対値</t>
  </si>
  <si>
    <t>トロンビン生成試験中に生成されたトロンビンの最大濃度の相対値（比率またはパーセンテージ）。</t>
  </si>
  <si>
    <t>内因性トロンビン電位ピーク高さの相対測定</t>
  </si>
  <si>
    <t>ETP ピークまでの時間</t>
  </si>
  <si>
    <t>内因性トロンビン電位ピーク到達時間; ETPピーク到達時間</t>
  </si>
  <si>
    <t>トロンビンの最大濃度を生成するのにかかる時間を測定します。</t>
  </si>
  <si>
    <t>内因性トロンビン電位ピーク到達時間の測定</t>
  </si>
  <si>
    <t>ETP ピークまでの時間相対</t>
  </si>
  <si>
    <t>内因性トロンビン電位の相対ピーク到達時間；ETPの相対ピーク到達時間</t>
  </si>
  <si>
    <t>トロンビンの最大濃度を生成するのにかかる時間の相対的（比率またはパーセンテージ）測定値。</t>
  </si>
  <si>
    <t>内因性トロンビン電位ピーク到達時間相対測定</t>
  </si>
  <si>
    <t>エチルサルフェート</t>
  </si>
  <si>
    <t>生物標本中のエチル硫酸塩の測定。</t>
  </si>
  <si>
    <t>エチル硫酸測定</t>
  </si>
  <si>
    <t>エピマー化ウルソデオキシコール酸</t>
  </si>
  <si>
    <t>エピマー化ウルソデオキシコール酸；エピマー化ウルソデオキシコール酸</t>
  </si>
  <si>
    <t>生物標本中のエピマー化ウルソデオキシコール酸の測定。</t>
  </si>
  <si>
    <t>エピマー化ウルソデオキシコール酸の測定</t>
  </si>
  <si>
    <t>0.05 S/FVCでの努力呼気量</t>
  </si>
  <si>
    <t>0.05秒/FVCでの努力呼気量；FVCを超える0.05秒での努力呼気量</t>
  </si>
  <si>
    <t>最大限に吸入した後の最初の 0.05 秒間に強制的に吐き出されるガスの量と努力肺活量の比率。</t>
  </si>
  <si>
    <t>0.05秒間の努力呼気量とFVC比の測定</t>
  </si>
  <si>
    <t>0.1 S/FVCでの努力呼気量</t>
  </si>
  <si>
    <t>0.1秒あたりの努力呼気量/FVC; 0.1秒あたりの努力呼気量/FVC</t>
  </si>
  <si>
    <t>最大限に吸入した後の最初の 0.1 秒間に強制的に吐き出されるガスの量と努力肺活量の比率。</t>
  </si>
  <si>
    <t>0.1秒間の努力呼気量とFVC比の測定</t>
  </si>
  <si>
    <t>0.2 S/FVCでの努力呼気量</t>
  </si>
  <si>
    <t>0.2秒/FVCでの努力呼気量；FVCを超える0.2秒での努力呼気量</t>
  </si>
  <si>
    <t>最大限に吸入した後の最初の 0.2 秒間に強制的に吐き出されるガスの量と努力肺活量の比率。</t>
  </si>
  <si>
    <t>0.2秒間の努力呼気量とFVC比の測定</t>
  </si>
  <si>
    <t>呼気肺活量</t>
  </si>
  <si>
    <t>最大吸入点から人が吐き出すことができる空気の最大量。</t>
  </si>
  <si>
    <t>予測EVCの割合</t>
  </si>
  <si>
    <t>最大吸入点から個人が吐き出すことができる空気の最大量を、予測される正常値の割合で表したものです。</t>
  </si>
  <si>
    <t>予測呼気肺活量の割合</t>
  </si>
  <si>
    <t>イベント頻度</t>
  </si>
  <si>
    <t>指定された期間内にイベントが発生する回数。</t>
  </si>
  <si>
    <t>時間的頻度</t>
  </si>
  <si>
    <t>イベント数</t>
  </si>
  <si>
    <t>発生したイベントの合計数。</t>
  </si>
  <si>
    <t>身体活動の増加に関連するイベント</t>
  </si>
  <si>
    <t>身体活動増加指標に関連するイベント; 身体活動増加指標に関連するイベント</t>
  </si>
  <si>
    <t>関心のあるイベントが身体活動の増加に関連しているかどうかを示します。</t>
  </si>
  <si>
    <t>身体活動指標の増加に関連するイベント</t>
  </si>
  <si>
    <t>推定体重; 推定体重</t>
  </si>
  <si>
    <t>被験者の体重のおおよその測定。</t>
  </si>
  <si>
    <t>推定体重</t>
  </si>
  <si>
    <t>運動時間</t>
  </si>
  <si>
    <t>個人が運動に費やす時間の長さ。</t>
  </si>
  <si>
    <t>運動強度</t>
  </si>
  <si>
    <t>身体活動中の個人の努力の程度または大きさの判定または評価。</t>
  </si>
  <si>
    <t>運動コンプライアンス</t>
  </si>
  <si>
    <t>個人がフィットネス プログラムをどの程度遵守しているかを判断または評価します。</t>
  </si>
  <si>
    <t>期待される有効な治療 登録産業</t>
  </si>
  <si>
    <t>期待される有効な治療レジメン指標</t>
  </si>
  <si>
    <t>定義された基準に基づいて、被験者が効果があると予想される治療計画を実施してきたかどうかを示します。</t>
  </si>
  <si>
    <t>予想残額</t>
  </si>
  <si>
    <t>投与、消費、または使用後に残留すると予想される製品の量。</t>
  </si>
  <si>
    <t>呼気緩和時間</t>
  </si>
  <si>
    <t>呼気開始から測定して、総呼気量の 63.2% を呼気するのに必要な時間。</t>
  </si>
  <si>
    <t>切除範囲</t>
  </si>
  <si>
    <t>除去された組織、血管、または臓器の相対的な量の説明。</t>
  </si>
  <si>
    <t>目薬コンフォートグレード</t>
  </si>
  <si>
    <t>点眼薬の投与に伴う快適さの度合いを評価するスケール上の位置。</t>
  </si>
  <si>
    <t>エゾガビン</t>
  </si>
  <si>
    <t>生物標本中のエゾガビンの測定。</t>
  </si>
  <si>
    <t>エゾガビン測定</t>
  </si>
  <si>
    <t>脂肪酸結合タンパク質1</t>
  </si>
  <si>
    <t>FABP1; 脂肪酸結合タンパク質1; L-FABP; L型脂肪酸結合タンパク質; 肝脂肪酸結合タンパク質</t>
  </si>
  <si>
    <t>生物標本中の脂肪酸結合タンパク質 1 の測定。</t>
  </si>
  <si>
    <t>脂肪酸結合タンパク質1の測定</t>
  </si>
  <si>
    <t>脂肪酸結合タンパク質3</t>
  </si>
  <si>
    <t>FABP-11; 脂肪酸結合タンパク質3; 脂肪酸結合タンパク質3、筋肉および心臓; 脂肪酸結合タンパク質、心臓; H-FABP; 心臓型脂肪酸結合タンパク質; M-FABP</t>
  </si>
  <si>
    <t>生物標本中の脂肪酸結合タンパク質 3 の測定。</t>
  </si>
  <si>
    <t>脂肪酸結合タンパク質3の測定</t>
  </si>
  <si>
    <t>脂肪酸結合タンパク質4</t>
  </si>
  <si>
    <t>A-FABP; 脂肪細胞型脂肪酸結合タンパク質; 脂肪酸結合タンパク質4; 脂肪細胞型脂肪酸結合タンパク質</t>
  </si>
  <si>
    <t>生物標本中の脂肪酸結合タンパク質 4 の測定。</t>
  </si>
  <si>
    <t>脂肪酸結合タンパク質4の測定</t>
  </si>
  <si>
    <t>面積比の変化</t>
  </si>
  <si>
    <t>特定の構造の面積の減少率は、次の式で表されます: (EDA-ESA)/EDA × 100。ここで、EDA は拡張期末面積、ESA は収縮期末面積です。</t>
  </si>
  <si>
    <t>因子II</t>
  </si>
  <si>
    <t>第II因子; プロトロンビン</t>
  </si>
  <si>
    <t>生物標本中の凝固因子 II の測定。</t>
  </si>
  <si>
    <t>プロトロンビン測定</t>
  </si>
  <si>
    <t>因子III</t>
  </si>
  <si>
    <t>因子III; 可溶性CD142; 組織因子、CD142</t>
  </si>
  <si>
    <t>生物標本中の凝固因子 III の測定。</t>
  </si>
  <si>
    <t>因子III測定</t>
  </si>
  <si>
    <t>第IX因子</t>
  </si>
  <si>
    <t>クリスマス因子; 因子IX</t>
  </si>
  <si>
    <t>生物標本中の凝固因子IXの測定。</t>
  </si>
  <si>
    <t>第IX因子測定</t>
  </si>
  <si>
    <t>第IX因子活性</t>
  </si>
  <si>
    <t>クリスマス因子活性; 因子IX活性</t>
  </si>
  <si>
    <t>生物標本中の凝固因子IXの生物活性の測定。</t>
  </si>
  <si>
    <t>第IX因子活性測定</t>
  </si>
  <si>
    <t>第V因子</t>
  </si>
  <si>
    <t>第V因子; 不安定因子</t>
  </si>
  <si>
    <t>生物標本中の凝固因子 V の測定。</t>
  </si>
  <si>
    <t>第V因子測定</t>
  </si>
  <si>
    <t>第V因子活性</t>
  </si>
  <si>
    <t>第V因子活性; 不安定因子活性</t>
  </si>
  <si>
    <t>生物標本中の凝固因子 V の生物活性の測定。</t>
  </si>
  <si>
    <t>第V因子活性測定</t>
  </si>
  <si>
    <t>第VII因子</t>
  </si>
  <si>
    <t>第VII因子、プロコンバーチン、安定因子</t>
  </si>
  <si>
    <t>生物学的標本中の凝固因子 VII の測定。</t>
  </si>
  <si>
    <t>第VII因子測定</t>
  </si>
  <si>
    <t>第VII因子活性</t>
  </si>
  <si>
    <t>第VII因子活性、プロコンバーチン活性、安定因子活性</t>
  </si>
  <si>
    <t>生物標本中の凝固因子 VII の生物活性の測定。</t>
  </si>
  <si>
    <t>第VII因子活性測定</t>
  </si>
  <si>
    <t>第VIII因子</t>
  </si>
  <si>
    <t>抗血友病因子;第 8 因子</t>
  </si>
  <si>
    <t>生物学的標本中の凝固因子 VIII の測定。</t>
  </si>
  <si>
    <t>第VIII因子測定</t>
  </si>
  <si>
    <t>ファクターVライデン</t>
  </si>
  <si>
    <t>生物標本中の凝固因子 V ライデンの測定。</t>
  </si>
  <si>
    <t>第V因子ライデン測定</t>
  </si>
  <si>
    <t>フォン・ヴィレブランド因子</t>
  </si>
  <si>
    <t>フォン・ヴィレブランド因子; フォン・ヴィレブランド因子抗原</t>
  </si>
  <si>
    <t>生物標本中のフォン・ヴィレブランド凝固因子の測定。</t>
  </si>
  <si>
    <t>フォン・ヴィレブランド因子測定</t>
  </si>
  <si>
    <t>フォン・ヴィレブランド因子活性</t>
  </si>
  <si>
    <t>生物標本中のフォン・ヴィレブランド凝固因子の生物活性の測定。</t>
  </si>
  <si>
    <t>フォン・ヴィレブランド因子活性測定</t>
  </si>
  <si>
    <t>フォン・ヴィレブランド因子マルチマー</t>
  </si>
  <si>
    <t>生物学的標本中のフォン・ヴィレブランド因子多量体（非共有結合で結合した複数のフォン・ヴィレブランド因子抗原の集合体）の測定。</t>
  </si>
  <si>
    <t>フォン・ヴィレブランド因子マルチマー測定</t>
  </si>
  <si>
    <t>ファクターX</t>
  </si>
  <si>
    <t>生物標本中の凝固因子Xの測定。</t>
  </si>
  <si>
    <t>ファクターX測定</t>
  </si>
  <si>
    <t>因子X活性</t>
  </si>
  <si>
    <t>生物標本中の凝固因子Xの生物活性の測定。</t>
  </si>
  <si>
    <t>因子X活性測定</t>
  </si>
  <si>
    <t>第XI因子</t>
  </si>
  <si>
    <t>生物学的標本中の第 XI 因子の測定。</t>
  </si>
  <si>
    <t>第XI因子測定</t>
  </si>
  <si>
    <t>第XI因子活性</t>
  </si>
  <si>
    <t>第XI因子活性; 第XIa因子活性</t>
  </si>
  <si>
    <t>生物学的標本中の凝固因子XIの生物学的活性の測定。</t>
  </si>
  <si>
    <t>第XI因子活性測定</t>
  </si>
  <si>
    <t>第XII因子</t>
  </si>
  <si>
    <t>生物学的標本中の第 XII 因子の測定。</t>
  </si>
  <si>
    <t>第XII因子測定</t>
  </si>
  <si>
    <t>第XII因子活性</t>
  </si>
  <si>
    <t>生物標本中の凝固因子 XII の生物活性の測定。</t>
  </si>
  <si>
    <t>第XII因子活性測定</t>
  </si>
  <si>
    <t>第XIII因子</t>
  </si>
  <si>
    <t>第XIII因子; フィブリン安定因子</t>
  </si>
  <si>
    <t>生物標本中の凝固因子 XIII の測定。</t>
  </si>
  <si>
    <t>第XIII因子測定</t>
  </si>
  <si>
    <t>第XIV因子</t>
  </si>
  <si>
    <t>オートプロトロンビンIIA; 第XIV因子; プロテインC; プロテインC抗原; プロテインC、凝固因子VaおよびVIIIaの不活化因子</t>
  </si>
  <si>
    <t>生物標本中の凝固因子 XIV の測定。</t>
  </si>
  <si>
    <t>第XIV因子測定</t>
  </si>
  <si>
    <t>第XIV因子活性</t>
  </si>
  <si>
    <t>第XIV因子活性、プロテインC活性、プロテインC機能</t>
  </si>
  <si>
    <t>生物標本中の凝固因子 XIV の生物活性の測定。</t>
  </si>
  <si>
    <t>第XIV因子活性測定</t>
  </si>
  <si>
    <t>フリーアンドロゲンインデックス</t>
  </si>
  <si>
    <t>生物学的標本におけるアンドロゲン状態の測定値。総テストステロン値、性ホルモン結合グロブリン、および定数を考慮した数式によって算出されます。</t>
  </si>
  <si>
    <t>前腕周囲径</t>
  </si>
  <si>
    <t>個人の前腕の周囲の距離。</t>
  </si>
  <si>
    <t>Fas細胞表面死受容体</t>
  </si>
  <si>
    <t>ALPS1A; APT1; Fas細胞表面死受容体; FAS1; FASTM; 可溶性CD95; TNF受容体スーパーファミリーメンバー6; TNFRSF6</t>
  </si>
  <si>
    <t>生物標本における Fas 細胞表面死受容体の測定。</t>
  </si>
  <si>
    <t>Fas細胞表面死受容体測定</t>
  </si>
  <si>
    <t>Fasリガンド</t>
  </si>
  <si>
    <t>Fasリガンド; 可溶性CD178; 可溶性CD95L; 腫瘍壊死因子リガンドスーパーファミリーメンバー6</t>
  </si>
  <si>
    <t>生物標本中の Fas リガンドの測定。</t>
  </si>
  <si>
    <t>Fasリガンド測定</t>
  </si>
  <si>
    <t>脂肪</t>
  </si>
  <si>
    <t>生物標本内の脂肪の測定。</t>
  </si>
  <si>
    <t>脂肪測定</t>
  </si>
  <si>
    <t>遊離脂肪酸</t>
  </si>
  <si>
    <t>遊離脂肪酸；非エステル化脂肪酸、遊離</t>
  </si>
  <si>
    <t>生物標本中の非エステル化脂肪酸の総量の測定。</t>
  </si>
  <si>
    <t>非エステル化脂肪酸の測定</t>
  </si>
  <si>
    <t>遊離脂肪酸、飽和脂肪酸</t>
  </si>
  <si>
    <t>遊離脂肪酸、飽和脂肪酸；非エステル化脂肪酸、飽和脂肪酸</t>
  </si>
  <si>
    <t>生物標本中の飽和非エステル化脂肪酸の測定。</t>
  </si>
  <si>
    <t>飽和非エステル化脂肪酸の測定</t>
  </si>
  <si>
    <t>遊離脂肪酸、不飽和</t>
  </si>
  <si>
    <t>遊離不飽和脂肪酸；非エステル化不飽和脂肪酸</t>
  </si>
  <si>
    <t>生物標本中の不飽和非エステル化脂肪酸の測定。</t>
  </si>
  <si>
    <t>不飽和非エステル化脂肪酸の測定</t>
  </si>
  <si>
    <t>脂肪酸、非常に長い鎖</t>
  </si>
  <si>
    <t>生物標本中の非常に長い鎖脂肪酸（炭素原子が 22 個以上）の測定。</t>
  </si>
  <si>
    <t>超長鎖脂肪酸測定</t>
  </si>
  <si>
    <t>脂肪体、楕円形</t>
  </si>
  <si>
    <t>生物標本中の楕円形の脂肪体（通常は細胞質内に脂質凝集体を持つ腎臓近位尿細管細胞）の測定。</t>
  </si>
  <si>
    <t>楕円形の脂肪体の測定</t>
  </si>
  <si>
    <t>脂肪滴</t>
  </si>
  <si>
    <t>生物学的標本内のトリグリセリド凝集体の測定。</t>
  </si>
  <si>
    <t>脂肪滴測定</t>
  </si>
  <si>
    <t>脂肪肝指数</t>
  </si>
  <si>
    <t>脂肪肝指数; FLI</t>
  </si>
  <si>
    <t>ウエスト周囲径、BMI、トリグリセリド濃度、γ-グルタミルトランスフェラーゼ活性を考慮した、脂肪肝疾患の可能性を示す計算。（Bedogni G、Bellentani S、Miglioli L、Masutti F、Passal</t>
  </si>
  <si>
    <t>脂肪/総固形分</t>
  </si>
  <si>
    <t>生物学的標本（例えば、便標本）内の総固形物に対する脂肪の相対的な測定値（比率またはパーセンテージ）。</t>
  </si>
  <si>
    <t>脂肪と全固形分比の測定</t>
  </si>
  <si>
    <t>フィブロネクチン、細胞</t>
  </si>
  <si>
    <t>細胞性フィブロネクチン；不溶性フィブロネクチン</t>
  </si>
  <si>
    <t>生物標本中の細胞フィブロネクチンの測定。</t>
  </si>
  <si>
    <t>細胞フィブロネクチン測定</t>
  </si>
  <si>
    <t>フィブロネクチン、胎児</t>
  </si>
  <si>
    <t>生物学的標本中のフィブロネクチンの胎児アイソフォームの測定</t>
  </si>
  <si>
    <t>胎児フィブロネクチン検査</t>
  </si>
  <si>
    <t>フィブロネクチン、母体＋胎児</t>
  </si>
  <si>
    <t>生物学的標本中の母体血漿フィブロネクチンと胎児フィブロネクチンの測定。</t>
  </si>
  <si>
    <t>母体および胎児のフィブロネクチン測定</t>
  </si>
  <si>
    <t>フィブロネクチン、血漿</t>
  </si>
  <si>
    <t>フィブロネクチン、血漿；可溶性フィブロネクチン</t>
  </si>
  <si>
    <t>生物標本中の血漿フィブロネクチンの測定。</t>
  </si>
  <si>
    <t>血漿フィブロネクチン測定</t>
  </si>
  <si>
    <t>異物検知インジケーター</t>
  </si>
  <si>
    <t>被験者の体内に医療異物または非医療異物が存在するかどうかを示します。</t>
  </si>
  <si>
    <t>線維テストスコア</t>
  </si>
  <si>
    <t>FibroSUREスコア; FibroTestスコア</t>
  </si>
  <si>
    <t>6つのパラメータ（α2マクログロブリン、ハプトグロビン、アポリポタンパク質A1、γ-グルタミルトランスペプチダーゼ（GGT）、総ビリルビン、およびアラニンアミノトランスフェラーゼ（ALT））の血液検査を評価することにより肝臓病理を測定するバイオマーカー検査。</t>
  </si>
  <si>
    <t>FibroTestスコア測定</t>
  </si>
  <si>
    <t>コリン、遊離+GPC+PCh</t>
  </si>
  <si>
    <t>遊離コリン + グリセロホスホリルコリン + ホスホリルコリン; 遊離コリン + GPC + PCh</t>
  </si>
  <si>
    <t>生物標本中の遊離コリン、グリセロホスホリルコリン (GCP)、ホスホリルコリン (PCh) の測定。</t>
  </si>
  <si>
    <t>遊離コリン、グリセロホスホリルコリン、ホスホリルコリンの測定</t>
  </si>
  <si>
    <t>第VIII因子阻害剤</t>
  </si>
  <si>
    <t>アロ抗体、第VIII因子阻害因子、第VIII因子抗体</t>
  </si>
  <si>
    <t>生物学的標本中の第 VIII 因子阻害因子 (抗体) の測定。</t>
  </si>
  <si>
    <t>第VIII因子インヒビター測定</t>
  </si>
  <si>
    <t>第IX因子阻害剤</t>
  </si>
  <si>
    <t>アロ抗体、第IX因子阻害剤、第IX因子抗体</t>
  </si>
  <si>
    <t>生物学的標本中の第 IX 因子阻害因子 (抗体) の測定。</t>
  </si>
  <si>
    <t>因子IX阻害薬測定</t>
  </si>
  <si>
    <t>第VIIa因子活性</t>
  </si>
  <si>
    <t>生物標本中の凝固因子 VIIa の生物活性の測定。</t>
  </si>
  <si>
    <t>第VIIa因子活性測定</t>
  </si>
  <si>
    <t>第VIII因子活性</t>
  </si>
  <si>
    <t>抗血友病因子活性；第VIII因子活性；第VIII因子:C</t>
  </si>
  <si>
    <t>生物標本中の凝固因子 VIII の生物活性の測定。</t>
  </si>
  <si>
    <t>第VIII因子活性測定</t>
  </si>
  <si>
    <t>第XIII因子活性</t>
  </si>
  <si>
    <t>生物標本中の凝固因子 XIII の生物活性の測定。</t>
  </si>
  <si>
    <t>第XIII因子活性測定</t>
  </si>
  <si>
    <t>FDAデバイス分類</t>
  </si>
  <si>
    <t>安全性と有効性を確保するために必要な管理レベルに基づいて米国食品医薬品局によって決定された医療機器のクラス (21 CFR 860)。</t>
  </si>
  <si>
    <t>フィブリン分解産物</t>
  </si>
  <si>
    <t>生物標本中のフィブリン分解生成物の測定。</t>
  </si>
  <si>
    <t>フィブリン分解産物測定</t>
  </si>
  <si>
    <t>FDG PET 5PSスコア</t>
  </si>
  <si>
    <t>この 5 段階スケールは、もともと Barrington ら (2014) が FDG-PET スキャンによるリンパ腫の治療に対する反応を評価するために考案したもので、その後、さまざまな固形腫瘍および非固形腫瘍の治療に対する反応を評価するために検証されてきました。</t>
  </si>
  <si>
    <t>ロンドン・ドーヴィル基準ポイントスケール</t>
  </si>
  <si>
    <t>血液と尿の両方におけるカルシウムとクレアチニンの濃度に基づいて計算されるカルシウムの分別排泄量の測定値。</t>
  </si>
  <si>
    <t>血液と尿の両方における塩化物とクレアチニンの濃度に基づいて計算される塩化物分画排泄量の測定値。</t>
  </si>
  <si>
    <t>0.05秒の強制呼気流量</t>
  </si>
  <si>
    <t>強制呼気の最初の 0.05 秒間の強制呼気流量。</t>
  </si>
  <si>
    <t>0.1秒の強制呼気流量</t>
  </si>
  <si>
    <t>強制呼気の最初の 0.1 秒間の強制呼気流量。</t>
  </si>
  <si>
    <t>0.2秒の強制呼気流量</t>
  </si>
  <si>
    <t>強制呼気の最初の 0.2 秒間の強制呼気流量。</t>
  </si>
  <si>
    <t>強制呼気流量25～75%</t>
  </si>
  <si>
    <t>努力肺活量の25～75%における平均努力呼気流量。(NCI)</t>
  </si>
  <si>
    <t>強制呼気流量25～75％</t>
  </si>
  <si>
    <t>FEF25-75の予測パーセント</t>
  </si>
  <si>
    <t>予測正常値に対する、努力肺活量の25～75%における平均努力呼気流量の割合。(NCI)</t>
  </si>
  <si>
    <t>25～75％における予測強制呼気流量の割合</t>
  </si>
  <si>
    <t>強制呼気流量50％</t>
  </si>
  <si>
    <t>努力肺活量の50%における平均努力呼気流量。(NCI)</t>
  </si>
  <si>
    <t>努力肺活量の50％における強制呼気流量</t>
  </si>
  <si>
    <t>カリウム排泄率</t>
  </si>
  <si>
    <t>血液と尿の両方におけるカリウムとクレアチニンの濃度に基づいて計算されるカリウムの分数排泄量の測定値。</t>
  </si>
  <si>
    <t>マグネシウム排泄量</t>
  </si>
  <si>
    <t>血液と尿の両方におけるマグネシウムとクレアチニンの濃度に基づいて計算されるマグネシウムの分数排泄量の測定値。</t>
  </si>
  <si>
    <t>マグネシウム排泄率</t>
  </si>
  <si>
    <t>3-メチルフェンタニル</t>
  </si>
  <si>
    <t>生物学的標本中の 3-メチルフェンタニルの測定。</t>
  </si>
  <si>
    <t>3-メチルフェンタニル測定</t>
  </si>
  <si>
    <t>ナトリウム排泄量</t>
  </si>
  <si>
    <t>血液と尿の両方におけるナトリウムとクレアチニンの濃度に基づいて計算されるナトリウムの分数排泄量の測定値。</t>
  </si>
  <si>
    <t>アセチルフェンタニル</t>
  </si>
  <si>
    <t>アセチルフェンタニル; アセチルフェンタニル</t>
  </si>
  <si>
    <t>生物標本中のアセチルフェンタニルの測定。</t>
  </si>
  <si>
    <t>アセチルフェンタニル測定</t>
  </si>
  <si>
    <t>アルファメチルフェンタニル</t>
  </si>
  <si>
    <t>生物学的標本中のα-メチルフェンタニルの測定。</t>
  </si>
  <si>
    <t>アルファメチルフェンタニル測定</t>
  </si>
  <si>
    <t>ベータ-ヒドロキシチオフェンタニル</t>
  </si>
  <si>
    <t>生物標本中のβ-ヒドロキシチオフェンタニルの測定。</t>
  </si>
  <si>
    <t>ベータ-ヒドロキシチオフェンタニル測定</t>
  </si>
  <si>
    <t>ブチリルフェンタニル</t>
  </si>
  <si>
    <t>ブチリルフェンタニル; ブチリルフェンタニル; ブチリルフェンタニル</t>
  </si>
  <si>
    <t>生物標本中のブチリルフェンタニルの測定。</t>
  </si>
  <si>
    <t>ブチリルフェンタニル測定</t>
  </si>
  <si>
    <t>フェンカムファミン</t>
  </si>
  <si>
    <t>生物標本中のフェンカムファミンの測定。</t>
  </si>
  <si>
    <t>フェンカムファミン測定</t>
  </si>
  <si>
    <t>フェンフルラミン</t>
  </si>
  <si>
    <t>生物標本中のフェンフルラミンの測定。</t>
  </si>
  <si>
    <t>フェンフルラミン測定</t>
  </si>
  <si>
    <t>フラニルフェンタニル</t>
  </si>
  <si>
    <t>フラニルフェンタニル; フラニルフェンタニル</t>
  </si>
  <si>
    <t>生物標本中のフラニルフェンタニルの測定。</t>
  </si>
  <si>
    <t>フラニルフェンタニル測定</t>
  </si>
  <si>
    <t>パラフルオロフェンタニル</t>
  </si>
  <si>
    <t>生物標本中のパラフルオロフェンタニルの測定。</t>
  </si>
  <si>
    <t>パラフルオロフェンタニル測定</t>
  </si>
  <si>
    <t>フェンプロポレックス</t>
  </si>
  <si>
    <t>生物標本中のフェンプロポレックスの測定。</t>
  </si>
  <si>
    <t>フェンプロポレックス測定</t>
  </si>
  <si>
    <t>フェンタニル</t>
  </si>
  <si>
    <t>生物学的標本中のフェンタニルの測定。</t>
  </si>
  <si>
    <t>フェンタニル測定</t>
  </si>
  <si>
    <t>バレリルフェンタニル</t>
  </si>
  <si>
    <t>バレリルフェンタニル; バレリルフェンタニル</t>
  </si>
  <si>
    <t>生物標本中のバレリルフェンタニルの測定。</t>
  </si>
  <si>
    <t>バレリルフェンタニル測定</t>
  </si>
  <si>
    <t>赤血球プロトポルフィリン、遊離</t>
  </si>
  <si>
    <t>生物学的標本中の遊離赤血球プロトポルフィリン（亜鉛結合プロトポルフィリンと非結合プロトポルフィリン）の測定。</t>
  </si>
  <si>
    <t>遊離赤血球プロトポルフィリン測定</t>
  </si>
  <si>
    <t>リン排泄率</t>
  </si>
  <si>
    <t>無機リン酸排泄率；リン排泄率</t>
  </si>
  <si>
    <t>血液と尿の両方におけるリンとクレアチニンの濃度に基づいて計算されるリンの分数排泄量の測定値。</t>
  </si>
  <si>
    <t>リン酸分画排泄</t>
  </si>
  <si>
    <t>フェリチン</t>
  </si>
  <si>
    <t>生物標本中のフェリチンの測定。</t>
  </si>
  <si>
    <t>フェリチン測定</t>
  </si>
  <si>
    <t>強制呼気時間</t>
  </si>
  <si>
    <t>肺から空気を完全に吐き出すのにかかる時間。</t>
  </si>
  <si>
    <t>後期胎児死亡数</t>
  </si>
  <si>
    <t>女性被験者が経験した胎児死亡（妊娠16週0日から19週6日までの胎児死亡）の総数を測定します。</t>
  </si>
  <si>
    <t>0.05秒間の努力呼気量</t>
  </si>
  <si>
    <t>最大限に吸入した後の最初の 0.05 秒間に強制的に吐き出すことができる空気の量。</t>
  </si>
  <si>
    <t>0.1秒間の努力呼気量</t>
  </si>
  <si>
    <t>最大限に吸入した後の最初の 0.1 秒間に強制的に吐き出すことができる空気の量。</t>
  </si>
  <si>
    <t>0.2秒間の努力呼気量</t>
  </si>
  <si>
    <t>最大限に吸入した後の最初の 0.2 秒間に強制的に吐き出すことができる空気の量。</t>
  </si>
  <si>
    <t>0.5秒間の努力呼気量</t>
  </si>
  <si>
    <t>最大限に吸入した後の最初の 0.5 秒間に強制的に吐き出すことができる空気の量。</t>
  </si>
  <si>
    <t>0.75秒間の努力呼気量</t>
  </si>
  <si>
    <t>最大限に吸入した後の最初の 0.75 秒間に強制的に吐き出すことができる空気の量。</t>
  </si>
  <si>
    <t>PEFでのFEV</t>
  </si>
  <si>
    <t>PEFにおけるFEV；最大呼気流量における努力呼気量</t>
  </si>
  <si>
    <t>呼気流量のピーク時に強制的に吐き出されるガスの量。</t>
  </si>
  <si>
    <t>最大呼気流量時の努力呼気量</t>
  </si>
  <si>
    <t>1秒間の努力呼気量</t>
  </si>
  <si>
    <t>最大限に吸入した後の最初の 1 秒間に強制的に吐き出すことができる空気の量。</t>
  </si>
  <si>
    <t>強制肺活量操作中に観測された最大呼気量に対する、呼気の最初の 1 秒間の強制呼気量の相対的な測定値 (比率またはパーセンテージ)。</t>
  </si>
  <si>
    <t>1秒間の努力呼気量と努力肺活量比の測定</t>
  </si>
  <si>
    <t>強制肺活量法の最初の 6 秒間に観測された呼気量に対する、呼気の最初の 1 秒間の強制呼気量の相対的な測定値 (比率またはパーセンテージ)。</t>
  </si>
  <si>
    <t>1秒間の努力呼気量から6秒間の努力肺活量まで</t>
  </si>
  <si>
    <t>予測FEV1/FVCの割合</t>
  </si>
  <si>
    <t>予測される正常値に対する FEV1/FVC の測定値 (比率またはパーセンテージ)。</t>
  </si>
  <si>
    <t>1秒間の予測強制呼気量の割合を強制肺活量で割った値</t>
  </si>
  <si>
    <t>予測FEV1の割合</t>
  </si>
  <si>
    <t>予測される正常値の割合としての 1 秒間の強制呼気量。</t>
  </si>
  <si>
    <t>1秒間の予測強制呼気量の割合</t>
  </si>
  <si>
    <t>FEV1の可逆性</t>
  </si>
  <si>
    <t>気管支拡張薬投与後の FEV1 の変化を、治療前の FEV1 値と比較したもの。</t>
  </si>
  <si>
    <t>1秒間の努力呼気量の可逆性</t>
  </si>
  <si>
    <t>ゆっくりとした肺活量動作中に観測された最大の呼気量に対する、呼気の最初の 1 秒間の強制呼気量の相対的な測定値 (比率またはパーセンテージ)。</t>
  </si>
  <si>
    <t>1秒間の努力呼気量から遅い肺活量比の測定</t>
  </si>
  <si>
    <t>3秒間の努力呼気量</t>
  </si>
  <si>
    <t>最大限に吸入した後の最初の 3 秒間に強制的に吐き出すことができる空気の量。</t>
  </si>
  <si>
    <t>強制肺活量操作中に観測された最大呼気量に対する、呼気の最初の 3 秒間の強制呼気量の相対的な測定値 (比率またはパーセンテージ)。</t>
  </si>
  <si>
    <t>3秒間の努力呼気量と努力肺活量比の測定</t>
  </si>
  <si>
    <t>予測FEV3の割合</t>
  </si>
  <si>
    <t>予測される正常値の割合としての 3 秒間の強制呼気量。</t>
  </si>
  <si>
    <t>3秒間の予測強制呼気量の割合</t>
  </si>
  <si>
    <t>6秒間の努力呼気量</t>
  </si>
  <si>
    <t>最大限に吸入した後の最初の 6 秒間に強制的に吐き出すことができる空気の量。</t>
  </si>
  <si>
    <t>予測FEV6の割合</t>
  </si>
  <si>
    <t>6 秒間の強制呼気量を予測正常値の割合として表します。</t>
  </si>
  <si>
    <t>6秒間の予測強制呼気量の割合</t>
  </si>
  <si>
    <t>線維芽細胞増殖因子19</t>
  </si>
  <si>
    <t>FGF 19; 線維芽細胞増殖因子19</t>
  </si>
  <si>
    <t>生物標本中の線維芽細胞増殖因子 19 の測定。</t>
  </si>
  <si>
    <t>線維芽細胞増殖因子19の測定</t>
  </si>
  <si>
    <t>線維芽細胞増殖因子21</t>
  </si>
  <si>
    <t>FGF 21; 線維芽細胞増殖因子21</t>
  </si>
  <si>
    <t>生物標本中の線維芽細胞増殖因子 21 の測定。</t>
  </si>
  <si>
    <t>線維芽細胞増殖因子21測定</t>
  </si>
  <si>
    <t>線維芽細胞増殖因子23</t>
  </si>
  <si>
    <t>線維芽細胞増殖因子23; フォスファトニン</t>
  </si>
  <si>
    <t>生物標本中の総線維芽細胞増殖因子 23 の測定。</t>
  </si>
  <si>
    <t>線維芽細胞増殖因子23測定</t>
  </si>
  <si>
    <t>線維芽細胞増殖因子23、C末端</t>
  </si>
  <si>
    <t>生物標本中の C 末端線維芽細胞増殖因子 23 の測定。</t>
  </si>
  <si>
    <t>C末端線維芽細胞増殖因子23の測定</t>
  </si>
  <si>
    <t>線維芽細胞増殖因子23（完全）</t>
  </si>
  <si>
    <t>生物標本中の完全な線維芽細胞増殖因子 23 の測定。</t>
  </si>
  <si>
    <t>完全線維芽細胞増殖因子23の測定</t>
  </si>
  <si>
    <t>線維芽細胞増殖因子9</t>
  </si>
  <si>
    <t>FGF 9; 線維芽細胞増殖因子9</t>
  </si>
  <si>
    <t>生物標本中の線維芽細胞増殖因子 9 の測定。</t>
  </si>
  <si>
    <t>線維芽細胞増殖因子9の測定</t>
  </si>
  <si>
    <t>線維芽細胞増殖因子基本形</t>
  </si>
  <si>
    <t>FGF2; 線維芽細胞増殖因子基本形</t>
  </si>
  <si>
    <t>生物標本中の線維芽細胞増殖因子の基本形態の測定。</t>
  </si>
  <si>
    <t>線維芽細胞増殖因子基本形態測定</t>
  </si>
  <si>
    <t>線維芽細胞</t>
  </si>
  <si>
    <t>生物標本中の線維芽細胞の測定。</t>
  </si>
  <si>
    <t>線維芽細胞数</t>
  </si>
  <si>
    <t>植物繊維</t>
  </si>
  <si>
    <t>植物繊維; 植物繊維</t>
  </si>
  <si>
    <t>生物標本中の植物繊維の測定。</t>
  </si>
  <si>
    <t>植物繊維の測定</t>
  </si>
  <si>
    <t>線維性病変指標</t>
  </si>
  <si>
    <t>線維性病変が存在するかどうかを示します。</t>
  </si>
  <si>
    <t>フィブリンモノマー</t>
  </si>
  <si>
    <t>フィブリンモノマー; 可溶性フィブリンモノマー</t>
  </si>
  <si>
    <t>生物学的標本中のフィブリンモノマーの測定。</t>
  </si>
  <si>
    <t>フィブリンモノマー測定</t>
  </si>
  <si>
    <t>フィブリノーゲン</t>
  </si>
  <si>
    <t>フィブリノーゲン; フィブリノーゲン抗原</t>
  </si>
  <si>
    <t>生物学的標本中の総フィブリノーゲン（機能性および非機能性）の測定。</t>
  </si>
  <si>
    <t>フィブリノーゲン測定</t>
  </si>
  <si>
    <t>フィブリノーゲン、機能性</t>
  </si>
  <si>
    <t>生物学的標本中の機能性フィブリノーゲン（フィブリンに変換可能なフィブリノーゲン）の測定。</t>
  </si>
  <si>
    <t>機能性フィブリノーゲン測定</t>
  </si>
  <si>
    <t>フィコリン-3</t>
  </si>
  <si>
    <t>FCN3; フィコリン-3</t>
  </si>
  <si>
    <t>生物標本中のフィコリン-3の測定。</t>
  </si>
  <si>
    <t>フィコリン3測定</t>
  </si>
  <si>
    <t>強制吸気流量25%</t>
  </si>
  <si>
    <t>吸気流量曲線上で総空気量の 25 パーセントが吸入された点における強制吸気流量。</t>
  </si>
  <si>
    <t>強制吸気流量50%</t>
  </si>
  <si>
    <t>吸気流量曲線上で、吸入された空気の総量の 50 パーセントが吸入された時点での強制吸気流量。</t>
  </si>
  <si>
    <t>強制吸気流量75%</t>
  </si>
  <si>
    <t>吸気流量曲線上で総空気量の 75 パーセントが吸入された時点での強制吸気流量。</t>
  </si>
  <si>
    <t>最大強制吸気流量</t>
  </si>
  <si>
    <t>強制吸気動作中に達成される吸入空気の最速速度。</t>
  </si>
  <si>
    <t>予測FIFmaxの割合</t>
  </si>
  <si>
    <t>強制吸気動作中に達成される吸入空気の最速速度を、同様の特性を持つ健康な個人の予測結果値のパーセンテージとして表します。</t>
  </si>
  <si>
    <t>予測強制吸気流量最大値の割合</t>
  </si>
  <si>
    <t>吸入酸素分率</t>
  </si>
  <si>
    <t>吸入したガス中の酸素の体積分率の測定。</t>
  </si>
  <si>
    <t>フィルミクテス/バクテロイデス比</t>
  </si>
  <si>
    <t>生物標本における Firmicutes 門のメンバーと Bacteroidetes 門のメンバーの比率の測定。</t>
  </si>
  <si>
    <t>フィルミクテス属とバクテロイデス属の比率測定</t>
  </si>
  <si>
    <t>瘻孔の解剖学的型</t>
  </si>
  <si>
    <t>瘻孔の解剖学的位置に基づいた分類。</t>
  </si>
  <si>
    <t>瘻孔の解剖学的部位</t>
  </si>
  <si>
    <t>瘻孔の数</t>
  </si>
  <si>
    <t>観察された瘻孔の数。</t>
  </si>
  <si>
    <t>1秒間の努力吸気量</t>
  </si>
  <si>
    <t>最大限に吐き出した後に最初の 1 秒間に被験者が吸い込むことができる空気の量。</t>
  </si>
  <si>
    <t>FIV1予測値の割合</t>
  </si>
  <si>
    <t>最大限に呼気した後の最初の 1 秒間の吸入中に被験者が呼吸できる空気の量を、予測される正常値の割合として表します。</t>
  </si>
  <si>
    <t>1秒間の予測強制吸気量の割合</t>
  </si>
  <si>
    <t>努力吸気肺活量</t>
  </si>
  <si>
    <t>最大呼気量から、その直後の全吸気量から強制吸入時の全肺容量までの肺容量の差。</t>
  </si>
  <si>
    <t>第IX因子活性実測値/対照値</t>
  </si>
  <si>
    <t>第IX因子活性の実際/対照；第IX因子活性の実際/第IX因子活性対照；第IX因子活性の実際/正常</t>
  </si>
  <si>
    <t>被験者の検体中の第 IX 因子依存性凝固の生物学的活性を、対照検体中の同じ活性と比較した相対的な測定値 (比率またはパーセンテージ)。</t>
  </si>
  <si>
    <t>第IX因子活性実測値と対照値比の測定</t>
  </si>
  <si>
    <t>定着剤名</t>
  </si>
  <si>
    <t>研究のために組織や細胞を保存する物質または材料の名前。</t>
  </si>
  <si>
    <t>定着剤の名前</t>
  </si>
  <si>
    <t>鞭毛虫</t>
  </si>
  <si>
    <t>生物標本中の鞭毛生物（鞭毛を持つ原生動物）の測定。</t>
  </si>
  <si>
    <t>鞭毛虫測定</t>
  </si>
  <si>
    <t>フレアサイズ</t>
  </si>
  <si>
    <t>皮膚への抗原刺激部位の周囲に形成される赤みの領域の大きさ。</t>
  </si>
  <si>
    <t>抗原性皮膚炎の大きさ</t>
  </si>
  <si>
    <t>視野</t>
  </si>
  <si>
    <t>目に見える領域の範囲。(NCI)</t>
  </si>
  <si>
    <t>フリップアングル</t>
  </si>
  <si>
    <t>磁気共鳴画像法では、無線周波数信号によって誘起される、主磁場方向に対する陽子の平均軸の回転。(NCI)</t>
  </si>
  <si>
    <t>フラグ付き変異存在インジケーター</t>
  </si>
  <si>
    <t>事前に指定された興味のある突然変異が対象内に存在するかどうかを示します。</t>
  </si>
  <si>
    <t>フルニトラゼパム</t>
  </si>
  <si>
    <t>生物学的標本中に存在するフルニトラゼパムの測定。</t>
  </si>
  <si>
    <t>フルニトラゼパム測定</t>
  </si>
  <si>
    <t>フレア最長直径</t>
  </si>
  <si>
    <t>皮膚への抗原刺激部位の周囲に形成される赤みの領域の最長直径。</t>
  </si>
  <si>
    <t>抗原性皮膚フレアの最長直径</t>
  </si>
  <si>
    <t>フレア平均直径</t>
  </si>
  <si>
    <t>皮膚への抗原刺激部位の周囲に形成される赤みの領域の平均直径。</t>
  </si>
  <si>
    <t>抗原性皮膚フレアの平均直径</t>
  </si>
  <si>
    <t>フルラゼパム</t>
  </si>
  <si>
    <t>生物学的標本中に存在するフルラゼパムの測定。</t>
  </si>
  <si>
    <t>フルラゼパム測定</t>
  </si>
  <si>
    <t>FMS様受容体チロシンキナーゼ3</t>
  </si>
  <si>
    <t>FMS様受容体チロシンキナーゼ3; 可溶性CD135</t>
  </si>
  <si>
    <t>生物標本中の FMS 様受容体チロシンキナーゼ 3 の測定。</t>
  </si>
  <si>
    <t>FMS様受容体チロシンキナーゼ3の測定</t>
  </si>
  <si>
    <t>FMS様チロシンキナーゼ3リガンド</t>
  </si>
  <si>
    <t>生物標本中の FMS 様チロシンキナーゼ 3 リガンドの測定。</t>
  </si>
  <si>
    <t>FMS様チロシンキナーゼ3リガンド測定</t>
  </si>
  <si>
    <t>フィルター密度</t>
  </si>
  <si>
    <t>単位体積あたりのフィルター メディアの質量。</t>
  </si>
  <si>
    <t>フィルター圧力降下</t>
  </si>
  <si>
    <t>フィルターの空気の流れに対する抵抗の尺度。</t>
  </si>
  <si>
    <t>フィルター効率</t>
  </si>
  <si>
    <t>フィルター媒体によって除去される汚染物質の割合。</t>
  </si>
  <si>
    <t>フィルターの長さ</t>
  </si>
  <si>
    <t>製品フィルターの長さ。</t>
  </si>
  <si>
    <t>製品フィルターの長さ</t>
  </si>
  <si>
    <t>推定体液量</t>
  </si>
  <si>
    <t>一定期間内に排出される液体の総量の推定値。</t>
  </si>
  <si>
    <t>流体</t>
  </si>
  <si>
    <t>生物学的標本または場所内の液体の評価。</t>
  </si>
  <si>
    <t>体液評価</t>
  </si>
  <si>
    <t>体液排出</t>
  </si>
  <si>
    <t>一定期間内に排出される液体の総量の測定値。</t>
  </si>
  <si>
    <t>フッ化物</t>
  </si>
  <si>
    <t>生物標本中のフッ化物の測定。</t>
  </si>
  <si>
    <t>フッ素測定</t>
  </si>
  <si>
    <t>蛍光ラベル</t>
  </si>
  <si>
    <t>蛍光ベースのアッセイで使用される蛍光ラベルまたは染料の種類。</t>
  </si>
  <si>
    <t>蛍光タグタイプ</t>
  </si>
  <si>
    <t>フルオキセチン</t>
  </si>
  <si>
    <t>生物学的標本中に存在するフルオキセチン薬物の測定。</t>
  </si>
  <si>
    <t>フルオキセチン測定</t>
  </si>
  <si>
    <t>ノルフルオキセチン</t>
  </si>
  <si>
    <t>生物標本中のノルフルオキセチンの測定。</t>
  </si>
  <si>
    <t>ノルフルオキセチン測定</t>
  </si>
  <si>
    <t>フルフェナジン</t>
  </si>
  <si>
    <t>生物標本中のフルフェナジンの測定。</t>
  </si>
  <si>
    <t>フルフェナジン測定</t>
  </si>
  <si>
    <t>フルボキサミン</t>
  </si>
  <si>
    <t>生物学的標本中に存在するフルボキサミンの測定。</t>
  </si>
  <si>
    <t>フルボキサミン測定</t>
  </si>
  <si>
    <t>フルオキシメステロン</t>
  </si>
  <si>
    <t>生物学的標本中のフルオキシメステロンの測定。</t>
  </si>
  <si>
    <t>フルオキシメステロン測定</t>
  </si>
  <si>
    <t>初回月経開始日</t>
  </si>
  <si>
    <t>最初の月経周期の初日の日付。</t>
  </si>
  <si>
    <t>最終投与量</t>
  </si>
  <si>
    <t>被験者が摂取した物質の最終量を投与量として決定すること。</t>
  </si>
  <si>
    <t>最終投与量の頻度</t>
  </si>
  <si>
    <t>被験者が最終投与量で物質を摂取する頻度を決定します。</t>
  </si>
  <si>
    <t>フソバクテリウム・ヌクレアタム</t>
  </si>
  <si>
    <t>生物標本中の Fusobacterium nucleatum の測定。</t>
  </si>
  <si>
    <t>フソバクテリウム・ヌクレアタム測定</t>
  </si>
  <si>
    <t>フルニトラゼパムおよび/または代謝物</t>
  </si>
  <si>
    <t>フルニトラゼパムとその代謝物の両方を測定できるアッセイのために、生物学的標本中に存在するフルニトラゼパムおよび/またはその代謝物の測定。</t>
  </si>
  <si>
    <t>フルニトラゼパムおよび/または代謝物の測定</t>
  </si>
  <si>
    <t>葉酸加水分解酵素mRNA</t>
  </si>
  <si>
    <t>生物標本中の葉酸加水分解酵素 mRNA の測定。</t>
  </si>
  <si>
    <t>葉酸加水分解酵素mRNA測定</t>
  </si>
  <si>
    <t>ホルムアルデヒド</t>
  </si>
  <si>
    <t>ホルムアルデヒド; ギ酸アルデヒド; メタナール</t>
  </si>
  <si>
    <t>標本中のホルムアルデヒドの測定。</t>
  </si>
  <si>
    <t>ホルムアルデヒド測定</t>
  </si>
  <si>
    <t>FoxP3発現</t>
  </si>
  <si>
    <t>FoxP3発現; FP3発現</t>
  </si>
  <si>
    <t>生物標本における細胞内 FoxP3 発現の測定。</t>
  </si>
  <si>
    <t>FoxP3発現測定</t>
  </si>
  <si>
    <t>プロトポルフィリン、遊離</t>
  </si>
  <si>
    <t>生物標本中の遊離プロトポルフィリン（ヘモグロビン中の鉄に結合していないもの）の測定。</t>
  </si>
  <si>
    <t>遊離プロトポルフィリン測定</t>
  </si>
  <si>
    <t>機能的残気量</t>
  </si>
  <si>
    <t>通常の呼気後に肺に残る空気の量。(NCI)</t>
  </si>
  <si>
    <t>予測FRCの割合</t>
  </si>
  <si>
    <t>予測される正常値の割合としての機能的残気量。</t>
  </si>
  <si>
    <t>予測機能的残存能力の割合</t>
  </si>
  <si>
    <t>部分鉄吸収</t>
  </si>
  <si>
    <t>利用可能な鉄の総量に対する、組織または細胞に吸収された鉄の相対的な測定値（比率またはパーセンテージ）。</t>
  </si>
  <si>
    <t>ボディフレームサイズ</t>
  </si>
  <si>
    <t>手首の周囲または肘の幅の測定値に基づいて、人の体格を小型、中型、大型に分類すること。(NCI)</t>
  </si>
  <si>
    <t>グリコフェリチン</t>
  </si>
  <si>
    <t>生物標本中の糖化フェリチンの測定。</t>
  </si>
  <si>
    <t>グリコフェリチン測定</t>
  </si>
  <si>
    <t>グリコフェリチン/フェリチン</t>
  </si>
  <si>
    <t>生物標本中の総フェリチンに対する糖化フェリチンの相対的な測定値（比率またはパーセンテージ）。</t>
  </si>
  <si>
    <t>グリコフェリチン対フェリチン比測定</t>
  </si>
  <si>
    <t>グリコシル化フェリチン</t>
  </si>
  <si>
    <t>生物標本中のグリコシル化フェリチンの測定。</t>
  </si>
  <si>
    <t>グリコシル化フェリチン測定</t>
  </si>
  <si>
    <t>グリコシル化フェリチン/フェリチン</t>
  </si>
  <si>
    <t>生物標本中のグリコシル化フェリチンと総フェリチンの相対的な測定値（比率またはパーセンテージ）。</t>
  </si>
  <si>
    <t>グリコシル化フェリチンとフェリチンの比測定</t>
  </si>
  <si>
    <t>生殖能力の状態</t>
  </si>
  <si>
    <t>子孫を生む能力に関する個人の地位。</t>
  </si>
  <si>
    <t>フェリチン重鎖</t>
  </si>
  <si>
    <t>アポフェリチン;フェリチン重鎖; FTH; FTH1</t>
  </si>
  <si>
    <t>生物標本中のフェリチン重鎖の測定。</t>
  </si>
  <si>
    <t>フェリチン重鎖測定</t>
  </si>
  <si>
    <t>フェリチン軽鎖</t>
  </si>
  <si>
    <t>フェリチン軽鎖; FTL; Lアポフェリチン</t>
  </si>
  <si>
    <t>生物標本中のフェリチン軽鎖の測定。</t>
  </si>
  <si>
    <t>フェリチン軽鎖測定</t>
  </si>
  <si>
    <t>フルクトサミン</t>
  </si>
  <si>
    <t>フルクトサミン; 糖化血清タンパク質</t>
  </si>
  <si>
    <t>生物標本中のフルクトサミンの測定。</t>
  </si>
  <si>
    <t>フルクトサミン測定</t>
  </si>
  <si>
    <t>フルクトース</t>
  </si>
  <si>
    <t>生物標本中の果糖の測定。</t>
  </si>
  <si>
    <t>フルクトース測定</t>
  </si>
  <si>
    <t>総タンパク質に対するフルクトサミン補正</t>
  </si>
  <si>
    <t>生物標本中の総タンパク質に対して補正されたフルクトサミンの測定値。</t>
  </si>
  <si>
    <t>総タンパク質測定におけるフルクトサミン補正</t>
  </si>
  <si>
    <t>フルラゼパムおよび/または代謝物</t>
  </si>
  <si>
    <t>フルラゼパムとその代謝物の両方を測定できるアッセイのために、生物学的標本中に存在するフルラゼパムおよび/またはその代謝物の測定。</t>
  </si>
  <si>
    <t>フルラゼパムおよび/または代謝物の測定</t>
  </si>
  <si>
    <t>卵胞刺激ホルモン</t>
  </si>
  <si>
    <t>生物学的標本中の卵胞刺激ホルモン (FSH) の測定。</t>
  </si>
  <si>
    <t>卵胞刺激ホルモン測定</t>
  </si>
  <si>
    <t>初交年齢</t>
  </si>
  <si>
    <t>初めて性交を行った年齢。</t>
  </si>
  <si>
    <t>初オーラルセックス年齢</t>
  </si>
  <si>
    <t>初めてオーラルセックスを行った年齢。</t>
  </si>
  <si>
    <t>胎児推定体重</t>
  </si>
  <si>
    <t>胎児の体重のおおよその判定。</t>
  </si>
  <si>
    <t>胎児の頭囲</t>
  </si>
  <si>
    <t>胎児の頭の最も広い部分での円周の測定値。</t>
  </si>
  <si>
    <t>胎児心拍数</t>
  </si>
  <si>
    <t>胎児心拍数; 胎児心拍数</t>
  </si>
  <si>
    <t>単位時間あたりの胎児の心拍数。</t>
  </si>
  <si>
    <t>胎児下顎長</t>
  </si>
  <si>
    <t>胎児の下顎の長さの測定値。</t>
  </si>
  <si>
    <t>胎児の矢状腹部径</t>
  </si>
  <si>
    <t>胎児SAD; 胎児矢状腹部径</t>
  </si>
  <si>
    <t>胎児の腹部の矢状面直径の測定値。</t>
  </si>
  <si>
    <t>フルタイム学生指標</t>
  </si>
  <si>
    <t>対象者がフルタイムの学生であるかどうかを示します。</t>
  </si>
  <si>
    <t>妊娠週数別胎児サイズカテゴリー</t>
  </si>
  <si>
    <t>胎児の大きさと妊娠期間と参照集団との関係を評価し、カテゴリとして表現します。</t>
  </si>
  <si>
    <t>妊娠週数に対する胎児体重のパーセンタイル</t>
  </si>
  <si>
    <t>妊娠週数に対する胎児体重のパーセンタイル; 妊娠週数に対する胎児体重のパーセンタイル</t>
  </si>
  <si>
    <t>胎児の体重と妊娠期間と参照集団との関係を評価し、パーセンタイルで表します。</t>
  </si>
  <si>
    <t>在胎週数に対する胎児体重のパーセンタイル</t>
  </si>
  <si>
    <t>フォローアップの可用性ステータス</t>
  </si>
  <si>
    <t>被験者が研究治療を受けなくなった後に健康状態に関する情報を提供できる状態または条件。</t>
  </si>
  <si>
    <t>新生児の妊娠期間が 39 週 0 日から 40 週 6 日までの間の出生イベント (生存および死亡の両方) の総数の測定値。</t>
  </si>
  <si>
    <t>子宮底高</t>
  </si>
  <si>
    <t>恥骨結合と触知可能な子宮の上部の間の距離の測定値。</t>
  </si>
  <si>
    <t>菌類</t>
  </si>
  <si>
    <t>生物標本中の真菌の測定。</t>
  </si>
  <si>
    <t>真菌測定</t>
  </si>
  <si>
    <t>糸状菌</t>
  </si>
  <si>
    <t>生物標本中の糸状菌の測定。</t>
  </si>
  <si>
    <t>糸状菌の数</t>
  </si>
  <si>
    <t>真菌、酵母様</t>
  </si>
  <si>
    <t>生物標本中の酵母様真菌の測定。</t>
  </si>
  <si>
    <t>酵母様真菌数</t>
  </si>
  <si>
    <t>フラン</t>
  </si>
  <si>
    <t>標本中のフランの測定。</t>
  </si>
  <si>
    <t>フラン測定</t>
  </si>
  <si>
    <t>フラザボル</t>
  </si>
  <si>
    <t>生物標本中のフラザボルの測定。</t>
  </si>
  <si>
    <t>フラザボル測定</t>
  </si>
  <si>
    <t>フルフラール</t>
  </si>
  <si>
    <t>2-フルアルデヒド; フルフラール</t>
  </si>
  <si>
    <t>標本中のフルフラールの測定。</t>
  </si>
  <si>
    <t>フルフラール測定</t>
  </si>
  <si>
    <t>第V因子活性実測値/対照値</t>
  </si>
  <si>
    <t>第 V 因子活性の実際/コントロール; 第 V 因子活性の実際/第 V 因子活性コントロール; 第 V 因子活性の実際/正常</t>
  </si>
  <si>
    <t>被験者の検体中の第 V 因子依存性凝固の生物学的活性を、対照検体中の同じ活性と比較した相対的な測定値 (比率またはパーセンテージ)。</t>
  </si>
  <si>
    <t>第V因子活性実測値と対照値比の測定</t>
  </si>
  <si>
    <t>努力肺活量</t>
  </si>
  <si>
    <t>最大限に吸入した後に強制的に吐き出すことができる空気の量。</t>
  </si>
  <si>
    <t>6秒間の努力肺活量</t>
  </si>
  <si>
    <t>予測努力肺活量の割合</t>
  </si>
  <si>
    <t>予測される正常値の割合としての努力肺活量。</t>
  </si>
  <si>
    <t>第VII因子活性実測値/対照値</t>
  </si>
  <si>
    <t>第 VII 因子活性の実際/コントロール; 第 VII 因子活性の実際/第 VII 因子活性コントロール; 第 VII 因子活性の実際/正常</t>
  </si>
  <si>
    <t>被験者の検体中の第 VII 因子依存性凝固の生物学的活性を、対照検体中の同じ活性と比較した相対的な測定値 (比率またはパーセンテージ)。</t>
  </si>
  <si>
    <t>第VII因子活性実測値と対照値比の測定</t>
  </si>
  <si>
    <t>第VIII因子活性実測値/対照値</t>
  </si>
  <si>
    <t>第VIII因子活性の実際/コントロール；第VIII因子活性の実際/第VIII因子活性コントロール；第VIII因子活性の実際/正常</t>
  </si>
  <si>
    <t>被験者の検体中の第 VIII 因子依存性凝固の生物学的活性を、対照検体中の同じ活性と比較した相対的な測定値 (比率またはパーセンテージ)。</t>
  </si>
  <si>
    <t>第VIII因子活性実測値と対照値の比測定</t>
  </si>
  <si>
    <t>因子X活動の実際/コントロール</t>
  </si>
  <si>
    <t>因子 X 活動の実際/コントロール; 因子 X 活動の実際/因子 X 活動コントロール; 因子 X 活動の実際/正常</t>
  </si>
  <si>
    <t>被験者の検体中の第 X 因子依存性凝固の生物学的活性を、対照検体中の同じ活性と比較した相対的な測定値 (比率またはパーセンテージ)。</t>
  </si>
  <si>
    <t>因子X活性実測値/制御値測定</t>
  </si>
  <si>
    <t>ファクターX 実測値/コントロール値</t>
  </si>
  <si>
    <t>因子X実際/コントロール; 因子X実際/正常</t>
  </si>
  <si>
    <t>対照標本と比較した被験者の標本中の第 X 因子の相対的な測定値 (比率またはパーセンテージ)。</t>
  </si>
  <si>
    <t>ファクターX実対制御比測定</t>
  </si>
  <si>
    <t>第XIV因子活性実測値/対照値</t>
  </si>
  <si>
    <t>第XIV因子活性の実際/対照；第XIV因子活性の実際/第XIV因子活性の対照；第XIV因子活性の実際/正常；プロテインC活性の実際/対照</t>
  </si>
  <si>
    <t>被験者の検体中の第 XIV 因子依存性凝固の生物学的活性を、対照検体中の同じ活性と比較した相対的な測定値 (比率またはパーセンテージ)。</t>
  </si>
  <si>
    <t>第XIV因子活性実測値と対照値比の測定</t>
  </si>
  <si>
    <t>第XIV因子実測値/対照値</t>
  </si>
  <si>
    <t>第XIV因子 実測値/対照値; プロテインC 実測値/対照値</t>
  </si>
  <si>
    <t>対照標本と比較した被験者の標本中の第 XIV 因子の相対的な測定値 (比率またはパーセンテージ)。</t>
  </si>
  <si>
    <t>第XIV因子実測値と対照値比の測定</t>
  </si>
  <si>
    <t>グルコース-6-リン酸脱水素酵素</t>
  </si>
  <si>
    <t>生物標本中のグルコース-6-リン酸デヒドロゲナーゼの測定。</t>
  </si>
  <si>
    <t>グルコース-6-リン酸脱水素酵素測定</t>
  </si>
  <si>
    <t>グルコース-6-リン酸脱水素酵素作用</t>
  </si>
  <si>
    <t>生物標本中のグルコース-6-リン酸デヒドロゲナーゼの生物活性の測定。</t>
  </si>
  <si>
    <t>グルコース-6-リン酸脱水素酵素活性</t>
  </si>
  <si>
    <t>G6PD欠損赤血球</t>
  </si>
  <si>
    <t>生物標本中のグルコース-6-リン酸デヒドロゲナーゼ欠損赤血球の測定。</t>
  </si>
  <si>
    <t>G6PD欠損赤血球数</t>
  </si>
  <si>
    <t>G6PD欠損赤血球/赤血球</t>
  </si>
  <si>
    <t>生物標本中の総赤血球数に対する G6PD 欠損赤血球数の相対的な測定値 (比率またはパーセンテージ)。</t>
  </si>
  <si>
    <t>G6PD欠損赤血球対赤血球比測定</t>
  </si>
  <si>
    <t>酸性α-グルコシダーゼ</t>
  </si>
  <si>
    <t>酸性α-グルコシダーゼ、酸性マルターゼ、α-1,4-グルコシダーゼ</t>
  </si>
  <si>
    <t>生物標本中の酸性アルファグルコシダーゼの測定。</t>
  </si>
  <si>
    <t>酸性α-グルコシダーゼ測定</t>
  </si>
  <si>
    <t>グルタミン酸脱炭酸酵素1</t>
  </si>
  <si>
    <t>グルタミン酸脱炭酸酵素1; グルタミン酸脱炭酸酵素67</t>
  </si>
  <si>
    <t>生物標本中のグルタミン酸脱炭酸酵素 1 の測定。</t>
  </si>
  <si>
    <t>グルタミン酸脱炭酸酵素1の測定</t>
  </si>
  <si>
    <t>グルタミン酸脱炭酸酵素2</t>
  </si>
  <si>
    <t>グルタミン酸脱炭酸酵素2; グルタミン酸脱炭酸酵素65</t>
  </si>
  <si>
    <t>生物標本中のグルタミン酸脱炭酸酵素 2 の測定。</t>
  </si>
  <si>
    <t>グルタミン酸脱炭酸酵素2の測定</t>
  </si>
  <si>
    <t>ガラクトース</t>
  </si>
  <si>
    <t>生物標本中のガラクトースの測定。</t>
  </si>
  <si>
    <t>ガラクトース測定</t>
  </si>
  <si>
    <t>ガラクトース-1-リン酸</t>
  </si>
  <si>
    <t>生物標本中のガラクトース-1-リン酸の測定。</t>
  </si>
  <si>
    <t>ガラクトース-1-リン酸測定</t>
  </si>
  <si>
    <t>ガラクトース-1-ホスホウリジリルトランスフェラーゼ</t>
  </si>
  <si>
    <t>G1PUT; ガラクトース 1 リン酸ウリジルトランスフェラーゼ; ガラクトース-1-リン酸ウリジルトランスフェラーゼ; ガラクトース-1-リン酸ウリジルトランスフェラーゼ; GALT</t>
  </si>
  <si>
    <t>生物標本中のガラクトース-1-リン酸ウリジルトランスフェラーゼの測定。</t>
  </si>
  <si>
    <t>ガラクトース-1-リン酸ウリジルトランスフェラーゼ測定</t>
  </si>
  <si>
    <t>ガラニン</t>
  </si>
  <si>
    <t>生物標本中のガラニンの測定。</t>
  </si>
  <si>
    <t>ガラニン測定</t>
  </si>
  <si>
    <t>ガラクトースムタロターゼ</t>
  </si>
  <si>
    <t>生物標本中のガラクトースムタロターゼの測定。</t>
  </si>
  <si>
    <t>ガラクトースムタロターゼ測定</t>
  </si>
  <si>
    <t>ガンマアミノ酪酸</t>
  </si>
  <si>
    <t>GABA; ガンマアミノ酪酸; ガンマアミノ酪酸</t>
  </si>
  <si>
    <t>生物標本中のγ-アミノ酪酸の測定。</t>
  </si>
  <si>
    <t>γ-アミノ酪酸測定</t>
  </si>
  <si>
    <t>グリセルアルデヒド-3-リン酸脱水素酵素</t>
  </si>
  <si>
    <t>GAPDH; グリセルアルデヒド3リン酸脱水素酵素; グリセルアルデヒド-3-リン酸脱水素酵素</t>
  </si>
  <si>
    <t>生物標本中のグリセルアルデヒド-3-リン酸デヒドロゲナーゼの測定。</t>
  </si>
  <si>
    <t>グリセルアルデヒド-3-リン酸脱水素酵素測定</t>
  </si>
  <si>
    <t>A群連鎖球菌</t>
  </si>
  <si>
    <t>生物標本中の連鎖球菌グループAの測定。</t>
  </si>
  <si>
    <t>A群連鎖球菌測定</t>
  </si>
  <si>
    <t>ガストリン</t>
  </si>
  <si>
    <t>生物標本中のガストリンホルモンの測定。</t>
  </si>
  <si>
    <t>ガストリン測定</t>
  </si>
  <si>
    <t>ガンマトコフェロール</t>
  </si>
  <si>
    <t>生物標本中のガンマトコフェロールの測定。</t>
  </si>
  <si>
    <t>ガンマトコフェロール測定</t>
  </si>
  <si>
    <t>気道コンダクタンス</t>
  </si>
  <si>
    <t>気道内の瞬間的な空気流量。気道の任意の部分と肺胞間の圧力差として表されます。これは気道抵抗 (Raw) の逆数です。</t>
  </si>
  <si>
    <t>グロボトリアオシルセラミド</t>
  </si>
  <si>
    <t>Gb3; GL-3; GL3; グロボトリアオシルセラミド; sCD77; 可溶性CD77</t>
  </si>
  <si>
    <t>生物標本中のグロボトリアオシルセラミドの測定。</t>
  </si>
  <si>
    <t>グロボトリアオシルセラミド測定</t>
  </si>
  <si>
    <t>グルコシルセラミダーゼベータ</t>
  </si>
  <si>
    <t>ベータグルコセレブロシダーゼ; GBA; グルコセレブロシダーゼベータ; グルコシルセラミダーゼ; グルコシルセラミダーゼベータ</t>
  </si>
  <si>
    <t>生物標本中のグルコシルセラミダーゼ ベータの測定。</t>
  </si>
  <si>
    <t>グルコシルセラミダーゼβ測定</t>
  </si>
  <si>
    <t>グアニル酸結合タンパク質1</t>
  </si>
  <si>
    <t>生物標本中のグアニル酸結合タンパク質 1 の測定。</t>
  </si>
  <si>
    <t>グアニル酸結合タンパク質1の測定</t>
  </si>
  <si>
    <t>グアニル酸結合タンパク質2</t>
  </si>
  <si>
    <t>生物標本中のグアニル酸結合タンパク質 2 の測定。</t>
  </si>
  <si>
    <t>グアニル酸結合タンパク質2の測定</t>
  </si>
  <si>
    <t>B群連鎖球菌</t>
  </si>
  <si>
    <t>生物標本中の連鎖球菌グループBの測定。</t>
  </si>
  <si>
    <t>B群連鎖球菌測定</t>
  </si>
  <si>
    <t>グリコケノデオキシコール酸</t>
  </si>
  <si>
    <t>生物標本中のグリコケノデオキシコール酸の測定。</t>
  </si>
  <si>
    <t>グリコケノデオキシコール酸測定</t>
  </si>
  <si>
    <t>グリココール酸</t>
  </si>
  <si>
    <t>コリルグリシン; グリココール酸; グリココール酸</t>
  </si>
  <si>
    <t>生物標本中のグリココール酸の測定。</t>
  </si>
  <si>
    <t>グリココール酸測定</t>
  </si>
  <si>
    <t>興味のあるポイントで最大のサーキュラー</t>
  </si>
  <si>
    <t>関心地点の最大円周; 関心地点の最大円周; 関心地点の最大円周</t>
  </si>
  <si>
    <t>対象となる実体またはオブジェクトの最も広い部分における円周の測定値。</t>
  </si>
  <si>
    <t>関心地点の最大円周</t>
  </si>
  <si>
    <t>地球周方向の歪み</t>
  </si>
  <si>
    <t>自動化されたアルゴリズムを使用して、心室または心房の全体的な心筋の円周方向の歪みを測定します。</t>
  </si>
  <si>
    <t>地球周方向ひずみ測定</t>
  </si>
  <si>
    <t>地球周方向ひずみ、Cal</t>
  </si>
  <si>
    <t>全体円周ひずみ、Cal; 全体円周ひずみ、計算値</t>
  </si>
  <si>
    <t>収集されたセグメントの円周方向の歪みを平均化することにより、心室または心房の全体的な心筋の円周方向の歪みを計算します。</t>
  </si>
  <si>
    <t>計算された全体周方向ひずみ測定</t>
  </si>
  <si>
    <t>顆粒球コロニー刺激因子</t>
  </si>
  <si>
    <t>生物標本中の顆粒球コロニー刺激因子の測定。</t>
  </si>
  <si>
    <t>顆粒球コロニー刺激因子測定</t>
  </si>
  <si>
    <t>グアニンデアミナーゼ</t>
  </si>
  <si>
    <t>グアナーゼ、グアニンアミノヒドロラーゼ、グアニンデアミナーゼ</t>
  </si>
  <si>
    <t>生物標本中のグアニンデアミナーゼの測定。</t>
  </si>
  <si>
    <t>グアニンデアミナーゼ測定</t>
  </si>
  <si>
    <t>成長分化因子11</t>
  </si>
  <si>
    <t>BMP-11; 骨形成タンパク質11; 成長分化因子11</t>
  </si>
  <si>
    <t>生物標本中の成長分化因子 11 の測定。</t>
  </si>
  <si>
    <t>成長分化因子11の測定</t>
  </si>
  <si>
    <t>成長分化因子15</t>
  </si>
  <si>
    <t>GDF-15; 成長分化因子15; マクロファージ阻害サイトカイン-1; MIC-1</t>
  </si>
  <si>
    <t>生物標本中の成長分化因子 15 の測定。</t>
  </si>
  <si>
    <t>成長分化因子15の測定</t>
  </si>
  <si>
    <t>成長分化因子2</t>
  </si>
  <si>
    <t>BMP-9; BMP9; 骨形成タンパク質9; 成長分化因子2; 成長/分化因子2</t>
  </si>
  <si>
    <t>生物標本中の成長分化因子 2 の測定。</t>
  </si>
  <si>
    <t>成長分化因子2の測定</t>
  </si>
  <si>
    <t>成長分化因子8</t>
  </si>
  <si>
    <t>成長分化因子8; ミオスタチン</t>
  </si>
  <si>
    <t>生物標本中の成長分化因子 8 の測定。</t>
  </si>
  <si>
    <t>成長分化因子8の測定</t>
  </si>
  <si>
    <t>ガラクトース欠損IgA1</t>
  </si>
  <si>
    <t>ガラクトース欠損IgA1; Gd-IgA1</t>
  </si>
  <si>
    <t>生物標本中のガラクトース欠乏 IgA1 の測定。</t>
  </si>
  <si>
    <t>ガラクトース欠損IgA1測定</t>
  </si>
  <si>
    <t>ガラクトース除去能</t>
  </si>
  <si>
    <t>生体標本中のガラクトース除去能力を測定する肝機能検査。</t>
  </si>
  <si>
    <t>遺伝子シグネチャー</t>
  </si>
  <si>
    <t>遺伝子発現シグネチャー; 遺伝子シグネチャー</t>
  </si>
  <si>
    <t>正常または異常な生物学的プロセスに関連する 1 個から多数の遺伝子の遺伝子発現の固有のパターンの評価。</t>
  </si>
  <si>
    <t>遺伝子シグネチャー評価</t>
  </si>
  <si>
    <t>ジェンダーアイデンティティ</t>
  </si>
  <si>
    <t>人が内面的に抱いている性別の感覚。個人の遺伝子型または表現型の性別と一致する場合も一致しない場合もあります。</t>
  </si>
  <si>
    <t>グリア線維性酸性タンパク質</t>
  </si>
  <si>
    <t>生物標本中のグリア線維性酸性タンパク質の測定。</t>
  </si>
  <si>
    <t>グリア線維性酸性タンパク質測定</t>
  </si>
  <si>
    <t>糸球体濾過率</t>
  </si>
  <si>
    <t>単位時間あたりに腎臓の糸球体からボーマン嚢に濾過される液体の量を測定する腎機能検査。</t>
  </si>
  <si>
    <t>BSAに対する糸球体濾過率調整</t>
  </si>
  <si>
    <t>体表面積に合わせて調整された糸球体濾過率の測定値。</t>
  </si>
  <si>
    <t>BSA調整糸球体濾過率</t>
  </si>
  <si>
    <t>BSAに対するB-2ミクログロブリン調整からのGFR</t>
  </si>
  <si>
    <t>標準体表面積値 1.73 m2 に調整した後のベータ 2 ミクログロブリンのクリアランスに基づく糸球体濾過率 (GFR) の直接測定。</t>
  </si>
  <si>
    <t>標準BSA測定に調整されたベータトレースタンパク質からの直接糸球体濾過率</t>
  </si>
  <si>
    <t>BSA に対するベータトレースタンパク質調整からの GFR</t>
  </si>
  <si>
    <t>標準体表面積値 1.73 m2 に調整した後のベータトレースタンパク質のクリアランスに基づく糸球体濾過率 (GFR) の直接測定。</t>
  </si>
  <si>
    <t>シスタチンCとクレアチン調整BSAからのGFR</t>
  </si>
  <si>
    <t>シスタチン C とクレアチニンに基づいて標準体表面積 (1.73 m2) に合わせて調整された糸球体濾過率の推定値。</t>
  </si>
  <si>
    <t>標準BSAに調整したシスタチンCとクレアチニンからの推定糸球体濾過率</t>
  </si>
  <si>
    <t>BSA調整クレアチニンからのGFR</t>
  </si>
  <si>
    <t>クレアチニンを基準として標準体表面積（1.73m2）に調整した糸球体濾過率の推定値。</t>
  </si>
  <si>
    <t>標準BSAで調整したクレアチニンからの推定糸球体濾過率</t>
  </si>
  <si>
    <t>クレアチンおよび尿素N調整BSAからのGFR</t>
  </si>
  <si>
    <t>クレアチニンおよび尿素窒素調整BSAからのGFR；BSA調整クレアチニンおよび尿素窒素からのGFR</t>
  </si>
  <si>
    <t>クレアチニンと尿素窒素に基づいて標準体表面積（1.73m2）に調整された糸球体濾過率の推定値。</t>
  </si>
  <si>
    <t>標準BSAで調整したクレアチニンと尿素窒素からの推定糸球体濾過率</t>
  </si>
  <si>
    <t>クレアチン、尿素窒素、アルブミン調整BSAからのGFR</t>
  </si>
  <si>
    <t>クレアチニン、尿素窒素、アルブミン調整BSAからのGFR；BSA調整クレアチニン、尿素窒素、アルブミンからのGFR</t>
  </si>
  <si>
    <t>クレアチニン、尿素窒素、アルブミンに基づいて標準体表面積（1.73m2）に合わせて調整された糸球体濾過率の推定値。</t>
  </si>
  <si>
    <t>クレアチニン、尿素窒素、アルブミンから標準BSAに調整された推定糸球体濾過率</t>
  </si>
  <si>
    <t>シスタチンCのBSA調整後のGFR</t>
  </si>
  <si>
    <t>シスタチンCに基づいて標準体表面積（1.73m2）に調整された糸球体濾過率の推定値。</t>
  </si>
  <si>
    <t>標準BSAで調整したシスタチンCからの推定糸球体濾過率</t>
  </si>
  <si>
    <t>糸球体濾過率（推定）</t>
  </si>
  <si>
    <t>eGFR; 糸球体濾過率（推定）</t>
  </si>
  <si>
    <t>単位時間あたりに腎臓糸球体からボーマン嚢に濾過される液体の量を推定する腎機能検査。体表面積を指標とする場合としない場合があります。</t>
  </si>
  <si>
    <t>推定糸球体濾過率</t>
  </si>
  <si>
    <t>GFR、推定インデックス</t>
  </si>
  <si>
    <t>eGFR、指数化；1.73m2の推定糸球体濾過率調整；GFR、推定指数化；指数化eGFR；指数化推定糸球体濾過率</t>
  </si>
  <si>
    <t>標準化体表面積 (BSA) 値 1.73 m2 を考慮した推定 GFR (eGFR)。</t>
  </si>
  <si>
    <t>指数推定糸球体濾過率</t>
  </si>
  <si>
    <t>GFR、推定非指数化</t>
  </si>
  <si>
    <t>絶対 GFR、非指数化 eGFR、非指数化 eGFR、BSA 調整推定糸球体濾過率、非指数化推定 GFR、個別 eGFR、非指数化 eGFR、非指数化推定糸球体濾過率</t>
  </si>
  <si>
    <t>個人の実際の体表面積 (BSA) 値を考慮した推定 GFR (eGFR)。</t>
  </si>
  <si>
    <t>非指数化推定糸球体濾過率</t>
  </si>
  <si>
    <t>aBSAに対するB-2ミクログロブリン調整からのGFR</t>
  </si>
  <si>
    <t>aBSA に合わせて調整された B-2 ミクログロブリンからの GFR; 実際の BSA に合わせて調整された B-2 ミクログロブリンからの GFR</t>
  </si>
  <si>
    <t>個人の実際の体表面積値に合わせて調整した後、ベータ 2 ミクログロブリンのクリアランスに基づいて糸球体濾過率 (GFR) を直接測定します。</t>
  </si>
  <si>
    <t>実際のBSA測定値に合わせて調整されたB-2ミクログロブリンからの糸球体濾過率</t>
  </si>
  <si>
    <t>aBSA のベータトレースタンパク質調整からの GFR</t>
  </si>
  <si>
    <t>aBSA に対するベータトレースタンパク質調整からの GFR; 実際の BSA に対して調整されたベータトレースタンパク質からの GFR</t>
  </si>
  <si>
    <t>個人の実際の体表面積値に合わせて調整した後、ベータトレースタンパク質のクリアランスに基づいて糸球体濾過率 (GFR) を直接測定します。</t>
  </si>
  <si>
    <t>実際のBSA測定値に合わせて調整されたベータトレースタンパク質からの糸球体濾過率</t>
  </si>
  <si>
    <t>シスタチンCとクレアチン調整aBSAからのGFR</t>
  </si>
  <si>
    <t>シスタチン C とクレアチニンに基づいて、個人の実際の体表面積に合わせて調整された糸球体濾過率の推定値。</t>
  </si>
  <si>
    <t>実際のBSA値に調整したシスタチンCとクレアチニンからの糸球体濾過率</t>
  </si>
  <si>
    <t>aBSA調整クレアチニンからのGFR</t>
  </si>
  <si>
    <t>aBSA で調整したクレアチニンからの GFR; 実際の BSA で調整したクレアチニンからの GFR</t>
  </si>
  <si>
    <t>クレアチニンに基づいて個人の実際の体表面積に合わせて調整された糸球体濾過率の推定値。</t>
  </si>
  <si>
    <t>クレアチニンから実際のBSA値に調整した糸球体濾過率</t>
  </si>
  <si>
    <t>クレアチンおよび尿素N調整aBSAからのGFR</t>
  </si>
  <si>
    <t>クレアチニンおよび尿素窒素によるGFR（実際のBSAで調整）</t>
  </si>
  <si>
    <t>クレアチニンと尿素窒素に基づいて、個人の実際の体表面積に合わせて調整された糸球体濾過率の推定値。</t>
  </si>
  <si>
    <t>クレアチニンと尿素窒素から算出した糸球体濾過率を実際の体表面積の測定値に合わせて調整</t>
  </si>
  <si>
    <t>クレアチン、尿素N、アルブミン調整aBSAからのGFR</t>
  </si>
  <si>
    <t>クレアチニン、尿素窒素、アルブミン調整 aBSA からの GFR; クレアチニン、尿素窒素、アルブミンからの GFR を実際の BSA に合わせて調整</t>
  </si>
  <si>
    <t>クレアチニン、尿素窒素、アルブミンに基づいて個人の実際の体表面積に合わせて調整された糸球体濾過率の推定値。</t>
  </si>
  <si>
    <t>クレアチニン、尿素窒素、アルブミンから算出した糸球体濾過率を実際の体表面積測定に合わせて調整</t>
  </si>
  <si>
    <t>シスタチンCからのGFR（aBSA調整済み）</t>
  </si>
  <si>
    <t>aBSA で調整したシスタチン C からの GFR; 実際の BSA で調整したシスタチン C からの GFR</t>
  </si>
  <si>
    <t>シスタチン C に基づいて個人の実際の体表面積に合わせて調整された糸球体濾過率の推定値。</t>
  </si>
  <si>
    <t>実際のBSA値に調整したシスタチンCからの糸球体濾過率</t>
  </si>
  <si>
    <t>ガンマグルタミルトランスフェラーゼ</t>
  </si>
  <si>
    <t>生物標本中のガンマグルタミルトランスフェラーゼの測定。</t>
  </si>
  <si>
    <t>ガンマグルタミルトランスペプチダーゼ測定</t>
  </si>
  <si>
    <t>γ-グルタミルトランスフェラーゼ/クレアチニン</t>
  </si>
  <si>
    <t>生物標本中のγ-グルタミルトランスフェラーゼとクレアチニンの相対測定値（比率またはパーセンテージ）。</t>
  </si>
  <si>
    <t>γ-グルタミルトランスフェラーゼ対クレアチニン比測定</t>
  </si>
  <si>
    <t>ガンマグルタミルトランスフェラーゼ排泄率</t>
  </si>
  <si>
    <t>γ-グルタミルトランスフェラーゼ排泄率</t>
  </si>
  <si>
    <t>定義された時間（例：1 時間）にわたって生物学的標本中に排出されるガンマグルタミルトランスフェラーゼの量を測定します。</t>
  </si>
  <si>
    <t>ガンマ-ヒドロキシ酪酸</t>
  </si>
  <si>
    <t>4-ヒドロキシブタン酸; γ-ヒドロキシ酪酸; γ-ヒドロキシ酪酸</t>
  </si>
  <si>
    <t>生物標本中のγ-ヒドロキシ酪酸の測定。</t>
  </si>
  <si>
    <t>ガンマヒドロキシ酪酸測定</t>
  </si>
  <si>
    <t>成長ホルモン結合タンパク質</t>
  </si>
  <si>
    <t>GH結合タンパク質; 成長ホルモン結合タンパク質; ソマトトロピン受容体</t>
  </si>
  <si>
    <t>生物標本中の成長ホルモン結合タンパク質の測定。</t>
  </si>
  <si>
    <t>成長ホルモン結合タンパク質測定</t>
  </si>
  <si>
    <t>グレリン</t>
  </si>
  <si>
    <t>グレリン; 成長ホルモン分泌促進因子受容体リガンド; モチリン関連ペプチド; 総グレリン</t>
  </si>
  <si>
    <t>生物標本中のグレリンの総量の測定。</t>
  </si>
  <si>
    <t>グレリン測定</t>
  </si>
  <si>
    <t>活性グレリン</t>
  </si>
  <si>
    <t>生物標本中の活性グレリンの測定。</t>
  </si>
  <si>
    <t>活性グレリン測定</t>
  </si>
  <si>
    <t>ジアルジアDNA</t>
  </si>
  <si>
    <t>生物標本中のジアルジア属の任意のメンバーの DNA の測定。</t>
  </si>
  <si>
    <t>ジアルジアDNA測定</t>
  </si>
  <si>
    <t>グルコース依存インスリン分泌促進剤（無傷）</t>
  </si>
  <si>
    <t>グルコース依存インスリン分泌刺激ペプチド（完全型）、胃抑制ポリペプチド（完全型）、GIP（完全型）、グルコース依存インスリン分泌刺激ペプチド（完全型）</t>
  </si>
  <si>
    <t>生物学的標本中の完全な（アミノ酸 1 ～ 42 を含む）グルコース依存性インスリン分泌刺激ペプチドの測定。</t>
  </si>
  <si>
    <t>インタクトグルコース依存性インスリン分泌刺激ペプチド測定</t>
  </si>
  <si>
    <t>グルコシルセラミド</t>
  </si>
  <si>
    <t>GL1; グルコセレブロシド; グルコシルセラミド</t>
  </si>
  <si>
    <t>生物標本中のグルコシルセラミドの測定。</t>
  </si>
  <si>
    <t>グルコシルセラミド測定</t>
  </si>
  <si>
    <t>ジアルジア・ランブリア抗原</t>
  </si>
  <si>
    <t>生物標本中のジアルジア・ランブリア抗原の測定。</t>
  </si>
  <si>
    <t>ジアルジア・ランブリア抗原測定</t>
  </si>
  <si>
    <t>ジアルジア・ランブリア/クリプトスポリジウム抗原</t>
  </si>
  <si>
    <t>生物標本中のジアルジア・ランブリアおよび/またはクリプトスポリジウム属の抗原の測定。</t>
  </si>
  <si>
    <t>ジアルジア・ランブリア/クリプトスポリジウム抗原測定</t>
  </si>
  <si>
    <t>ジアルジア・ランブリアDNA</t>
  </si>
  <si>
    <t>ジアルジア・デュオデナリス DNA、ジアルジア・インテスティナリス DNA、ジアルジア・ランブリア DNA</t>
  </si>
  <si>
    <t>生物標本中のジアルジア・ランブリア DNA の測定。</t>
  </si>
  <si>
    <t>ジアルジア・ランブリアDNA測定</t>
  </si>
  <si>
    <t>グロブリン/クレアチニン</t>
  </si>
  <si>
    <t>生物学的標本中のグロブリンとクレアチニンの相対的な測定値（比率またはパーセンテージ）。</t>
  </si>
  <si>
    <t>グロブリン対クレアチニン比測定</t>
  </si>
  <si>
    <t>グリコリトコール酸</t>
  </si>
  <si>
    <t>生物標本中のグリコリトコール酸の測定。</t>
  </si>
  <si>
    <t>グリコリソコール酸測定</t>
  </si>
  <si>
    <t>ガレクチン3</t>
  </si>
  <si>
    <t>ガラクトース特異的レクチン3; ガレクチン-3; GALIG; MAC-2</t>
  </si>
  <si>
    <t>生物標本中のガレクチン 3 の測定。</t>
  </si>
  <si>
    <t>ガレクチン3測定</t>
  </si>
  <si>
    <t>ガレクチン3結合タンパク質</t>
  </si>
  <si>
    <t>ガレクチン3結合タンパク質; LGALS3BP; M2BP; Mac-2結合タンパク質</t>
  </si>
  <si>
    <t>生物標本中のガレクチン 3 結合タンパク質の測定。</t>
  </si>
  <si>
    <t>ガレクチン3結合タンパク質測定</t>
  </si>
  <si>
    <t>グルタミン酸脱水素酵素</t>
  </si>
  <si>
    <t>生物標本中のグルタミン酸脱水素酵素の測定。</t>
  </si>
  <si>
    <t>グルタミン酸脱水素酵素測定</t>
  </si>
  <si>
    <t>グルタミン酸C4強化</t>
  </si>
  <si>
    <t>生物標本中の C4 に富むグルタミン酸の測定。</t>
  </si>
  <si>
    <t>C4強化グルタミン酸測定</t>
  </si>
  <si>
    <t>グルタミン酸C4強化/グルタミン酸</t>
  </si>
  <si>
    <t>生物標本中の総グルタミン酸に対する C4 強化グルタミン酸の相対測定値 (比率またはパーセンテージ)。</t>
  </si>
  <si>
    <t>C4強化グルタミン酸と総グルタミン酸の比率測定</t>
  </si>
  <si>
    <t>グルタミン</t>
  </si>
  <si>
    <t>生物標本中のグルタミンの測定。</t>
  </si>
  <si>
    <t>グルタミン測定</t>
  </si>
  <si>
    <t>グルタミンC4強化</t>
  </si>
  <si>
    <t>生物標本中の C4 に富むグルタミンの測定。</t>
  </si>
  <si>
    <t>C4強化グルタミン測定</t>
  </si>
  <si>
    <t>グルタミンC4強化/グルタミン</t>
  </si>
  <si>
    <t>生物標本中の総グルタミンに対する C4 強化グルタミンの相対測定値 (比率またはパーセンテージ)。</t>
  </si>
  <si>
    <t>C4強化グルタミンと総グルタミンの比率測定</t>
  </si>
  <si>
    <t>グルタミン/クレアチン</t>
  </si>
  <si>
    <t>生物学的標本中のグルタミンとクレアチンの相対的な測定値（比率またはパーセンテージ）。</t>
  </si>
  <si>
    <t>グルタミンとクレアチンの比率測定</t>
  </si>
  <si>
    <t>ガラント反射</t>
  </si>
  <si>
    <t>新生児の無意識的な原始的反応であり、背骨の片側を指でなぞると、新生児がその側に向かって横に曲がります。</t>
  </si>
  <si>
    <t>アルファグロブリン</t>
  </si>
  <si>
    <t>生物学的標本中の総アルファグロブリンの測定。</t>
  </si>
  <si>
    <t>アルファグロブリン測定</t>
  </si>
  <si>
    <t>アルファ1グロブリン</t>
  </si>
  <si>
    <t>A1グロブリン; アルファ1グロブリン</t>
  </si>
  <si>
    <t>生物標本中のアルファ 1 分画に寄与するタンパク質の測定。</t>
  </si>
  <si>
    <t>アルファ1グロブリン測定</t>
  </si>
  <si>
    <t>アルファ1グロブリン/総タンパク質</t>
  </si>
  <si>
    <t>生物標本中の総タンパク質に対するアルファ 1 分画タンパク質の相対的な測定値 (比率またはパーセンテージ)。</t>
  </si>
  <si>
    <t>アルファ1グロブリン対総タンパク質比測定</t>
  </si>
  <si>
    <t>アルファ2グロブリン</t>
  </si>
  <si>
    <t>A2グロブリン; アルファ2グロブリン</t>
  </si>
  <si>
    <t>生物標本中のアルファ 2 分画に寄与するタンパク質の測定。</t>
  </si>
  <si>
    <t>アルファ2グロブリン測定</t>
  </si>
  <si>
    <t>アルファ2グロブリン/総タンパク質</t>
  </si>
  <si>
    <t>生物標本中の総タンパク質に対するアルファ 2 分画タンパク質の相対的な測定値 (比率またはパーセンテージ)。</t>
  </si>
  <si>
    <t>アルファ2グロブリン対総タンパク質比測定</t>
  </si>
  <si>
    <t>ベータグロブリン</t>
  </si>
  <si>
    <t>生物標本中のベータ分率に寄与するタンパク質の測定。</t>
  </si>
  <si>
    <t>ベータグロブリン測定</t>
  </si>
  <si>
    <t>ベータ1グロブリン</t>
  </si>
  <si>
    <t>生物学的標本中のベータ 1 グロブリンの測定。</t>
  </si>
  <si>
    <t>β1グロブリン測定</t>
  </si>
  <si>
    <t>ベータ1グロブリン/ベータタンパク質</t>
  </si>
  <si>
    <t>生物標本中の総ベータタンパク質分画に対するベータ 1 分画タンパク質の相対的な測定値 (比率またはパーセンテージ)。</t>
  </si>
  <si>
    <t>β1グロブリン対総βタンパク質比測定</t>
  </si>
  <si>
    <t>β1グロブリン/総タンパク質</t>
  </si>
  <si>
    <t>生物標本中の総タンパク質に対するベータ 1 分画タンパク質の相対的な測定値 (比率またはパーセンテージ)。</t>
  </si>
  <si>
    <t>β1グロブリン対総タンパク質比測定</t>
  </si>
  <si>
    <t>ベータ2グロブリン</t>
  </si>
  <si>
    <t>生物学的標本中のベータ2グロブリンの測定。</t>
  </si>
  <si>
    <t>ベータ2グロブリン測定</t>
  </si>
  <si>
    <t>ベータ2グロブリン/総タンパク質</t>
  </si>
  <si>
    <t>生物標本中の総タンパク質に対するベータ 2 分画タンパク質の相対的な測定値 (比率またはパーセンテージ)。</t>
  </si>
  <si>
    <t>β2グロブリン対総タンパク質比測定</t>
  </si>
  <si>
    <t>ベータグロブリン/総タンパク質</t>
  </si>
  <si>
    <t>生物標本中の総タンパク質に対するベータ分画タンパク質の相対的な測定値（比率またはパーセンテージ）。</t>
  </si>
  <si>
    <t>ベータグロブリン対総タンパク質比測定</t>
  </si>
  <si>
    <t>ガンマグロブリン</t>
  </si>
  <si>
    <t>生物標本中のガンマ分率に寄与するタンパク質の測定。</t>
  </si>
  <si>
    <t>ガンマグロブリン測定</t>
  </si>
  <si>
    <t>ガンマグロブリン/総タンパク質</t>
  </si>
  <si>
    <t>生物標本中の総タンパク質に対するガンマ分画タンパク質の相対的な測定値（比率またはパーセンテージ）。</t>
  </si>
  <si>
    <t>ガンマグロブリン対総タンパク質比測定</t>
  </si>
  <si>
    <t>グロブリン</t>
  </si>
  <si>
    <t>生物標本中のグロブリンタンパク質の測定。</t>
  </si>
  <si>
    <t>グロブリンタンパク質測定</t>
  </si>
  <si>
    <t>グルカゴン様ペプチド-1</t>
  </si>
  <si>
    <t>グルカゴン様ペプチド-1; 総グルカゴン様ペプチド-1</t>
  </si>
  <si>
    <t>生物学的標本中の総グルカゴン様ペプチド-1の測定。</t>
  </si>
  <si>
    <t>グルカゴン様ペプチド-1測定</t>
  </si>
  <si>
    <t>グルカゴン様ペプチド-1、活性型</t>
  </si>
  <si>
    <t>生物学的標本中のグルカゴン様ペプチド-1の活性型の測定。</t>
  </si>
  <si>
    <t>活性グルカゴン様ペプチド-1測定</t>
  </si>
  <si>
    <t>グルカゴン様ペプチド-1、不活性型</t>
  </si>
  <si>
    <t>生物学的標本中のグルカゴン様ペプチド-1の不活性型の測定。</t>
  </si>
  <si>
    <t>不活性グルカゴン様ペプチド-1測定</t>
  </si>
  <si>
    <t>地球規模の縦断的歪み</t>
  </si>
  <si>
    <t>自動化されたアルゴリズムによる、心室または心房の全体的な心筋の縦方向の歪みの測定。</t>
  </si>
  <si>
    <t>地球縦方向ひずみ測定</t>
  </si>
  <si>
    <t>グローバル縦断歪み、Cal</t>
  </si>
  <si>
    <t>全体縦ひずみ、Cal; 全体縦ひずみ、計算値</t>
  </si>
  <si>
    <t>3 つの画像ビュー（4 腔ビュー、3 腔ビュー、2 腔ビュー）のすべてまたはいずれかから収集した縦方向の歪みを平均化することにより、心室または心房の全体的な心筋の縦方向の歪みを計算します。</t>
  </si>
  <si>
    <t>計算された全体縦ひずみ測定</t>
  </si>
  <si>
    <t>ガラクトマンナン抗原</t>
  </si>
  <si>
    <t>生物標本中のガラクトマンナン抗原の測定。</t>
  </si>
  <si>
    <t>ガラクトマンナン抗原測定</t>
  </si>
  <si>
    <t>グリッターセル</t>
  </si>
  <si>
    <t>生物標本内のグリッター細胞の測定。</t>
  </si>
  <si>
    <t>グリッター細胞数</t>
  </si>
  <si>
    <t>グルテチミド</t>
  </si>
  <si>
    <t>生物標本中のグルテチミドの測定。</t>
  </si>
  <si>
    <t>グルテチミド測定</t>
  </si>
  <si>
    <t>1,3-ベータ-D-グルカン</t>
  </si>
  <si>
    <t>生物標本中の 1,3-ベータ-D-グルカンの測定。</t>
  </si>
  <si>
    <t>1,3-ベータ-D-グルカン測定</t>
  </si>
  <si>
    <t>グルコース</t>
  </si>
  <si>
    <t>生物標本中のグルコースの測定。</t>
  </si>
  <si>
    <t>血糖値測定</t>
  </si>
  <si>
    <t>グルカゴン</t>
  </si>
  <si>
    <t>生物学的標本中のグルカゴンホルモンの測定。</t>
  </si>
  <si>
    <t>グルカゴン測定</t>
  </si>
  <si>
    <t>グルコースアラート閾値</t>
  </si>
  <si>
    <t>事前に指定した血糖値に達したときにアラームを発動するデバイスの設定。</t>
  </si>
  <si>
    <t>グルコースクリアランス</t>
  </si>
  <si>
    <t>指定された時間単位（例：1 分）に尿として排出される血清または血漿からブドウ糖が除去される量の測定値。</t>
  </si>
  <si>
    <t>グルコースクリアランス測定</t>
  </si>
  <si>
    <t>グルコース/クレアチニン</t>
  </si>
  <si>
    <t>生物学的標本中のグルコースとクレアチニンの相対的な測定値（比率またはパーセンテージ）。</t>
  </si>
  <si>
    <t>グルコース対クレアチニン比測定</t>
  </si>
  <si>
    <t>グルコース排泄率</t>
  </si>
  <si>
    <t>定義された時間（例：1 時間）にわたって生物学的標本に排出されるグルコースの量を測定します。</t>
  </si>
  <si>
    <t>血漿相当グルコース</t>
  </si>
  <si>
    <t>生物標本中の血漿相当グルコースの測定。</t>
  </si>
  <si>
    <t>血漿相当グルコース測定</t>
  </si>
  <si>
    <t>血漿相当グルコース分布</t>
  </si>
  <si>
    <t>生物標本における血漿相当ブドウ糖分布の測定。</t>
  </si>
  <si>
    <t>血漿相当グルコース分布測定</t>
  </si>
  <si>
    <t>血糖目標値</t>
  </si>
  <si>
    <t>血糖値の目標値を設定・調整できる機器の設定。</t>
  </si>
  <si>
    <t>グルタミン酸/クレアチン</t>
  </si>
  <si>
    <t>グルタミン酸/クレアチン; グルタミン酸/クレアチン</t>
  </si>
  <si>
    <t>生物学的標本中のグルタミン酸とクレアチンの相対的な測定値（比率またはパーセンテージ）。</t>
  </si>
  <si>
    <t>グルタミン酸とクレアチンの比率測定</t>
  </si>
  <si>
    <t>全血糖値</t>
  </si>
  <si>
    <t>生物学的標本中の全血相当グルコースの測定。</t>
  </si>
  <si>
    <t>全血相当血糖測定</t>
  </si>
  <si>
    <t>グルタミン酸P1</t>
  </si>
  <si>
    <t>2-アミノ-6-メチルジピリド[1,2-a:3',2'-d]イミダゾール; Glu-P-1</t>
  </si>
  <si>
    <t>標本中の Glu-P-1 の測定。</t>
  </si>
  <si>
    <t>Glu-P-1測定</t>
  </si>
  <si>
    <t>グルタミン酸P2</t>
  </si>
  <si>
    <t>2-アミノジピリド[1,2-a:3',2'-d]イミダゾール; Glu-P-2</t>
  </si>
  <si>
    <t>標本中の Glu-P-2 の測定。</t>
  </si>
  <si>
    <t>Glu-P-2測定</t>
  </si>
  <si>
    <t>グルコース、放射性標識/グルコース</t>
  </si>
  <si>
    <t>グルコース、濃縮/グルコース；グルコース、放射性標識/グルコース</t>
  </si>
  <si>
    <t>生物標本中の総グルコースに対する放射性標識グルコースの相対的な測定値（比率またはパーセンテージ）。</t>
  </si>
  <si>
    <t>放射性標識グルコース対グルコース比測定</t>
  </si>
  <si>
    <t>グルタミン酸</t>
  </si>
  <si>
    <t>生物標本中のグルタミン酸の測定。</t>
  </si>
  <si>
    <t>グルタミン酸測定</t>
  </si>
  <si>
    <t>グルテン免疫原ペプチド</t>
  </si>
  <si>
    <t>GIP; グルテン免疫原ペプチド; グルテン免疫原ペプチド</t>
  </si>
  <si>
    <t>生物標本中のグルテン免疫原性ペプチドの測定。</t>
  </si>
  <si>
    <t>グルテン免疫原性ペプチド測定</t>
  </si>
  <si>
    <t>グルタミン酸とグルタミン</t>
  </si>
  <si>
    <t>生物標本中のグルタミン酸とグルタミンの測定。</t>
  </si>
  <si>
    <t>グルタミン酸とグルタミンの測定</t>
  </si>
  <si>
    <t>グルタミン酸とグルタミンC3を強化</t>
  </si>
  <si>
    <t>生物標本中の C3 に富むグルタミン酸およびグルタミンの測定。</t>
  </si>
  <si>
    <t>C3強化グルタミン酸およびグルタミン測定</t>
  </si>
  <si>
    <t>グルタミン酸とグルタミンC3強化/GLX</t>
  </si>
  <si>
    <t>グルタミン酸およびグルタミンC3強化/グルタミン酸およびグルタミン; グルタミン酸およびグルタミンC3強化/GLX</t>
  </si>
  <si>
    <t>生物標本中の総グルタミン酸およびグルタミンに対する C3 強化グルタミン酸およびグルタミンの相対測定値 (比率またはパーセンテージ)。</t>
  </si>
  <si>
    <t>C3強化グルタミン酸およびグルタミンと総グルタミン酸およびグルタミンの比率測定</t>
  </si>
  <si>
    <t>グルタミン酸-グルタミンサイクル速度</t>
  </si>
  <si>
    <t>グルタミン酸とグルタミンのサイクル速度; グルタミン酸-グルタミンサイクル速度; グルタミン酸/GABA-グルタミンサイクル速度</t>
  </si>
  <si>
    <t>生物標本におけるグルタミン酸-グルタミン回路の代謝速度の測定。</t>
  </si>
  <si>
    <t>グルタミン酸-クレアチンサイクル速度測定</t>
  </si>
  <si>
    <t>グリシン</t>
  </si>
  <si>
    <t>生物標本中のグリシンの測定。</t>
  </si>
  <si>
    <t>グリシン測定</t>
  </si>
  <si>
    <t>グリシドール</t>
  </si>
  <si>
    <t>標本中のグリシドールの測定。</t>
  </si>
  <si>
    <t>グリシドール測定</t>
  </si>
  <si>
    <t>グリシン/クレアチニン</t>
  </si>
  <si>
    <t>生物標本中のグリシンとクレアチニンの相対的な測定値（比率）。</t>
  </si>
  <si>
    <t>グリシンとクレアチニンの比率測定</t>
  </si>
  <si>
    <t>グリセロール</t>
  </si>
  <si>
    <t>検体中の総グリセロールの測定値。</t>
  </si>
  <si>
    <t>グリセロール測定</t>
  </si>
  <si>
    <t>遊離グリセロール</t>
  </si>
  <si>
    <t>遊離グリセリン; 遊離グリセロール</t>
  </si>
  <si>
    <t>生物標本中の非結合グリセロールの量の測定。</t>
  </si>
  <si>
    <t>遊離グリセロール測定</t>
  </si>
  <si>
    <t>ガングリオシドGM3</t>
  </si>
  <si>
    <t>ガングリオシドGM3; モノシアロジヘキソシルガングリオシド</t>
  </si>
  <si>
    <t>生物標本中のガングリオシド GM3 の測定。</t>
  </si>
  <si>
    <t>ガングリオシドGM3測定</t>
  </si>
  <si>
    <t>顆粒球マクロファージコロニーStm因子</t>
  </si>
  <si>
    <t>生物標本中の顆粒球マクロファージコロニー刺激因子の測定。</t>
  </si>
  <si>
    <t>顆粒球マクロファージコロニーStm因子測定</t>
  </si>
  <si>
    <t>血糖管理指標</t>
  </si>
  <si>
    <t>継続的な血糖モニタリングによって少なくとも 10 日間測定された平均血糖値に基づく、個人の予測されるヘモグロビン A1c/ヘモグロビン レベルのおおよその測定値 (% または mmol/mol として表されます)。</t>
  </si>
  <si>
    <t>グラム陰性細菌</t>
  </si>
  <si>
    <t>生物標本中のグラム陰性細菌の測定。</t>
  </si>
  <si>
    <t>グラム陰性細菌の測定</t>
  </si>
  <si>
    <t>グラム陰性球菌</t>
  </si>
  <si>
    <t>生物標本中のグラム陰性球菌の測定。</t>
  </si>
  <si>
    <t>グラム陰性球菌測定</t>
  </si>
  <si>
    <t>グラム陽性細菌</t>
  </si>
  <si>
    <t>生物標本中のグラム陽性細菌の測定。</t>
  </si>
  <si>
    <t>グラム陽性細菌の測定</t>
  </si>
  <si>
    <t>ゴナドトロピン放出ホルモン</t>
  </si>
  <si>
    <t>ゴナドトロピン放出ホルモン；黄体形成ホルモン放出ホルモン</t>
  </si>
  <si>
    <t>生物標本中のゴナドトロピン放出ホルモンの測定。</t>
  </si>
  <si>
    <t>ゴナドトロピン放出ホルモン測定</t>
  </si>
  <si>
    <t>金</t>
  </si>
  <si>
    <t>生物標本中の金の測定。</t>
  </si>
  <si>
    <t>金の測定</t>
  </si>
  <si>
    <t>グリコーゲンホスホリラーゼアイソザイムBB</t>
  </si>
  <si>
    <t>生物標本中のグリコーゲンホスホリラーゼアイソザイム BB の測定。</t>
  </si>
  <si>
    <t>グリコーゲンホスホリラーゼアイソザイムBB測定</t>
  </si>
  <si>
    <t>グリセロホスホリルコリン + ホスホリルコリン; GPC+PCh</t>
  </si>
  <si>
    <t>生物学的標本中のグリセロホスホリルコリン (GPC) とホスホリルコリン (PC) の測定。</t>
  </si>
  <si>
    <t>グリセロホスホリルコリンおよびホスホリルコリンの測定</t>
  </si>
  <si>
    <t>グリシルプロリンジペプチジルアミノペプチダーゼ</t>
  </si>
  <si>
    <t>グリシルプロリンジペプチジルアミノペプチダーゼ; GPDA</t>
  </si>
  <si>
    <t>生物標本中のグリシルプロリンジペプチジルアミノペプチダーゼの測定。</t>
  </si>
  <si>
    <t>グリシルプロリンジペプチジルアミノペプチダーゼ測定</t>
  </si>
  <si>
    <t>潜在的な疾病曝露のGPS座標</t>
  </si>
  <si>
    <t>潜在的な疾病曝露の GPS 座標; 潜在的な疾病曝露の GPS 座標</t>
  </si>
  <si>
    <t>個人が病気に感染した可能性がある場所を示すグローバル ポジション システム (GPS) 座標。</t>
  </si>
  <si>
    <t>書字感覚</t>
  </si>
  <si>
    <t>書字感覚（皮膚上に記号を描いたときにそれを認識する能力）の評価。</t>
  </si>
  <si>
    <t>グラフセンス評価</t>
  </si>
  <si>
    <t>顆粒球</t>
  </si>
  <si>
    <t>顆粒球; 多形核白血球</t>
  </si>
  <si>
    <t>生物標本中の顆粒球の測定。</t>
  </si>
  <si>
    <t>顆粒球数</t>
  </si>
  <si>
    <t>顆粒球バンド型</t>
  </si>
  <si>
    <t>帯状顆粒球；帯状顆粒球</t>
  </si>
  <si>
    <t>生物標本中のバンド状顆粒球の測定。</t>
  </si>
  <si>
    <t>顆粒球桿体数</t>
  </si>
  <si>
    <t>顆粒球バンドフォーム/総細胞</t>
  </si>
  <si>
    <t>生物標本内の総細胞数に対するバンド化された顆粒球数の相対的な測定値（比率またはパーセンテージ）。</t>
  </si>
  <si>
    <t>バンドフォーム顆粒球対総細胞比測定</t>
  </si>
  <si>
    <t>顆粒球/総細胞</t>
  </si>
  <si>
    <t>生物学的標本（骨髄標本など）内の顆粒球と総細胞の相対的な測定値（比率またはパーセンテージ）。</t>
  </si>
  <si>
    <t>顆粒球対総細胞比測定</t>
  </si>
  <si>
    <t>未熟顆粒球</t>
  </si>
  <si>
    <t>生物標本中の未熟顆粒球の総数の測定。</t>
  </si>
  <si>
    <t>幼若顆粒球数</t>
  </si>
  <si>
    <t>未熟顆粒球/白血球</t>
  </si>
  <si>
    <t>生物学的標本（骨髄標本など）中の白血球に対する未熟顆粒球の相対的な測定値（比率またはパーセンテージ）。</t>
  </si>
  <si>
    <t>幼若顆粒球と白血球の比測定</t>
  </si>
  <si>
    <t>グラン/ルーク</t>
  </si>
  <si>
    <t>Gran/Leuk; 顆粒球/白血球; 多形核白血球/白血球</t>
  </si>
  <si>
    <t>生物標本中の顆粒球と総白血球の相対的な測定値（比率またはパーセンテージ）。</t>
  </si>
  <si>
    <t>顆粒球対白血球比測定</t>
  </si>
  <si>
    <t>顆粒球/白血球</t>
  </si>
  <si>
    <t>顆粒球サブ</t>
  </si>
  <si>
    <t>顆粒球サブ; 顆粒球サブ集団</t>
  </si>
  <si>
    <t>生物学的標本中の顆粒球のサブ集団の測定。</t>
  </si>
  <si>
    <t>顆粒球サブポピュレーション数</t>
  </si>
  <si>
    <t>分節顆粒球</t>
  </si>
  <si>
    <t>生物標本内の分節顆粒球の測定。</t>
  </si>
  <si>
    <t>分節顆粒球数</t>
  </si>
  <si>
    <t>分節顆粒球/総細胞</t>
  </si>
  <si>
    <t>分節顆粒球／総細胞数；分節顆粒球／総細胞数</t>
  </si>
  <si>
    <t>生物標本内の分節顆粒球と総細胞の相対的な測定値（比率またはパーセンテージ）。</t>
  </si>
  <si>
    <t>分節顆粒球対総細胞比測定</t>
  </si>
  <si>
    <t>顆粒球サブ/顆粒球</t>
  </si>
  <si>
    <t>顆粒球サブポピュレーション/顆粒球; 顆粒球サブ/顆粒球</t>
  </si>
  <si>
    <t>生物標本中の顆粒球の総数に対する顆粒球のサブ集団の相対的な測定値（比率またはパーセンテージ）。</t>
  </si>
  <si>
    <t>顆粒球サブポピュレーション対顆粒球比測定</t>
  </si>
  <si>
    <t>グラヌリン</t>
  </si>
  <si>
    <t>生物標本中のグラニュリンの測定。</t>
  </si>
  <si>
    <t>グラニュリン測定</t>
  </si>
  <si>
    <t>妊娠指標</t>
  </si>
  <si>
    <t>妊娠; 妊娠指標</t>
  </si>
  <si>
    <t>対象者が現在妊娠しているか、または過去に妊娠していたかどうかを示します。</t>
  </si>
  <si>
    <t>妊婦</t>
  </si>
  <si>
    <t>移植病変の特定</t>
  </si>
  <si>
    <t>病変のある移植片が特定され、特徴付けられていることを示す兆候。</t>
  </si>
  <si>
    <t>プログラニュリン</t>
  </si>
  <si>
    <t>生物学的標本中のプログラニュリンの測定。</t>
  </si>
  <si>
    <t>プログラニュリン測定</t>
  </si>
  <si>
    <t>成長制御癌遺伝子</t>
  </si>
  <si>
    <t>生物標本中の総成長制御癌遺伝子タンパク質の測定。</t>
  </si>
  <si>
    <t>成長制御性癌遺伝子測定</t>
  </si>
  <si>
    <t>成長ホルモン阻害ホルモン</t>
  </si>
  <si>
    <t>成長ホルモン阻害ホルモン；ソマトスタチン</t>
  </si>
  <si>
    <t>生物標本中の成長ホルモン阻害ホルモンの測定。</t>
  </si>
  <si>
    <t>成長ホルモン阻害ホルモン測定</t>
  </si>
  <si>
    <t>成長ホルモン放出ホルモン</t>
  </si>
  <si>
    <t>成長ホルモン放出ホルモン；ソマトクリニン</t>
  </si>
  <si>
    <t>生物標本中の成長ホルモン放出ホルモンの測定。</t>
  </si>
  <si>
    <t>成長ホルモン放出ホルモン測定</t>
  </si>
  <si>
    <t>グルタチオンS-トランスフェラーゼ、総</t>
  </si>
  <si>
    <t>生物標本中の総グルタチオン-S-トランスフェラーゼの測定。</t>
  </si>
  <si>
    <t>グルタチオンSトランスフェラーゼ測定</t>
  </si>
  <si>
    <t>出生時の妊娠週数</t>
  </si>
  <si>
    <t>被験者の出生時の在胎週数。</t>
  </si>
  <si>
    <t>アルファグルタチオン-S-トランスフェラーゼ</t>
  </si>
  <si>
    <t>生物標本中のグルタチオン S-トランスフェラーゼのアルファ型の測定。</t>
  </si>
  <si>
    <t>アルファグルタチオン-S-トランスフェラーゼ測定</t>
  </si>
  <si>
    <t>グルタチオンS-トランスフェラーゼ、アルファ/クレアチン</t>
  </si>
  <si>
    <t>生物標本中のクレアチニンに対するアルファグルタチオン-S-トランスフェラーゼの相対測定値（比率またはパーセンテージ）。</t>
  </si>
  <si>
    <t>アルファグルタチオン-S-トランスフェラーゼ対クレアチニン比測定</t>
  </si>
  <si>
    <t>アルファ-GST排泄率</t>
  </si>
  <si>
    <t>定義された期間（例：1 時間）にわたって生物学的標本中に排出されるアルファグルタチオン-S-トランスフェラーゼの量を測定します。</t>
  </si>
  <si>
    <t>グルタチオンSトランスフェラーゼ/クレアチニン</t>
  </si>
  <si>
    <t>生物標本中のグルタチオン S-トランスフェラーゼとクレアチニンの相対的な測定値 (比率またはパーセンテージ)。</t>
  </si>
  <si>
    <t>グルタチオンSトランスフェラーゼ対クレアチニン比測定</t>
  </si>
  <si>
    <t>ミューグルタチオンSトランスフェラーゼ</t>
  </si>
  <si>
    <t>生物標本中のグルタチオン S-トランスフェラーゼのミュー型の測定。</t>
  </si>
  <si>
    <t>ミューグルタチオンSトランスフェラーゼ測定</t>
  </si>
  <si>
    <t>ミューグルタチオン-S-トランスフェラーゼ/クレアチニン</t>
  </si>
  <si>
    <t>生物標本中のクレアチニンに対するμ-γ-グルタミルトランスペプチダーゼの相対測定値（比率またはパーセンテージ）。</t>
  </si>
  <si>
    <t>ミューグルタチオンSトランスフェラーゼ対クレアチニン比測定</t>
  </si>
  <si>
    <t>グルタチオンS-トランスフェラーゼ、Pi</t>
  </si>
  <si>
    <t>生物標本中の Pi グルタチオン-S-トランスフェラーゼの測定。</t>
  </si>
  <si>
    <t>PiグルタチオンS-トランスフェラーゼ測定</t>
  </si>
  <si>
    <t>Pi-GST排泄率</t>
  </si>
  <si>
    <t>定義された期間（例：1 時間）にわたって生物学的標本中に排出される Pi グルタチオン S トランスフェラーゼの量を測定します。</t>
  </si>
  <si>
    <t>グルタチオンS-トランスフェラーゼ、シータ</t>
  </si>
  <si>
    <t>生物標本中のシータグルタチオン-S-トランスフェラーゼの測定。</t>
  </si>
  <si>
    <t>シータグルタチオンS-トランスフェラーゼ測定</t>
  </si>
  <si>
    <t>グルタチオンS-トランスフェラーゼ、Y1</t>
  </si>
  <si>
    <t>生物標本中のグルタチオン-S-トランスフェラーゼのY1サブユニットの測定。</t>
  </si>
  <si>
    <t>グルタチオンS-トランスフェラーゼY1サブユニット測定</t>
  </si>
  <si>
    <t>グリクルソデオキシコール酸</t>
  </si>
  <si>
    <t>生物標本中のグリコールソデオキシコール酸の測定。</t>
  </si>
  <si>
    <t>グリコールデオキシコール酸測定</t>
  </si>
  <si>
    <t>グルクロニダーゼ、アルファ</t>
  </si>
  <si>
    <t>生物標本中のアルファグルクロニダーゼの測定。</t>
  </si>
  <si>
    <t>アルファグルクロニダーゼ測定</t>
  </si>
  <si>
    <t>グルクロニダーゼ、ベータ</t>
  </si>
  <si>
    <t>生物標本中のベータグルクロニダーゼの測定。</t>
  </si>
  <si>
    <t>ベータグルクロニダーゼ測定</t>
  </si>
  <si>
    <t>ガルデネラ・ヴァギナリス</t>
  </si>
  <si>
    <t>膣コリネバクテリウム;ガードネレラ・バギナリス</t>
  </si>
  <si>
    <t>生物標本中の Gardnerella vaginalis の測定。</t>
  </si>
  <si>
    <t>ガルデネラ・ヴァギナリス測定</t>
  </si>
  <si>
    <t>ガルデネラ・ヴァギナリスDNA</t>
  </si>
  <si>
    <t>生物標本中の Gardnerella vaginalis DNA の測定。</t>
  </si>
  <si>
    <t>ガードネレラ・バギナリス DNA 測定</t>
  </si>
  <si>
    <t>GZB式</t>
  </si>
  <si>
    <t>グランザイムB発現; GZB発現; GzmB発現</t>
  </si>
  <si>
    <t>生物標本における細胞グランザイム b 発現の測定。</t>
  </si>
  <si>
    <t>GZB発現測定</t>
  </si>
  <si>
    <t>グランザイムB</t>
  </si>
  <si>
    <t>C11; CCPI; CGL1; CSPB; CTLA1; CTSGL1; グランザイムB; HLP; SECT</t>
  </si>
  <si>
    <t>生物標本中のグランザイム B の測定。</t>
  </si>
  <si>
    <t>グランザイムB測定</t>
  </si>
  <si>
    <t>ヒドロキシエチルフルラゼパム</t>
  </si>
  <si>
    <t>2-ヒドロキシエチルフルラゼパム; ヒドロキシエチルフルラゼパム</t>
  </si>
  <si>
    <t>生物学的標本中のヒドロキシエチルフルラゼパムの測定。</t>
  </si>
  <si>
    <t>ヒドロキシエチルフルラゼパム測定</t>
  </si>
  <si>
    <t>A measurement of the ratio of water vapor pressure in the sample to water vapor pressure of pure water</t>
  </si>
  <si>
    <t>水分活性</t>
  </si>
  <si>
    <t>aw; 水分活性</t>
  </si>
  <si>
    <t>サンプル中の水蒸気圧と純水の水蒸気圧の比の測定</t>
  </si>
  <si>
    <t>水分活性測定</t>
  </si>
  <si>
    <t>水信号抑制法</t>
  </si>
  <si>
    <t>撮影中に体水から生成される信号を軽減するために使用される技術。</t>
  </si>
  <si>
    <t>6a OH-テトラヒドロ-11-DeH-コルチコステロン</t>
  </si>
  <si>
    <t>6-アルファヒドロキシテトラヒドロ-11-デヒドロコルチコステロン; 6a OH-テトラヒドロ-11-DeH-コルチコステロン</t>
  </si>
  <si>
    <t>生物標本中の 6-アルファ ヒドロキシテトラヒドロ-11-デヒドロコルチコステロンの測定。</t>
  </si>
  <si>
    <t>6a OH-テトラヒドロ-11-DeH-コルチコステロン測定</t>
  </si>
  <si>
    <t>6a OH-テトラヒドロ-11-デオキシコルチゾール</t>
  </si>
  <si>
    <t>6-アルファヒドロキシテトラヒドロ-11-デオキシコルチゾール; 6a OH-テトラヒドロ-11-デオキシコルチゾール</t>
  </si>
  <si>
    <t>生物標本中の 6-アルファ ヒドロキシテトラヒドロ-11-デオキシコルチゾールの測定。</t>
  </si>
  <si>
    <t>6a OH-テトラヒドロ-11-デオキシコルチゾール測定</t>
  </si>
  <si>
    <t>インフルエンザ菌</t>
  </si>
  <si>
    <t>インフルエンザ菌。インフルエンザ菌</t>
  </si>
  <si>
    <t>生物標本中のインフルエンザ菌ウイルスの測定。</t>
  </si>
  <si>
    <t>インフルエンザ菌測定</t>
  </si>
  <si>
    <t>ヘモフィルス</t>
  </si>
  <si>
    <t>生物標本において、種レベルには割り当てられていないが、ヘモフィルス属レベルに割り当てられている微生物の測定値。</t>
  </si>
  <si>
    <t>ヘモフィルス測定</t>
  </si>
  <si>
    <t>ヒト抗ヒト抗体</t>
  </si>
  <si>
    <t>生物学的標本中の総ヒト抗ヒト抗体の測定。</t>
  </si>
  <si>
    <t>ヒト抗ヒト抗体測定</t>
  </si>
  <si>
    <t>毛状細胞</t>
  </si>
  <si>
    <t>生物標本中の有毛細胞（細胞質から毛状の突起を持つ B 細胞リンパ球）の測定。</t>
  </si>
  <si>
    <t>毛髪細胞数</t>
  </si>
  <si>
    <t>幻覚剤</t>
  </si>
  <si>
    <t>生物学的標本中に存在する幻覚剤クラスの薬物の測定。</t>
  </si>
  <si>
    <t>幻覚剤測定</t>
  </si>
  <si>
    <t>ハロペリドール</t>
  </si>
  <si>
    <t>生物標本中のハロペリドールの測定。</t>
  </si>
  <si>
    <t>ハロペリドール測定</t>
  </si>
  <si>
    <t>アルファヒドロキシアルプラゾラム</t>
  </si>
  <si>
    <t>生物標本中のα-ヒドロキシアルプラゾラムの測定。</t>
  </si>
  <si>
    <t>アルファヒドロキシアルプラゾラム測定</t>
  </si>
  <si>
    <t>ヒドロキシアルプラゾラム</t>
  </si>
  <si>
    <t>生物学的標本中に存在する総ヒドロキシアルプラゾラムの測定。</t>
  </si>
  <si>
    <t>ヒドロキシアルプラゾラム測定</t>
  </si>
  <si>
    <t>ヒト抗マウス抗体</t>
  </si>
  <si>
    <t>HAMA; ヒト抗マウス抗体</t>
  </si>
  <si>
    <t>生物標本中のヒト抗マウス抗体の測定。</t>
  </si>
  <si>
    <t>ヒト抗マウス抗体測定</t>
  </si>
  <si>
    <t>利き手</t>
  </si>
  <si>
    <t>運動タスクを制御され、効率的に実行するために好んで使用される手。</t>
  </si>
  <si>
    <t>ハプトグロビン</t>
  </si>
  <si>
    <t>生物標本中のハプトグロビンタンパク質の測定。</t>
  </si>
  <si>
    <t>ハプトグロビンタンパク質測定</t>
  </si>
  <si>
    <t>A型肝炎ウイルス表面抗原</t>
  </si>
  <si>
    <t>HAsAg; A型肝炎ウイルス表面抗原</t>
  </si>
  <si>
    <t>A 型肝炎ウイルスに対する生物学的標本の表面抗原反応の測定。</t>
  </si>
  <si>
    <t>A型肝炎ウイルス表面抗原測定</t>
  </si>
  <si>
    <t>ヒト抗羊IgE抗体</t>
  </si>
  <si>
    <t>生物学的標本中のヒト抗羊 IgE 抗体の測定。</t>
  </si>
  <si>
    <t>ヒト抗羊IgE抗体測定</t>
  </si>
  <si>
    <t>ヒト抗羊IgG抗体</t>
  </si>
  <si>
    <t>生物学的標本中のヒト抗羊 IgG 抗体の測定。</t>
  </si>
  <si>
    <t>ヒト抗羊IgG抗体測定</t>
  </si>
  <si>
    <t>ヒト抗羊IgM抗体</t>
  </si>
  <si>
    <t>生物学的標本中のヒト抗羊 IgM 抗体の測定。</t>
  </si>
  <si>
    <t>ヒト抗羊IgM抗体測定</t>
  </si>
  <si>
    <t>A型肝炎ウイルスRNA</t>
  </si>
  <si>
    <t>生物学的標本中のA型肝炎ウイルスRNAの測定。</t>
  </si>
  <si>
    <t>A型肝炎ウイルスRNA測定</t>
  </si>
  <si>
    <t>ヘモグロビンA1A</t>
  </si>
  <si>
    <t>グリコヘモグロビン1​​A; ヘモグロビンA1A</t>
  </si>
  <si>
    <t>生物標本中のグリコヘモグロビン A1A の測定。</t>
  </si>
  <si>
    <t>ヘモグロビンA1A測定</t>
  </si>
  <si>
    <t>ヘモグロビンA1B</t>
  </si>
  <si>
    <t>グリコヘモグロビン1​​B; ヘモグロビンA1B</t>
  </si>
  <si>
    <t>生物標本中のグリコヘモグロビン A1B の測定。</t>
  </si>
  <si>
    <t>ヘモグロビンA1B測定</t>
  </si>
  <si>
    <t>ヘモグロビンA1C</t>
  </si>
  <si>
    <t>HbA1c; ヘモグロビンA1c</t>
  </si>
  <si>
    <t>生物学的標本中のグリコヘモグロビン A1C の測定。</t>
  </si>
  <si>
    <t>ヘモグロビンA1C測定</t>
  </si>
  <si>
    <t>ヘモグロビンA1C/ヘモグロビン</t>
  </si>
  <si>
    <t>生物学的標本中の総ヘモグロビンに対するグリコシル化ヘモグロビンの相対的な測定値（比率またはパーセンテージ）。</t>
  </si>
  <si>
    <t>ヘモグロビンA1Cとヘモグロビンの比の測定</t>
  </si>
  <si>
    <t>ヘモグロビンA2プライム/総ヘモグロビン</t>
  </si>
  <si>
    <t>生物標本中の総ヘモグロビンに対するヘモグロビン A2 プライムの相対的な測定値 (比率またはパーセンテージ)。</t>
  </si>
  <si>
    <t>ヘモグロビンA2プライム対総ヘモグロビン比測定</t>
  </si>
  <si>
    <t>ヘモグロビンバーツ/総ヘモグロビン</t>
  </si>
  <si>
    <t>生物標本中の総ヘモグロビンに対するヘモグロビン バーツの相対的な測定値 (比率またはパーセンテージ)。</t>
  </si>
  <si>
    <t>ヘモグロビンバーツ対総ヘモグロビン比測定</t>
  </si>
  <si>
    <t>B型肝炎ウイルスコア抗原</t>
  </si>
  <si>
    <t>生物学的標本中の B 型肝炎ウイルスコア抗原の測定。</t>
  </si>
  <si>
    <t>B型肝炎ウイルスコア抗原測定</t>
  </si>
  <si>
    <t>一酸化炭素ヘモグロビン/総ヘモグロビン</t>
  </si>
  <si>
    <t>生物標本中の総ヘモグロビンと比較した一酸化炭素ヘモグロビンの量の相対的な測定値（比率またはパーセンテージ）。</t>
  </si>
  <si>
    <t>一酸化炭素ヘモグロビンと総ヘモグロビンの比の測定</t>
  </si>
  <si>
    <t>B型肝炎ウイルスDNA</t>
  </si>
  <si>
    <t>生物学的標本中の B 型肝炎ウイルス DNA の測定。</t>
  </si>
  <si>
    <t>B型肝炎DNA測定</t>
  </si>
  <si>
    <t>B型肝炎ウイルス抗原</t>
  </si>
  <si>
    <t>生物学的標本中の B 型肝炎 e 抗原の測定。</t>
  </si>
  <si>
    <t>B型肝炎ウイルス抗原測定</t>
  </si>
  <si>
    <t>ヘパリン結合性EGF様成長因子</t>
  </si>
  <si>
    <t>HB-EGF、HEGFL、ヘパリン結合性EGF様成長因子、ヘパリン結合性EGF様成長因子、プロヘパリン結合性EGF様成長因子</t>
  </si>
  <si>
    <t>生物標本中のヘパリン結合 EGF 様成長因子の測定。</t>
  </si>
  <si>
    <t>ヘパリン結合性EGF様成長因子測定</t>
  </si>
  <si>
    <t>ヘモグロビンGクーシャッタ/総ヘモグロビン</t>
  </si>
  <si>
    <t>生物標本中の総ヘモグロビンに対するヘモグロビン G クーシャッタの相対測定値 (比率またはパーセンテージ)。</t>
  </si>
  <si>
    <t>ヘモグロビンGクシャッタ対総ヘモグロビン比測定</t>
  </si>
  <si>
    <t>ヘモグロビンH封入体</t>
  </si>
  <si>
    <t>HBH封入体、ヘモグロビンH封入体、HGH封入体</t>
  </si>
  <si>
    <t>生物標本中のヘモグロビン H 封入体の測定。</t>
  </si>
  <si>
    <t>ヘモグロビンH封入体測定</t>
  </si>
  <si>
    <t>ヘモグロビンレポア/総ヘモグロビン</t>
  </si>
  <si>
    <t>生物標本中の総ヘモグロビンに対するレポアヘモグロビンの相対的な測定値（比率またはパーセンテージ）。</t>
  </si>
  <si>
    <t>ヘモグロビンレポア対総ヘモグロビン比測定</t>
  </si>
  <si>
    <t>B型肝炎ウイルス核酸</t>
  </si>
  <si>
    <t>生物学的標本中の B 型肝炎ウイルスの核酸の測定。</t>
  </si>
  <si>
    <t>B型肝炎ウイルス核酸測定</t>
  </si>
  <si>
    <t>ヘモグロビンO-アラブ/総ヘモグロビン</t>
  </si>
  <si>
    <t>生物標本中の総ヘモグロビンに対するヘモグロビン O-アラブの相対的な測定値（比率またはパーセンテージ）。</t>
  </si>
  <si>
    <t>ヘモグロビンO-アラブと総ヘモグロビンの比測定</t>
  </si>
  <si>
    <t>ヒトボカウイルス抗原</t>
  </si>
  <si>
    <t>生物学的標本中のヒトボカウイルス抗原の測定。</t>
  </si>
  <si>
    <t>ヒトボカウイルス抗原測定</t>
  </si>
  <si>
    <t>ヒトボカウイルスDNA</t>
  </si>
  <si>
    <t>生物標本中のヒトボカウイルス DNA の測定。</t>
  </si>
  <si>
    <t>ヒトボカウイルスDNA測定</t>
  </si>
  <si>
    <t>ヒトボカウイルス核酸</t>
  </si>
  <si>
    <t>生物標本中のヒトボカウイルスの核酸の測定。</t>
  </si>
  <si>
    <t>ヒトボカウイルスの核酸測定</t>
  </si>
  <si>
    <t>酸化ヘモグロビン/総ヘモグロビン</t>
  </si>
  <si>
    <t>FO2 Hb; 分画酸素ヘモグロビン; 酸素ヘモグロビン/総ヘモグロビン</t>
  </si>
  <si>
    <t>生物標本中の総ヘモグロビンと比較した酸素ヘモグロビンの量の相対的な測定値（比率またはパーセンテージ）。</t>
  </si>
  <si>
    <t>酸素ヘモグロビン対総ヘモグロビン比測定</t>
  </si>
  <si>
    <t>B型肝炎ウイルスRNA</t>
  </si>
  <si>
    <t>生物学的標本中の B 型肝炎ウイルス RNA の測定。</t>
  </si>
  <si>
    <t>B型肝炎ウイルスRNA測定</t>
  </si>
  <si>
    <t>B型肝炎ウイルス表面抗原</t>
  </si>
  <si>
    <t>HBsAg; B型肝炎ウイルス表面抗原</t>
  </si>
  <si>
    <t>B 型肝炎ウイルスに対する生物学的標本の表面抗原反応の測定。</t>
  </si>
  <si>
    <t>B型肝炎ウイルス表面抗原測定</t>
  </si>
  <si>
    <t>B型肝炎ウイルス</t>
  </si>
  <si>
    <t>生物学的標本中の B 型肝炎ウイルスの測定。</t>
  </si>
  <si>
    <t>B型肝炎ウイルス測定</t>
  </si>
  <si>
    <t>C型肝炎ウイルス抗原</t>
  </si>
  <si>
    <t>生物学的標本中の C 型肝炎ウイルス抗原の測定。</t>
  </si>
  <si>
    <t>C型肝炎ウイルス抗原測定</t>
  </si>
  <si>
    <t>C型肝炎ウイルスコア抗原</t>
  </si>
  <si>
    <t>生物学的標本中の C 型肝炎ウイルスコア抗原の測定。</t>
  </si>
  <si>
    <t>C型肝炎ウイルスコア抗原測定</t>
  </si>
  <si>
    <t>心室拡大指標</t>
  </si>
  <si>
    <t>心腔の拡大があるかどうかを示します。</t>
  </si>
  <si>
    <t>絨毛性ゴナドトロピンベータ</t>
  </si>
  <si>
    <t>絨毛性ゴナドトロピンベータ；妊娠検査</t>
  </si>
  <si>
    <t>生物標本中の絨毛性ゴナドトロピンベータの測定。</t>
  </si>
  <si>
    <t>絨毛性ゴナドトロピンβ測定</t>
  </si>
  <si>
    <t>遊離絨毛性ゴナドトロピンベータ</t>
  </si>
  <si>
    <t>生物標本中の遊離絨毛性ゴナドトロピンベータの測定。</t>
  </si>
  <si>
    <t>遊離絨毛性ゴナドトロピンβ測定</t>
  </si>
  <si>
    <t>絨毛性ゴナドトロピン</t>
  </si>
  <si>
    <t>生物標本中の総絨毛性ゴナドトロピンの測定。</t>
  </si>
  <si>
    <t>絨毛性ゴナドトロピン測定</t>
  </si>
  <si>
    <t>絨毛性ゴナドトロピン（完全）</t>
  </si>
  <si>
    <t>生物標本中の完全な絨毛性ゴナドトロピンの測定。</t>
  </si>
  <si>
    <t>完全絨毛性ゴナドトロピン測定</t>
  </si>
  <si>
    <t>水素+メタン</t>
  </si>
  <si>
    <t>H+CH4; 水素+メタン</t>
  </si>
  <si>
    <t>生物標本中の水素とメタンの測定。</t>
  </si>
  <si>
    <t>水素とメタンの測定</t>
  </si>
  <si>
    <t>ヒオコール酸</t>
  </si>
  <si>
    <t>生物標本中のヒオコール酸の測定。</t>
  </si>
  <si>
    <t>ヒオコール酸測定</t>
  </si>
  <si>
    <t>シアン化水素</t>
  </si>
  <si>
    <t>標本中のシアン化水素の測定。</t>
  </si>
  <si>
    <t>シアン化水素測定</t>
  </si>
  <si>
    <t>C型肝炎ウイルス核酸</t>
  </si>
  <si>
    <t>生物学的標本中の C 型肝炎ウイルスの核酸の測定。</t>
  </si>
  <si>
    <t>C型肝炎ウイルス核酸測定</t>
  </si>
  <si>
    <t>3β-ヒドロキシ-5-コレステノン酸</t>
  </si>
  <si>
    <t>3-HCOA; 3-ヒドロキシ-5-コレステノン酸; 3β-ヒドロキシ-5-コレステノン酸</t>
  </si>
  <si>
    <t>生物標本中の 3beta-ヒドロキシ-5-コレステノン酸の測定。</t>
  </si>
  <si>
    <t>3β-ヒドロキシ-5-コレステノン酸測定</t>
  </si>
  <si>
    <t>ヒトコロナウイルス229E</t>
  </si>
  <si>
    <t>生物標本中のヒトコロナウイルス 229E の測定。</t>
  </si>
  <si>
    <t>ヒトコロナウイルス229Eの測定</t>
  </si>
  <si>
    <t>ヒトコロナウイルスHKU1</t>
  </si>
  <si>
    <t>生物標本中のヒトコロナウイルスHKU1の測定。</t>
  </si>
  <si>
    <t>ヒトコロナウイルスHKU1の測定</t>
  </si>
  <si>
    <t>ヒトコロナウイルスNL63</t>
  </si>
  <si>
    <t>生物標本中のヒトコロナウイルスNL63の測定。</t>
  </si>
  <si>
    <t>ヒトコロナウイルスNL63の測定</t>
  </si>
  <si>
    <t>ヒトコロナウイルスOC43</t>
  </si>
  <si>
    <t>生物標本中のヒトコロナウイルスOC43の測定。</t>
  </si>
  <si>
    <t>ヒトコロナウイルスOC43の測定</t>
  </si>
  <si>
    <t>ヒストプラズマ・カプスラツム抗原</t>
  </si>
  <si>
    <t>生物標本中のヒストプラズマ・カプスラツム抗原の測定。</t>
  </si>
  <si>
    <t>ヒストプラズマ・カプスラツム抗原測定</t>
  </si>
  <si>
    <t>年齢別頭囲パーセンタイル</t>
  </si>
  <si>
    <t>年齢別頭囲パーセンタイル；年齢別後頭前頭囲パーセンタイル</t>
  </si>
  <si>
    <t>個人の頭囲と年齢と参照人口との関係を評価し、パーセンタイルで表します。</t>
  </si>
  <si>
    <t>C型肝炎ウイルスRNA</t>
  </si>
  <si>
    <t>生物学的標本中の C 型肝炎ウイルス RNA の測定。</t>
  </si>
  <si>
    <t>C型肝炎ウイルスRNA測定</t>
  </si>
  <si>
    <t>ヘマトクリット</t>
  </si>
  <si>
    <t>赤血球容積分率; EVF; ヘマトクリット; 赤血球容積; PCV</t>
  </si>
  <si>
    <t>全血検体のうち赤血球で構成される割合。</t>
  </si>
  <si>
    <t>ヘマトクリット測定</t>
  </si>
  <si>
    <t>C型肝炎ウイルス</t>
  </si>
  <si>
    <t>生物学的標本中の C 型肝炎ウイルスの測定。</t>
  </si>
  <si>
    <t>C型肝炎ウイルス測定</t>
  </si>
  <si>
    <t>頭囲</t>
  </si>
  <si>
    <t>頭の最も広い部分での円周の測定値。</t>
  </si>
  <si>
    <t>HDLコレステロール</t>
  </si>
  <si>
    <t>生物標本中の高密度リポタンパク質コレステロールの測定。</t>
  </si>
  <si>
    <t>高密度リポタンパク質コレステロール測定</t>
  </si>
  <si>
    <t>HDL+LDLコレステロール</t>
  </si>
  <si>
    <t>生物標本中の高密度リポタンパク質コレステロールと低密度リポタンパク質コレステロールの測定。</t>
  </si>
  <si>
    <t>高密度リポタンパク質コレステロールと低密度リポタンパク質コレステロールの測定</t>
  </si>
  <si>
    <t>HDLコレステロールサブクラス2</t>
  </si>
  <si>
    <t>生物学的標本中の高密度リポタンパク質 (HDL) コレステロール サブクラス 2 の測定。</t>
  </si>
  <si>
    <t>HDLコレステロールサブクラス2測定</t>
  </si>
  <si>
    <t>HDLコレステロールサブクラス3</t>
  </si>
  <si>
    <t>生物学的標本中の高密度リポタンパク質 (HDL) コレステロール サブクラス 3 の測定。</t>
  </si>
  <si>
    <t>HDLコレステロールサブクラス3測定</t>
  </si>
  <si>
    <t>HDLコレステロール/総コレステロール</t>
  </si>
  <si>
    <t>生物学的標本中の総コレステロールと比較した HDL コレステロールの量の相対的な測定値 (比率またはパーセンテージ)。</t>
  </si>
  <si>
    <t>HDLコレステロールと総コレステロールの比率測定</t>
  </si>
  <si>
    <t>HDLコレステロール/LDLコレステロール</t>
  </si>
  <si>
    <t>生物学的標本中の LDL コレステロールと比較した HDL コレステロールの量の相対的な測定値 (比率またはパーセンテージ)。</t>
  </si>
  <si>
    <t>HDLコレステロールとLDLコレステロールの比測定</t>
  </si>
  <si>
    <t>HDLリン脂質</t>
  </si>
  <si>
    <t>HDLリン脂質; HDL-PL</t>
  </si>
  <si>
    <t>生物標本中の高密度リポタンパク質リン脂質の測定。</t>
  </si>
  <si>
    <t>HDLリン脂質測定</t>
  </si>
  <si>
    <t>HDL粒子サイズ</t>
  </si>
  <si>
    <t>生物標本中の高密度リポタンパク質の平均粒子サイズの測定。</t>
  </si>
  <si>
    <t>HDL粒子サイズ測定</t>
  </si>
  <si>
    <t>HLA-DR51抗原型</t>
  </si>
  <si>
    <t>生物学的標本中のヒト白血球抗原クラス II 抗原 D 関連 51 (HLA-DR51) のタイプの識別。</t>
  </si>
  <si>
    <t>HLA-DR51抗原測定</t>
  </si>
  <si>
    <t>HLA-DR52抗原型</t>
  </si>
  <si>
    <t>生物学的標本中のヒト白血球抗原クラス II 抗原 D 関連 52 (HLA-DR52) のタイプの識別。</t>
  </si>
  <si>
    <t>HLA-DR52抗原測定</t>
  </si>
  <si>
    <t>HLA-DR53抗原型</t>
  </si>
  <si>
    <t>生物学的標本中のヒト白血球抗原クラス II 抗原 D 関連 53 (HLA-DR53) のタイプの識別。</t>
  </si>
  <si>
    <t>HLA-DR53抗原測定</t>
  </si>
  <si>
    <t>D型肝炎ウイルスRNA</t>
  </si>
  <si>
    <t>生物学的標本中のD型肝炎ウイルスRNAの測定。</t>
  </si>
  <si>
    <t>D型肝炎ウイルスRNA測定</t>
  </si>
  <si>
    <t>ヘモグロビン分布幅</t>
  </si>
  <si>
    <t>ヘモグロビン濃度分布幅; ヘモグロビン分布幅</t>
  </si>
  <si>
    <t>赤血球内のヘモグロビン濃度の分布の測定。</t>
  </si>
  <si>
    <t>ヘモグロビン分布幅測定</t>
  </si>
  <si>
    <t>網膜ヘモグロビン分布幅</t>
  </si>
  <si>
    <t>網状赤血球ヘモグロビン分布幅; 網状赤血球ヘモグロビン濃度分布幅</t>
  </si>
  <si>
    <t>網状赤血球内のヘモグロビン濃度の分布の測定。</t>
  </si>
  <si>
    <t>ヒト精巣上体タンパク質4</t>
  </si>
  <si>
    <t>生物学的標本中のヒト精巣上体タンパク質 4 の測定。</t>
  </si>
  <si>
    <t>ヒト精巣上体タンパク質4の測定</t>
  </si>
  <si>
    <t>E型肝炎ウイルス抗原</t>
  </si>
  <si>
    <t>生物学的標本中のE型肝炎ウイルス抗原の測定。</t>
  </si>
  <si>
    <t>E型肝炎ウイルス抗原測定</t>
  </si>
  <si>
    <t>聴覚の側方化</t>
  </si>
  <si>
    <t>聴覚の側方化；聴覚の側方化</t>
  </si>
  <si>
    <t>左右の蝸牛で知覚される音の相対的な音量を決定する聴覚評価。</t>
  </si>
  <si>
    <t>難聴の種類</t>
  </si>
  <si>
    <t>難聴の種類; 難聴の種類</t>
  </si>
  <si>
    <t>個人が経験する難聴の分類またはカテゴリー化。</t>
  </si>
  <si>
    <t>身長</t>
  </si>
  <si>
    <t>物体の底面から上面までの垂直方向の測定値または距離。延長部分の垂直方向の寸法。(NCI)</t>
  </si>
  <si>
    <t>ハインツ・ボディーズ</t>
  </si>
  <si>
    <t>ハインツボディ;ハインツ・エーリッヒ体</t>
  </si>
  <si>
    <t>生物標本内のハインツ小体（赤血球の体内にある小さな丸い封入体）の測定。</t>
  </si>
  <si>
    <t>ハインツ・エーリッヒ身体測定</t>
  </si>
  <si>
    <t>ハインツ小体/赤血球</t>
  </si>
  <si>
    <t>生物標本中の赤血球総数に対するハインツ小体を含む赤血球の相対的な測定値（比率またはパーセンテージ）。</t>
  </si>
  <si>
    <t>ハインツ小体と赤血球の比率の測定</t>
  </si>
  <si>
    <t>ヘルメットセル</t>
  </si>
  <si>
    <t>生物標本内のヘルメット細胞（先細りの角のような形状をした、両端に 2 つの突起がある特殊な角膜実​​質細胞）の測定。</t>
  </si>
  <si>
    <t>ヘルメットセルカウント</t>
  </si>
  <si>
    <t>ヘリカーゼMOV-10タンパク質</t>
  </si>
  <si>
    <t>ヘリカーゼMOV-10タンパク質; モロニー白血病ウイルス10タンパク質</t>
  </si>
  <si>
    <t>生物標本中のヘリカーゼ MOV-10 タンパク質の測定。</t>
  </si>
  <si>
    <t>ヘリカーゼMOV-10タンパク質測定</t>
  </si>
  <si>
    <t>溶血指数</t>
  </si>
  <si>
    <t>溶血；溶血指数</t>
  </si>
  <si>
    <t>生物標本中の赤血球の破壊の測定。</t>
  </si>
  <si>
    <t>ヘモゾイン</t>
  </si>
  <si>
    <t>生物標本中のヘモゾインの測定。ヘモゾインは、ヘモグロビンと鉄含有色素の分解産物であり、吸血寄生虫の細胞質顆粒として蓄積します。</t>
  </si>
  <si>
    <t>ヘモゾイン測定</t>
  </si>
  <si>
    <t>ヘパリン</t>
  </si>
  <si>
    <t>生物標本中のヘパリンの測定。</t>
  </si>
  <si>
    <t>ヘパリン測定</t>
  </si>
  <si>
    <t>ヘパリン結合タンパク質</t>
  </si>
  <si>
    <t>アズロシジン; CAP37; 陽イオン抗菌タンパク質 CAP37; HBP; ヘパリン結合タンパク質</t>
  </si>
  <si>
    <t>生物学的標本中のヘパリン結合タンパク質の測定。</t>
  </si>
  <si>
    <t>ヘパリン結合タンパク質測定</t>
  </si>
  <si>
    <t>ヘプシジン</t>
  </si>
  <si>
    <t>生物標本中の総ヘプシジンの測定。</t>
  </si>
  <si>
    <t>ヘプシジン測定</t>
  </si>
  <si>
    <t>ヘプシン</t>
  </si>
  <si>
    <t>HEPS;ヘプシン;セリンプロテアーゼ ヘプシン; TMPRSS1;膜貫通プロテアーゼ セリン 1</t>
  </si>
  <si>
    <t>生物標本中のヘプシンの測定。</t>
  </si>
  <si>
    <t>ヘプシン測定</t>
  </si>
  <si>
    <t>ヒト上皮成長因子受容体2</t>
  </si>
  <si>
    <t>ERBB2; HER2/NEU; ヒト上皮成長因子受容体2</t>
  </si>
  <si>
    <t>生物標本中の HER2 タンパク質の測定。</t>
  </si>
  <si>
    <t>ヒト上皮成長因子受容体2の測定</t>
  </si>
  <si>
    <t>可溶性HER2</t>
  </si>
  <si>
    <t>HER2抗原、HER2/NEU抗原、HER2/NEU放出抗原、可溶性HER2、可溶性HER2/NEU</t>
  </si>
  <si>
    <t>生物標本中の可溶性 HER2 タンパク質の測定。</t>
  </si>
  <si>
    <t>可溶性HER2抗原測定</t>
  </si>
  <si>
    <t>HectドメインとRLD 5</t>
  </si>
  <si>
    <t>E3 ISG15 - タンパク質リガーゼ HERC5; HECT および RLD ドメインを含む E3 ユビキチンタンパク質リガーゼ 5; Hect ドメインおよび RLD 5</t>
  </si>
  <si>
    <t>生物標本における hect ドメインと RLD 5 の測定。</t>
  </si>
  <si>
    <t>HectドメインとRLD 5測定</t>
  </si>
  <si>
    <t>E型肝炎ウイルスRNA</t>
  </si>
  <si>
    <t>生物学的標本中のE型肝炎ウイルスRNAの測定。</t>
  </si>
  <si>
    <t>E型肝炎ウイルスRNA測定</t>
  </si>
  <si>
    <t>異好菌</t>
  </si>
  <si>
    <t>鳥類の生物学的標本における異好球（顆粒状白血球）の測定。</t>
  </si>
  <si>
    <t>異好性測定</t>
  </si>
  <si>
    <t>異好球/白血球</t>
  </si>
  <si>
    <t>鳥類の生物学的標本における白血球に対する異好球の相対的な測定値（比率またはパーセンテージ）。</t>
  </si>
  <si>
    <t>異好球対白血球比測定</t>
  </si>
  <si>
    <t>ヘルスケアエンカウンタータイプ</t>
  </si>
  <si>
    <t>医療行為の種類の分類。</t>
  </si>
  <si>
    <t>ヘキソサミニダーゼA</t>
  </si>
  <si>
    <t>ベータ-ヘキソサミニダーゼサブユニットアルファ; ベータ-N-アセチルヘキソサミニダーゼサブユニットアルファ; ヘキソサミニダーゼA; ヘキソサミニダーゼサブユニットA; ヘキソサミニダーゼサブユニットアルファ; N-アセチル-ベータ-グルコサミニダーゼサブユニットアルファ</t>
  </si>
  <si>
    <t>生物標本中のヘキソサミニダーゼ A の測定。</t>
  </si>
  <si>
    <t>ヘキソサミニダーゼA測定</t>
  </si>
  <si>
    <t>ヘキソキナーゼ</t>
  </si>
  <si>
    <t>生物標本中のヘキソキナーゼの測定。</t>
  </si>
  <si>
    <t>ヘキソキナーゼ測定</t>
  </si>
  <si>
    <t>心不全の新たな/悪化した検査結果</t>
  </si>
  <si>
    <t>患者の診察時に存在する心不全の新たな臨床検査値および/または悪化した臨床検査値の種類の分類。</t>
  </si>
  <si>
    <t>心不全の新規または悪化の臨床検査所見</t>
  </si>
  <si>
    <t>心不全 新規/悪化するPE所見</t>
  </si>
  <si>
    <t>患者の診察時に存在する心不全の新たなおよび/または悪化する身体検査所見のタイプの分類。</t>
  </si>
  <si>
    <t>心不全の新規発症または悪化の身体検査所見</t>
  </si>
  <si>
    <t>心不全治療の強化</t>
  </si>
  <si>
    <t>心不全管理のために実施される新しい治療および/または強化された治療の種類の分類。</t>
  </si>
  <si>
    <t>心不全治療強化型</t>
  </si>
  <si>
    <t>ヘモグロビン</t>
  </si>
  <si>
    <t>ヘモグロビン; ヘモグロビンモノマー</t>
  </si>
  <si>
    <t>生物学的標本中の赤血球関連ヘモグロビンの総量の測定。</t>
  </si>
  <si>
    <t>ヘモグロビン測定</t>
  </si>
  <si>
    <t>ヘモグロビンA</t>
  </si>
  <si>
    <t>生物標本中のヘモグロビン A の測定。</t>
  </si>
  <si>
    <t>ヘモグロビンA測定</t>
  </si>
  <si>
    <t>ヘモグロビンA1/総ヘモグロビン</t>
  </si>
  <si>
    <t>生物標本中のヘモグロビン A1 と総ヘモグロビンの相対的な測定値 (比率またはパーセンテージ)。</t>
  </si>
  <si>
    <t>ヘモグロビンA1と総ヘモグロビンの比の測定</t>
  </si>
  <si>
    <t>ヘモグロビンA2</t>
  </si>
  <si>
    <t>生物標本中のヘモグロビン A2 の測定。</t>
  </si>
  <si>
    <t>ヘモグロビンA2測定</t>
  </si>
  <si>
    <t>ヘモグロビンA2/総ヘモグロビン</t>
  </si>
  <si>
    <t>生物標本中の総ヘモグロビンに対するヘモグロビン A2 の相対的な測定値 (比率またはパーセンテージ)。</t>
  </si>
  <si>
    <t>ヘモグロビンA2と総ヘモグロビンの比の測定</t>
  </si>
  <si>
    <t>ヘモグロビンA/総ヘモグロビン</t>
  </si>
  <si>
    <t>生物標本中のヘモグロビン A と総ヘモグロビンの相対的な測定値 (比率またはパーセンテージ)。</t>
  </si>
  <si>
    <t>ヘモグロビンAと総ヘモグロビンの比の測定</t>
  </si>
  <si>
    <t>ヘモグロビンB</t>
  </si>
  <si>
    <t>生物標本中のヘモグロビン B の測定。</t>
  </si>
  <si>
    <t>ヘモグロビンB測定</t>
  </si>
  <si>
    <t>ヘモグロビンC</t>
  </si>
  <si>
    <t>生物標本中のヘモグロビン C の測定。</t>
  </si>
  <si>
    <t>ヘモグロビンC測定</t>
  </si>
  <si>
    <t>ヘモグロビンC/総ヘモグロビン</t>
  </si>
  <si>
    <t>生物標本中の総ヘモグロビンに対するヘモグロビン C の相対的な測定値 (比率またはパーセンテージ)。</t>
  </si>
  <si>
    <t>ヘモグロビンCと総ヘモグロビンの比測定</t>
  </si>
  <si>
    <t>ヘモグロビン円柱</t>
  </si>
  <si>
    <t>生物標本中に存在するヘモグロビン円柱の測定。</t>
  </si>
  <si>
    <t>ヘモグロビンキャスト測定</t>
  </si>
  <si>
    <t>ヘモグロビンD/総ヘモグロビン</t>
  </si>
  <si>
    <t>生物標本中のヘモグロビン D と総ヘモグロビンの相対的な測定値 (比率またはパーセンテージ)。</t>
  </si>
  <si>
    <t>ヘモグロビンDと総ヘモグロビンの比の測定</t>
  </si>
  <si>
    <t>脱酸素ヘモグロビン</t>
  </si>
  <si>
    <t>生物標本中の脱酸素ヘモグロビン（酸素のないヘモグロビン）の測定。</t>
  </si>
  <si>
    <t>脱酸素ヘモグロビン測定</t>
  </si>
  <si>
    <t>ヘモグロビンE/総ヘモグロビン</t>
  </si>
  <si>
    <t>生物標本中の総ヘモグロビンに対するヘモグロビン E の相対的な測定値 (比率またはパーセンテージ)。</t>
  </si>
  <si>
    <t>ヘモグロビンEと総ヘモグロビンの比測定</t>
  </si>
  <si>
    <t>ヘモグロビンF</t>
  </si>
  <si>
    <t>胎児ヘモグロビン；ヘモグロビンF</t>
  </si>
  <si>
    <t>生物標本中のヘモグロビン F の測定。</t>
  </si>
  <si>
    <t>ヘモグロビンF測定</t>
  </si>
  <si>
    <t>ヘモグロビンF/総ヘモグロビン</t>
  </si>
  <si>
    <t>生物学的標本中の総ヘモグロビンに対する胎児ヘモグロビン（ヘモグロビン F）の相対的な測定値（比率またはパーセンテージ）。</t>
  </si>
  <si>
    <t>ヘモグロビンFと総ヘモグロビンの比測定</t>
  </si>
  <si>
    <t>ヘモグロビン分画パターン</t>
  </si>
  <si>
    <t>生物標本中のヘモグロビン分画パターンの説明。</t>
  </si>
  <si>
    <t>遊離ヘモグロビン</t>
  </si>
  <si>
    <t>生物標本中の赤血球外部のヘモグロビンの測定。</t>
  </si>
  <si>
    <t>遊離ヘモグロビン測定</t>
  </si>
  <si>
    <t>ヘモグロビンH/総ヘモグロビン</t>
  </si>
  <si>
    <t>HB H/総ヘモグロビン; ヘモグロビンH/総ヘモグロビン</t>
  </si>
  <si>
    <t>生物標本中の総ヘモグロビンに対するヘモグロビン H の相対的な測定値 (比率またはパーセンテージ)。</t>
  </si>
  <si>
    <t>ヘモグロビンHとヘモグロビンの比測定</t>
  </si>
  <si>
    <t>メトヘモグロビン</t>
  </si>
  <si>
    <t>生物標本中のメトヘモグロビンの測定。</t>
  </si>
  <si>
    <t>メトヘモグロビン測定</t>
  </si>
  <si>
    <t>メトヘモグロビン/総ヘモグロビン</t>
  </si>
  <si>
    <t>FMET HB; 分画メトヘモグロビン; メトヘモグロビン/総ヘモグロビン</t>
  </si>
  <si>
    <t>生物標本中の総ヘモグロビンと比較したメトヘモグロビンの量の相対的な測定値（比率またはパーセンテージ）。</t>
  </si>
  <si>
    <t>メトヘモグロビン対総ヘモグロビン比測定</t>
  </si>
  <si>
    <t>酸素ヘモグロビン</t>
  </si>
  <si>
    <t>生物標本中の酸素ヘモグロビン（酸素結合ヘモグロビン）の測定。</t>
  </si>
  <si>
    <t>酸素ヘモグロビン測定</t>
  </si>
  <si>
    <t>ヘモグロビンS</t>
  </si>
  <si>
    <t>ヘモグロビンS; 鎌状ヘモグロビン</t>
  </si>
  <si>
    <t>生物標本中のヘモグロビン S の測定。</t>
  </si>
  <si>
    <t>ヘモグロビンS測定</t>
  </si>
  <si>
    <t>ヘモグロビンS/総ヘモグロビン</t>
  </si>
  <si>
    <t>生物標本中のヘモグロビン S と総ヘモグロビンの相対的な測定値 (比率またはパーセンテージ)。</t>
  </si>
  <si>
    <t>ヘモグロビンSと総ヘモグロビンの比測定</t>
  </si>
  <si>
    <t>ヘモグロビンテトラマー</t>
  </si>
  <si>
    <t>生物標本中のヘモグロビンテトラマーの測定。</t>
  </si>
  <si>
    <t>ヘモグロビンテトラマー測定</t>
  </si>
  <si>
    <t>ヘモグロビン変異体</t>
  </si>
  <si>
    <t>生物学的標本において、定義された一連のヘモグロビン変異体が検索されたことを示すステートメント。</t>
  </si>
  <si>
    <t>ヘモグロビン変異測定</t>
  </si>
  <si>
    <t>肝細胞増殖因子</t>
  </si>
  <si>
    <t>生物標本中の肝細胞増殖因子の測定。</t>
  </si>
  <si>
    <t>肝細胞増殖因子測定</t>
  </si>
  <si>
    <t>肝細胞増殖因子受容体</t>
  </si>
  <si>
    <t>c-Met; 肝細胞増殖因子受容体; MET プロトオンコゲン、受容体チロシンキナーゼ; チロシンタンパク質キナーゼ Met</t>
  </si>
  <si>
    <t>生物学的標本中の肝細胞増殖因子受容体の測定。</t>
  </si>
  <si>
    <t>肝細胞増殖因子受容体測定</t>
  </si>
  <si>
    <t>肝細胞増殖因子受容体、遊離</t>
  </si>
  <si>
    <t>生物学的標本中の遊離（非結合）肝細胞増殖因子受容体の測定。</t>
  </si>
  <si>
    <t>遊離肝細胞増殖因子受容体測定</t>
  </si>
  <si>
    <t>ヒポキサンチン-グアニンPRT</t>
  </si>
  <si>
    <t>ヒポキサンチン-グアニンホスホリボシルトランスフェラーゼ; ヒポキサンチン-グアニン PRT</t>
  </si>
  <si>
    <t>生物標本中のヒポキサンチン-グアニンホスホリボシルトランスフェラーゼの測定。</t>
  </si>
  <si>
    <t>ヒポキサンチン-グアニンホスホリボシルトランスフェラーゼ測定</t>
  </si>
  <si>
    <t>ヒトヘルペスウイルス6</t>
  </si>
  <si>
    <t>生物標本中のヒトヘルペスウイルス6の測定。</t>
  </si>
  <si>
    <t>ヒトヘルペスウイルス6の測定</t>
  </si>
  <si>
    <t>ヒトヘルペスウイルス6 DNA</t>
  </si>
  <si>
    <t>生物標本中のヒトヘルペスウイルス 6 DNA の測定。</t>
  </si>
  <si>
    <t>ヒトヘルペスウイルス6のDNA測定</t>
  </si>
  <si>
    <t>ヒトヘルペスウイルス7</t>
  </si>
  <si>
    <t>生物標本中のヒトヘルペスウイルス 7 の測定。</t>
  </si>
  <si>
    <t>ヒトヘルペスウイルス7の測定</t>
  </si>
  <si>
    <t>ヒトヘルペスウイルス7 DNA</t>
  </si>
  <si>
    <t>生物標本中のヒトヘルペスウイルス 7 DNA の測定。</t>
  </si>
  <si>
    <t>ヒトヘルペスウイルス7のDNA測定</t>
  </si>
  <si>
    <t>ヒトヘルペスウイルス8</t>
  </si>
  <si>
    <t>ヒトヘルペスウイルス8; ヒトヘルペスウイルス8</t>
  </si>
  <si>
    <t>生物標本中のヒトヘルペスウイルス 8 の測定。</t>
  </si>
  <si>
    <t>ヒトヘルペスウイルス8の測定</t>
  </si>
  <si>
    <t>ヒトヘルペスウイルス8型DNA</t>
  </si>
  <si>
    <t>生物標本中のヒトヘルペスウイルス 8 DNA の測定。</t>
  </si>
  <si>
    <t>ヒトヘルペスウイルス8のDNA測定</t>
  </si>
  <si>
    <t>雇用主ベースの健康保険業界</t>
  </si>
  <si>
    <t>対象者が自分自身または家族の勤務先の健康保険に加入しているかどうかを示します。</t>
  </si>
  <si>
    <t>雇用主ベースの健康保険指標</t>
  </si>
  <si>
    <t>インド保健サービス保険Ind</t>
  </si>
  <si>
    <t>対象者が自分自身または家族の米国インディアン保健局保険に加入しているかどうかを示します。</t>
  </si>
  <si>
    <t>インド保健サービス保険指標</t>
  </si>
  <si>
    <t>健康保険指標</t>
  </si>
  <si>
    <t>対象者が健康保険に加入しているかどうかを示します。</t>
  </si>
  <si>
    <t>軍人健康保険指標</t>
  </si>
  <si>
    <t>対象者が自分自身または家族の軍事ベースの健康保険に加入しているかどうかを示します。</t>
  </si>
  <si>
    <t>インフルエンザ菌DNA</t>
  </si>
  <si>
    <t>生物標本中のインフルエンザ菌ウイルス DNA の測定。</t>
  </si>
  <si>
    <t>インフルエンザ菌DNA測定</t>
  </si>
  <si>
    <t>ヒップ周囲径</t>
  </si>
  <si>
    <t>個人の骨盤領域または腰の周囲の距離。</t>
  </si>
  <si>
    <t>民間医療保険指標</t>
  </si>
  <si>
    <t>対象者が自分自身または家族が個人的に購入した健康保険に加入しているかどうかを示します。</t>
  </si>
  <si>
    <t>ヒスチジン</t>
  </si>
  <si>
    <t>生物標本中のヒスチジンの測定。</t>
  </si>
  <si>
    <t>ヒスチジン測定</t>
  </si>
  <si>
    <t>ヒスタミン</t>
  </si>
  <si>
    <t>生物標本中のヒスタミンの測定。</t>
  </si>
  <si>
    <t>ヒスタミン測定</t>
  </si>
  <si>
    <t>ヒト免疫不全ウイルス</t>
  </si>
  <si>
    <t>生物学的標本中のヒト免疫不全ウイルスの測定。</t>
  </si>
  <si>
    <t>ヒト免疫不全ウイルス測定</t>
  </si>
  <si>
    <t>HIV-1 p24抗原</t>
  </si>
  <si>
    <t>生物学的標本中の HIV-1 p24 抗原の測定。</t>
  </si>
  <si>
    <t>HIV-1 p24抗原測定</t>
  </si>
  <si>
    <t>HIV-1/2抗原/抗体</t>
  </si>
  <si>
    <t>生物学的標本中の HIV-1/HIV-2 抗原および/または HIV-1/HIV-2 抗体の測定（抗原が指定されていない場合に使用します）。</t>
  </si>
  <si>
    <t>HIV-1/2抗原/抗体測定</t>
  </si>
  <si>
    <t>HIV-1/2抗体 + HIV-1 p24抗原</t>
  </si>
  <si>
    <t>生物学的標本における HIV-1 または HIV-2 ウイルスに対する抗体反応の測定と、生物学的標本における HIV-1 p24 抗原の測定。</t>
  </si>
  <si>
    <t>HIV-1/2抗体およびHIV-1 p24抗原測定</t>
  </si>
  <si>
    <t>生物学的標本中の HIV-1 および/または HIV-2 RNA の測定。</t>
  </si>
  <si>
    <t>HIV-1/2 RNA測定</t>
  </si>
  <si>
    <t>HIV-1抗体 + HIV-1 p24抗原</t>
  </si>
  <si>
    <t>HIV-1 ウイルスに対する抗体反応の測定と、生物学的標本中の HIV-1 p24 抗原の測定。</t>
  </si>
  <si>
    <t>HIV-1抗体およびHIV-1 p24抗原測定</t>
  </si>
  <si>
    <t>HIV-1抗原</t>
  </si>
  <si>
    <t>生物学的標本中の HIV-1 抗原の測定。</t>
  </si>
  <si>
    <t>HIV-1抗原測定</t>
  </si>
  <si>
    <t>HIV-1グループMおよびO核酸</t>
  </si>
  <si>
    <t>生物学的標本中の HIV-1 グループ M および O 核酸の測定。</t>
  </si>
  <si>
    <t>HIV-1グループMおよびOの核酸測定</t>
  </si>
  <si>
    <t>HIV-1核酸</t>
  </si>
  <si>
    <t>生物学的標本中の HIV-1 核酸の測定。</t>
  </si>
  <si>
    <t>HIV-1核酸測定</t>
  </si>
  <si>
    <t>生物学的標本中の HIV-1 RNA の測定。</t>
  </si>
  <si>
    <t>HIV-1 RNA測定</t>
  </si>
  <si>
    <t>HIV-1血清反応性</t>
  </si>
  <si>
    <t>生物学的標本における HIV-1 血清反応性の測定。</t>
  </si>
  <si>
    <t>HIV-1血清反応性測定</t>
  </si>
  <si>
    <t>HIV-2抗体 + HIV-1 p24抗原</t>
  </si>
  <si>
    <t>HIV-2 ウイルスに対する抗体反応の測定と、生物学的標本中の HIV-1 p24 抗原の測定。</t>
  </si>
  <si>
    <t>HIV-2抗体およびHIV-1 p24抗原測定</t>
  </si>
  <si>
    <t>HIV-2核酸</t>
  </si>
  <si>
    <t>生物学的標本中の HIV-2 核酸の測定。</t>
  </si>
  <si>
    <t>HIV-2核酸測定</t>
  </si>
  <si>
    <t>生物学的標本中の HIV-2 RNA の測定。</t>
  </si>
  <si>
    <t>HIV-2 RNA測定</t>
  </si>
  <si>
    <t>HIV-2血清反応性</t>
  </si>
  <si>
    <t>生物学的標本における HIV-2 血清反応性の測定。</t>
  </si>
  <si>
    <t>HIV-2血清反応性測定</t>
  </si>
  <si>
    <t>HIV抗原/抗体</t>
  </si>
  <si>
    <t>生物学的標本中の HIV 抗原および/または HIV 抗体の測定。</t>
  </si>
  <si>
    <t>HIV抗原/抗体測定</t>
  </si>
  <si>
    <t>CDC HIV高リスクドナー指標</t>
  </si>
  <si>
    <t>臓器提供者が、1994年疾病管理予防センター（CDC）公衆衛生サービス基準で定義されたヒト免疫不全ウイルス（HIV）感染リスク増加に関連する1つ以上の行動カテゴリーに該当するかどうかを示す指標。</t>
  </si>
  <si>
    <t>HCoV-HKU1核酸</t>
  </si>
  <si>
    <t>HCoV-HKU1核酸；HCoV-HKU1 RNA；ヒトコロナウイルスHKU1核酸</t>
  </si>
  <si>
    <t>生物標本中のヒトコロナウイルスHKU1の核酸の測定。</t>
  </si>
  <si>
    <t>ヒトコロナウイルスHKU1の核酸測定</t>
  </si>
  <si>
    <t>HCoV-HKU1 RNA;ヒトコロナウイルス HKU1 RNA</t>
  </si>
  <si>
    <t>生物標本中のヒトコロナウイルス HKU1 RNA の測定。</t>
  </si>
  <si>
    <t>HCoV-HKU1 RNA測定</t>
  </si>
  <si>
    <t>HLAクラスIA抗原</t>
  </si>
  <si>
    <t>生物学的標本中の HLA クラス IA 抗原の測定。</t>
  </si>
  <si>
    <t>HLAクラスIA組織適合抗原測定</t>
  </si>
  <si>
    <t>HLA A03抗原</t>
  </si>
  <si>
    <t>HLA A03抗原; HLA-A03抗原</t>
  </si>
  <si>
    <t>生物学的標本中の HLA A03 抗原の測定。</t>
  </si>
  <si>
    <t>HLA A03組織適合抗原測定</t>
  </si>
  <si>
    <t>HLA A2抗原</t>
  </si>
  <si>
    <t>HLA A2 抗原; HLA-A2抗原</t>
  </si>
  <si>
    <t>生物学的標本中の HLA A2 抗原の測定。</t>
  </si>
  <si>
    <t>HLA A2組織適合抗原測定</t>
  </si>
  <si>
    <t>HLA A24抗原</t>
  </si>
  <si>
    <t>HLA A24抗原; HLA-A24抗原</t>
  </si>
  <si>
    <t>生物学的標本中の HLA A24 抗原の測定。</t>
  </si>
  <si>
    <t>HLA A24組織適合抗原測定</t>
  </si>
  <si>
    <t>HLA A3抗原</t>
  </si>
  <si>
    <t>HLA A3 抗原; HLA-A3抗原</t>
  </si>
  <si>
    <t>生物学的標本中の HLA A3 抗原の測定。</t>
  </si>
  <si>
    <t>HLA A3組織適合抗原測定</t>
  </si>
  <si>
    <t>HLA-A抗原型</t>
  </si>
  <si>
    <t>生物学的標本中のヒト白血球抗原クラス I グループ A (HLA-A) の型の識別。</t>
  </si>
  <si>
    <t>HLA-A不一致数</t>
  </si>
  <si>
    <t>ヒト白血球抗原クラス I グループ A (HLA-A) について、レシピエントとドナー間の不一致の数を決定するための測定。</t>
  </si>
  <si>
    <t>HLAクラスIB抗原</t>
  </si>
  <si>
    <t>生物学的標本中の HLA クラス IB 抗原の測定。</t>
  </si>
  <si>
    <t>HLAクラスIB組織適合抗原測定</t>
  </si>
  <si>
    <t>HLA-B27抗原</t>
  </si>
  <si>
    <t>HLA-B27抗原; ヒト白血球抗原B27</t>
  </si>
  <si>
    <t>生物学的標本中のヒト白血球抗原 B27 (HLA-B27) の測定。</t>
  </si>
  <si>
    <t>HLA-B27抗原測定</t>
  </si>
  <si>
    <t>HLA-B抗原型</t>
  </si>
  <si>
    <t>生物学的標本中のヒト白血球抗原クラス I グループ B (HLA-B) のタイプの識別。</t>
  </si>
  <si>
    <t>HLA-Bミスマッチ数</t>
  </si>
  <si>
    <t>ヒト白血球抗原クラス I グループ B (HLA-B) について、レシピエントとドナー間の不一致の数を決定するための測定。</t>
  </si>
  <si>
    <t>HLAクラスIC抗原</t>
  </si>
  <si>
    <t>生物学的標本中の HLA クラス IC 抗原の測定。</t>
  </si>
  <si>
    <t>HLAクラスIC組織適合抗原測定</t>
  </si>
  <si>
    <t>HLA Cw抗原</t>
  </si>
  <si>
    <t>HLA Cw抗原; HLA-Cw抗原</t>
  </si>
  <si>
    <t>生物学的標本中の HLA Cw 抗原の測定。</t>
  </si>
  <si>
    <t>HLA Cw組織適合抗原測定</t>
  </si>
  <si>
    <t>HLA DPアルファ1抗原</t>
  </si>
  <si>
    <t>HLA DP Alpha1抗原; HLA-DP Alpha1抗原</t>
  </si>
  <si>
    <t>生物学的標本中の HLA DP アルファ 1 抗原の測定。</t>
  </si>
  <si>
    <t>HLA DP Alpha1組織適合抗原測定</t>
  </si>
  <si>
    <t>HLA DPベータ抗原</t>
  </si>
  <si>
    <t>HLA DPベータ抗原; HLA-DPベータ抗原</t>
  </si>
  <si>
    <t>生物学的標本中の総 HLA DP ベータ抗原の測定。</t>
  </si>
  <si>
    <t>HLA DPベータ組織適合抗原測定</t>
  </si>
  <si>
    <t>HLA DPベータ1抗原</t>
  </si>
  <si>
    <t>生物学的標本中の HLA DP ベータ 1 抗原の測定。</t>
  </si>
  <si>
    <t>HLA DPベータ1組織適合抗原測定</t>
  </si>
  <si>
    <t>HLA DQ2抗原</t>
  </si>
  <si>
    <t>HLA DQ2抗原; HLA-DQ2抗原</t>
  </si>
  <si>
    <t>生物学的標本中の HLA DQ2 抗原の測定。</t>
  </si>
  <si>
    <t>HLA DQ2抗原測定</t>
  </si>
  <si>
    <t>HLA DQ8抗原</t>
  </si>
  <si>
    <t>HLA DQ8 抗原; HLA-DQ8抗原</t>
  </si>
  <si>
    <t>生物学的標本中の HLA DQ8 抗原の測定。</t>
  </si>
  <si>
    <t>HLA DQ8抗原測定</t>
  </si>
  <si>
    <t>HLA DQ Alpha1抗原</t>
  </si>
  <si>
    <t>HLA DQ Alpha1抗原; HLA-DQ Alpha1抗原</t>
  </si>
  <si>
    <t>生物学的標本中の HLA DQ alpha1 抗原の測定。</t>
  </si>
  <si>
    <t>HLA DQ Alpha1組織適合抗原測定</t>
  </si>
  <si>
    <t>HLA DQベータ1抗原</t>
  </si>
  <si>
    <t>生物学的標本中の HLA DQ ベータ 1 抗原の測定。</t>
  </si>
  <si>
    <t>HLA DQベータ1組織適合抗原測定</t>
  </si>
  <si>
    <t>HLA DR抗原</t>
  </si>
  <si>
    <t>HLA DR抗原; HLA-DR抗原</t>
  </si>
  <si>
    <t>生物学的標本中の総 HLA DR 抗原の測定。</t>
  </si>
  <si>
    <t>HLA DR組織適合抗原測定</t>
  </si>
  <si>
    <t>HLA-DR抗原型</t>
  </si>
  <si>
    <t>生物学的標本中のヒト白血球抗原クラス II 抗原 D 関連 (HLA-DR) のタイプの識別。</t>
  </si>
  <si>
    <t>HLA DRベータ抗原</t>
  </si>
  <si>
    <t>HLA DRベータ抗原; HLA-DRベータ抗原</t>
  </si>
  <si>
    <t>生物学的標本中の総 HLA DR ベータ抗原の測定。</t>
  </si>
  <si>
    <t>HLA DRベータ組織適合抗原測定</t>
  </si>
  <si>
    <t>HLA DRベータ1抗原</t>
  </si>
  <si>
    <t>生物学的標本中の HLA DR ベータ 1 抗原の測定。</t>
  </si>
  <si>
    <t>HLA DRベータ1組織適合抗原測定</t>
  </si>
  <si>
    <t>HLA DRベータ2抗原</t>
  </si>
  <si>
    <t>HLA DRベータ2抗原; HLA-DRベータ2抗原</t>
  </si>
  <si>
    <t>生物学的標本中の HLA DR beta2 抗原の測定。</t>
  </si>
  <si>
    <t>HLA DRベータ2組織適合抗原測定</t>
  </si>
  <si>
    <t>HLA DRベータ3抗原</t>
  </si>
  <si>
    <t>HLA DR ベータ 3 抗原; HLA-DR ベータ 3 抗原</t>
  </si>
  <si>
    <t>生物学的標本中の HLA DR beta3 抗原の測定。</t>
  </si>
  <si>
    <t>HLA DRベータ3組織適合抗原測定</t>
  </si>
  <si>
    <t>HLA DRベータ4抗原</t>
  </si>
  <si>
    <t>HLA DRベータ4抗原; HLA-DRベータ4抗原</t>
  </si>
  <si>
    <t>生物学的標本中の HLA DR beta4 抗原の測定。</t>
  </si>
  <si>
    <t>HLA DRベータ4組織適合抗原測定</t>
  </si>
  <si>
    <t>HLA DRベータ5抗原</t>
  </si>
  <si>
    <t>HLA DRベータ5抗原; HLA-DRベータ5抗原</t>
  </si>
  <si>
    <t>生物学的標本中の HLA DR beta5 抗原の測定。</t>
  </si>
  <si>
    <t>HLA DRベータ5組織適合抗原測定</t>
  </si>
  <si>
    <t>HLA-DR不一致数</t>
  </si>
  <si>
    <t>ヒト白血球抗原クラス II 抗原 D 関連 (HLA-DR) について、レシピエントとドナー間の不一致の数を決定するための測定。</t>
  </si>
  <si>
    <t>HLADR発現</t>
  </si>
  <si>
    <t>生物学的標本における細胞 HLA-DR 発現の測定。</t>
  </si>
  <si>
    <t>HLA-DR細胞表面発現測定</t>
  </si>
  <si>
    <t>HLAクラスIIパネル反応性抗体</t>
  </si>
  <si>
    <t>生物標本中のパネル反応性抗体（宿主免疫細胞とドナー間の反応性）ヒト白血球抗原クラス II の測定。</t>
  </si>
  <si>
    <t>HLAクラスIIパネル反応性抗体測定</t>
  </si>
  <si>
    <t>HLAクラスIパネル反応性抗体</t>
  </si>
  <si>
    <t>生物標本中のパネル反応性抗体（宿主免疫細胞とドナー間の反応性）ヒト白血球抗原クラス I の測定。</t>
  </si>
  <si>
    <t>HLAクラスIパネル反応性抗体測定</t>
  </si>
  <si>
    <t>HLA不一致数</t>
  </si>
  <si>
    <t>レシピエントとドナー間のヒト白血球抗原 (HLA) の不一致の数を決定するための測定。</t>
  </si>
  <si>
    <t>ハラゼパム</t>
  </si>
  <si>
    <t>生物学的標本中に存在するハラゼパムの測定。</t>
  </si>
  <si>
    <t>ハラゼパム測定</t>
  </si>
  <si>
    <t>ヘモジデリン</t>
  </si>
  <si>
    <t>生物標本中のヘモシデリン複合体の測定。</t>
  </si>
  <si>
    <t>ヘモジデリン測定</t>
  </si>
  <si>
    <t>月経周期インジケーター付き</t>
  </si>
  <si>
    <t>対象者が月経周期を経験するかどうかを示す指標。</t>
  </si>
  <si>
    <t>3-ヒドロキシ-1-メチルプロピルメルカプツール酸</t>
  </si>
  <si>
    <t>(2R)-2-アセトアミド-3-((4-ヒドロキシブタン-2-イル)チオ)プロパン酸; (2R)-HMPMA; 3-ヒドロキシ-1-メチルプロピルメルカプツール酸; 3-ヒドロキシ-1-メチルプロピルメルカプツール酸; 3-ヒドロキシ-1-メチルプロピルメルカプツール酸; HMPMA-1</t>
  </si>
  <si>
    <t>検体中の 3-ヒドロキシ-1-メチルプロピルメルカプツール酸の測定。</t>
  </si>
  <si>
    <t>3-ヒドロキシ-1-メチルプロピルメルカプツール酸測定</t>
  </si>
  <si>
    <t>ヒトメタニューモウイルス</t>
  </si>
  <si>
    <t>生物標本中のヒトメタニューモウイルスの測定。</t>
  </si>
  <si>
    <t>ヒトメタニューモウイルス測定</t>
  </si>
  <si>
    <t>ヒトメタニューモウイルス抗原</t>
  </si>
  <si>
    <t>生物学的標本中のヒトメタニューモウイルス抗原の測定。</t>
  </si>
  <si>
    <t>ヒトメタニューモウイルス抗原測定</t>
  </si>
  <si>
    <t>ヒトメタニューモウイルス核酸</t>
  </si>
  <si>
    <t>生物標本中のヒトメタニューモウイルス核酸の測定。</t>
  </si>
  <si>
    <t>ヒトメタニューモウイルス核酸測定</t>
  </si>
  <si>
    <t>ヒトメタニューモウイルスRNA</t>
  </si>
  <si>
    <t>生物標本中のヒトメタニューモウイルス RNA の測定。</t>
  </si>
  <si>
    <t>ヒトメタニューモウイルスRNA測定</t>
  </si>
  <si>
    <t>手の動きの距離</t>
  </si>
  <si>
    <t>手の動きの距離; 手の動きの距離</t>
  </si>
  <si>
    <t>被験者が手の動きを知覚できる最長距離の評価。</t>
  </si>
  <si>
    <t>手の動きのテスト</t>
  </si>
  <si>
    <t>手の動きインジケーター</t>
  </si>
  <si>
    <t>手の動きインジケーター; 手の動きインジケーター</t>
  </si>
  <si>
    <t>被験者が事前に指定された距離にある手の動きを認識できるかどうかを示します。</t>
  </si>
  <si>
    <t>ハンドモーションインジケーター</t>
  </si>
  <si>
    <t>ホモシトルリン</t>
  </si>
  <si>
    <t>生物標本中のホモシトルリンの測定。</t>
  </si>
  <si>
    <t>ホモシトルリン測定</t>
  </si>
  <si>
    <t>ホモシステイン</t>
  </si>
  <si>
    <t>生物標本中のホモシステインアミノ酸の測定。</t>
  </si>
  <si>
    <t>ホモシステイン酸測定</t>
  </si>
  <si>
    <t>低色素性赤血球/赤血球</t>
  </si>
  <si>
    <t>生物標本中の全赤血球に対する低色素赤血球の相対的な測定値（比率またはパーセンテージ）。</t>
  </si>
  <si>
    <t>低色素性赤血球と赤血球の比率測定</t>
  </si>
  <si>
    <t>入院数</t>
  </si>
  <si>
    <t>当該病状で発生した入院イベントの総数。</t>
  </si>
  <si>
    <t>ハウエル・ジョリー・ボディーズ</t>
  </si>
  <si>
    <t>生物標本におけるハウエル・ジョリー小体（ライト染色で現れる、赤血球体内の球状の青黒色の凝縮した DNA 封入体）の測定。</t>
  </si>
  <si>
    <t>ハウエル・ジョリー身体測定</t>
  </si>
  <si>
    <t>ヒトパラインフルエンザウイルス 1/2/3/4 RNA</t>
  </si>
  <si>
    <t>生物学的標本中のヒトパラインフルエンザウイルス 1、2、3、および/または 4 の RNA の測定。</t>
  </si>
  <si>
    <t>ヒトパラインフルエンザウイルス1、2、3、および/または4のRNA測定</t>
  </si>
  <si>
    <t>ヒトパラインフルエンザウイルス1/2/3抗原</t>
  </si>
  <si>
    <t>生物学的標本中のヒトパラインフルエンザウイルス 1、2、および/または 3 抗原の測定。</t>
  </si>
  <si>
    <t>ヒトパラインフルエンザウイルス1、2、および/または3抗原測定</t>
  </si>
  <si>
    <t>ヒトパラインフルエンザウイルス 1/2/3 RNA</t>
  </si>
  <si>
    <t>生物学的標本中のヒトパラインフルエンザウイルス 1、2、および/または 3 の RNA の測定。</t>
  </si>
  <si>
    <t>ヒトパラインフルエンザウイルス1、2、および/または3のRNA測定</t>
  </si>
  <si>
    <t>腸炎菌DNA</t>
  </si>
  <si>
    <t>生物標本中の腸炎菌 DNA の測定。</t>
  </si>
  <si>
    <t>腸炎菌DNA測定</t>
  </si>
  <si>
    <t>ヒトパラインフルエンザウイルス1</t>
  </si>
  <si>
    <t>生物標本中のヒトパラインフルエンザウイルス 1 の測定。</t>
  </si>
  <si>
    <t>ヒトパラインフルエンザウイルス1の測定</t>
  </si>
  <si>
    <t>ヒトパラインフルエンザウイルス1抗原</t>
  </si>
  <si>
    <t>ヒトパラインフルエンザウイルス1抗原；ヒトレスピロウイルス1抗原</t>
  </si>
  <si>
    <t>生物学的標本中のヒトパラインフルエンザウイルス 1 抗原の測定。</t>
  </si>
  <si>
    <t>ヒトパラインフルエンザ1型抗原測定</t>
  </si>
  <si>
    <t>ヒトパラインフルエンザウイルス1型核酸</t>
  </si>
  <si>
    <t>生物標本中のヒトパラインフルエンザウイルス 1 の核酸の測定。</t>
  </si>
  <si>
    <t>ヒトパラインフルエンザウイルス1の核酸測定</t>
  </si>
  <si>
    <t>ヒトパラインフルエンザウイルス 1 RNA</t>
  </si>
  <si>
    <t>ヒトパラインフルエンザウイルス 1 RNA;ヒトレスピロウイルス 1 RNA</t>
  </si>
  <si>
    <t>生物標本中のヒトパラインフルエンザウイルス 1 RNA の測定。</t>
  </si>
  <si>
    <t>ヒトパラインフルエンザウイルス1型RNA測定</t>
  </si>
  <si>
    <t>ヒトパラインフルエンザウイルス2</t>
  </si>
  <si>
    <t>生物標本中のヒトパラインフルエンザウイルス 2 の測定。</t>
  </si>
  <si>
    <t>ヒトパラインフルエンザウイルス2の測定</t>
  </si>
  <si>
    <t>ヒトパラインフルエンザウイルス2抗原</t>
  </si>
  <si>
    <t>ヒトオルトルブラウイルス2抗原；ヒトパラインフルエンザウイルス2抗原</t>
  </si>
  <si>
    <t>生物学的標本中のヒトパラインフルエンザウイルス 2 抗原の測定。</t>
  </si>
  <si>
    <t>ヒトパラインフルエンザウイルス2抗原測定</t>
  </si>
  <si>
    <t>ヒトパラインフルエンザウイルス2核酸</t>
  </si>
  <si>
    <t>生物標本中のヒトパラインフルエンザウイルス 2 の核酸の測定。</t>
  </si>
  <si>
    <t>ヒトパラインフルエンザウイルス2の核酸測定</t>
  </si>
  <si>
    <t>ヒトパラインフルエンザウイルス 2 RNA</t>
  </si>
  <si>
    <t>ヒトオルソルブラウイルス 2 RNA;ヒトパラインフルエンザウイルス 2 RNA</t>
  </si>
  <si>
    <t>生物標本中のヒトパラインフルエンザウイルス 2 RNA の測定。</t>
  </si>
  <si>
    <t>ヒトパラインフルエンザウイルス2のRNA測定</t>
  </si>
  <si>
    <t>ヒトパラインフルエンザウイルス3</t>
  </si>
  <si>
    <t>生物標本中のヒトパラインフルエンザウイルス 3 の測定。</t>
  </si>
  <si>
    <t>ヒトパラインフルエンザウイルス3の測定</t>
  </si>
  <si>
    <t>ヒトパラインフルエンザウイルス3抗原</t>
  </si>
  <si>
    <t>ヒトパラインフルエンザウイルス3抗原；ヒトレスピロウイルス3抗原</t>
  </si>
  <si>
    <t>生物学的標本中のヒトパラインフルエンザウイルス 3 抗原の測定。</t>
  </si>
  <si>
    <t>ヒトパラインフルエンザウイルス3抗原測定</t>
  </si>
  <si>
    <t>ヒトパラインフルエンザウイルス3核酸</t>
  </si>
  <si>
    <t>生物標本中のヒトパラインフルエンザウイルス 3 の核酸の測定。</t>
  </si>
  <si>
    <t>ヒトパラインフルエンザウイルス3の核酸測定</t>
  </si>
  <si>
    <t>ヒトパラインフルエンザウイルス 3 RNA</t>
  </si>
  <si>
    <t>ヒトパラインフルエンザウイルス 3 RNA;ヒトレスピロウイルス 3 RNA</t>
  </si>
  <si>
    <t>生物標本中のヒトパラインフルエンザウイルス 3 RNA の測定。</t>
  </si>
  <si>
    <t>ヒトパラインフルエンザウイルス3のRNA測定</t>
  </si>
  <si>
    <t>ヒトパラインフルエンザウイルス4</t>
  </si>
  <si>
    <t>生物標本中のヒトパラインフルエンザウイルス 4 の測定。</t>
  </si>
  <si>
    <t>ヒトパラインフルエンザウイルス4の測定</t>
  </si>
  <si>
    <t>ヒトパラインフルエンザウイルス4B NC</t>
  </si>
  <si>
    <t>ヒトパラインフルエンザウイルス4B NC; ヒトパラインフルエンザウイルス4B核酸</t>
  </si>
  <si>
    <t>生物標本中のヒトパラインフルエンザウイルス 4b の核酸の測定。</t>
  </si>
  <si>
    <t>ヒトパラインフルエンザウイルス4Bの核酸測定</t>
  </si>
  <si>
    <t>ヒトパラインフルエンザウイルス4核酸</t>
  </si>
  <si>
    <t>生物標本中のヒトパラインフルエンザウイルス 4 の核酸の測定。</t>
  </si>
  <si>
    <t>ヒトパラインフルエンザウイルス4の核酸測定</t>
  </si>
  <si>
    <t>ヒトパラインフルエンザウイルス 4 RNA</t>
  </si>
  <si>
    <t>ヒトオルソルブラウイルス 4 RNA;ヒトパラインフルエンザウイルス 4 RNA</t>
  </si>
  <si>
    <t>生物標本中のヒトパラインフルエンザウイルス 4 RNA の測定。</t>
  </si>
  <si>
    <t>ヒトパラインフルエンザウイルス4のRNA測定</t>
  </si>
  <si>
    <t>ヒトパラインフルエンザ抗原</t>
  </si>
  <si>
    <t>生物学的標本中のヒトパラインフルエンザ抗原の測定。</t>
  </si>
  <si>
    <t>ヒトパラインフルエンザ抗原測定</t>
  </si>
  <si>
    <t>ヒトパラインフルエンザウイルスRNA</t>
  </si>
  <si>
    <t>生物標本中のヒトパラインフルエンザウイルス RNA の測定。</t>
  </si>
  <si>
    <t>ヒトパラインフルエンザウイルスRNA測定</t>
  </si>
  <si>
    <t>3-ヒドロキシプロピルメルカプツール酸</t>
  </si>
  <si>
    <t>3-HPMA; 3-ヒドロキシプロピルメルカプツール酸; 3-ヒドロキシプロピルメルカプツール酸; N-アセチル-S-(3-ヒドロキシプロピル)システイン</t>
  </si>
  <si>
    <t>検体中の3-ヒドロキシプロピルメルカプツール酸の測定。</t>
  </si>
  <si>
    <t>3-ヒドロキシプロピルメルカプツール酸測定</t>
  </si>
  <si>
    <t>低色素症</t>
  </si>
  <si>
    <t>低色素症; 低色素性赤血球</t>
  </si>
  <si>
    <t>赤血球標本内のヘモグロビン濃度が指定されたレベルを下回ったことを示す観察。</t>
  </si>
  <si>
    <t>肝腫大指標</t>
  </si>
  <si>
    <t>肝腫大（肝臓の肥大）の有無を示します。</t>
  </si>
  <si>
    <t>ヒトパピローマウイルス11型DNA</t>
  </si>
  <si>
    <t>生物標本中のヒトパピローマウイルス 11 型の DNA の測定。</t>
  </si>
  <si>
    <t>ヒトパピローマウイルス11型のDNA測定</t>
  </si>
  <si>
    <t>ヒトパピローマウイルス16型DNA</t>
  </si>
  <si>
    <t>生物標本中のヒトパピローマウイルス 16 型の DNA の測定。</t>
  </si>
  <si>
    <t>ヒトパピローマウイルス16型のDNA測定</t>
  </si>
  <si>
    <t>ヒトパピローマウイルス18型DNA</t>
  </si>
  <si>
    <t>生物標本中のヒトパピローマウイルス 18 型の DNA の測定。</t>
  </si>
  <si>
    <t>ヒトパピローマウイルス18型のDNA測定</t>
  </si>
  <si>
    <t>ヒトパピローマウイルス31型</t>
  </si>
  <si>
    <t>生物標本中のヒトパピローマウイルス 31 型の測定。</t>
  </si>
  <si>
    <t>ヒトパピローマウイルス31型の測定</t>
  </si>
  <si>
    <t>ヒトパピローマウイルス31型DNA</t>
  </si>
  <si>
    <t>生物標本中のヒトパピローマウイルス 31 型の DNA の測定。</t>
  </si>
  <si>
    <t>ヒトパピローマウイルス31型のDNA測定</t>
  </si>
  <si>
    <t>ヒトパピローマウイルス33型</t>
  </si>
  <si>
    <t>生物標本中のヒトパピローマウイルス 33 型の測定。</t>
  </si>
  <si>
    <t>ヒトパピローマウイルス33型の測定</t>
  </si>
  <si>
    <t>ヒトパピローマウイルス33型DNA</t>
  </si>
  <si>
    <t>生物標本中のヒトパピローマウイルス 33 型の DNA の測定。</t>
  </si>
  <si>
    <t>ヒトパピローマウイルス33型のDNA測定</t>
  </si>
  <si>
    <t>ヒトパピローマウイルス34型</t>
  </si>
  <si>
    <t>生物標本中のヒトパピローマウイルス 34 型の測定。</t>
  </si>
  <si>
    <t>ヒトパピローマウイルス34型の測定</t>
  </si>
  <si>
    <t>ヒトパピローマウイルス35型</t>
  </si>
  <si>
    <t>生物標本中のヒトパピローマウイルス 35 型の測定。</t>
  </si>
  <si>
    <t>ヒトパピローマウイルス35型の測定</t>
  </si>
  <si>
    <t>ヒトパピローマウイルス35型DNA</t>
  </si>
  <si>
    <t>生物学的標本中のヒトパピローマウイルス 35 型の DNA の測定。</t>
  </si>
  <si>
    <t>ヒトパピローマウイルス35型のDNA測定</t>
  </si>
  <si>
    <t>ヒトパピローマウイルス39型</t>
  </si>
  <si>
    <t>生物標本中のヒトパピローマウイルス 39 型の測定。</t>
  </si>
  <si>
    <t>ヒトパピローマウイルス39型の測定</t>
  </si>
  <si>
    <t>ヒトパピローマウイルス39型DNA</t>
  </si>
  <si>
    <t>生物標本中のヒトパピローマウイルス 39 型の DNA の測定。</t>
  </si>
  <si>
    <t>ヒトパピローマウイルス39型のDNA測定</t>
  </si>
  <si>
    <t>ヒトパピローマウイルス40型</t>
  </si>
  <si>
    <t>生物標本中のヒトパピローマウイルス 40 型の測定。</t>
  </si>
  <si>
    <t>ヒトパピローマウイルス40型の測定</t>
  </si>
  <si>
    <t>ヒトパピローマウイルス42型</t>
  </si>
  <si>
    <t>生物標本中のヒトパピローマウイルス 42 型の測定。</t>
  </si>
  <si>
    <t>ヒトパピローマウイルス42型の測定</t>
  </si>
  <si>
    <t>ヒトパピローマウイルス43型</t>
  </si>
  <si>
    <t>生物標本中のヒトパピローマウイルス 43 型の測定。</t>
  </si>
  <si>
    <t>ヒトパピローマウイルス43型の測定</t>
  </si>
  <si>
    <t>ヒトパピローマウイルス44型</t>
  </si>
  <si>
    <t>生物標本中のヒトパピローマウイルス 44 型の測定。</t>
  </si>
  <si>
    <t>ヒトパピローマウイルス44型の測定</t>
  </si>
  <si>
    <t>ヒトパピローマウイルス45型</t>
  </si>
  <si>
    <t>生物標本中のヒトパピローマウイルス 45 型の測定。</t>
  </si>
  <si>
    <t>ヒトパピローマウイルス45型の測定</t>
  </si>
  <si>
    <t>ヒトパピローマウイルス45型DNA</t>
  </si>
  <si>
    <t>生物標本中のヒトパピローマウイルス 45 型の DNA の測定。</t>
  </si>
  <si>
    <t>ヒトパピローマウイルス45型のDNA測定</t>
  </si>
  <si>
    <t>ヒトパピローマウイルス51型</t>
  </si>
  <si>
    <t>生物標本中のヒトパピローマウイルス 51 型の測定。</t>
  </si>
  <si>
    <t>ヒトパピローマウイルス51型の測定</t>
  </si>
  <si>
    <t>ヒトパピローマウイルス51型DNA</t>
  </si>
  <si>
    <t>生物標本中のヒトパピローマウイルス 51 型の DNA の測定。</t>
  </si>
  <si>
    <t>ヒトパピローマウイルス51型のDNA測定</t>
  </si>
  <si>
    <t>ヒトパピローマウイルス52型</t>
  </si>
  <si>
    <t>生物標本中のヒトパピローマウイルス 52 型の測定。</t>
  </si>
  <si>
    <t>ヒトパピローマウイルス52型の測定</t>
  </si>
  <si>
    <t>ヒトパピローマウイルス52型DNA</t>
  </si>
  <si>
    <t>生物標本中のヒトパピローマウイルス 52 型の DNA の測定。</t>
  </si>
  <si>
    <t>ヒトパピローマウイルス52型のDNA測定</t>
  </si>
  <si>
    <t>ヒトパピローマウイルス53型</t>
  </si>
  <si>
    <t>生物標本中のヒトパピローマウイルス 53 型の測定。</t>
  </si>
  <si>
    <t>ヒトパピローマウイルス53型の測定</t>
  </si>
  <si>
    <t>ヒトパピローマウイルス53型DNA</t>
  </si>
  <si>
    <t>生物標本中のヒトパピローマウイルス 53 型の DNA の測定。</t>
  </si>
  <si>
    <t>ヒトパピローマウイルス53型のDNA測定</t>
  </si>
  <si>
    <t>ヒトパピローマウイルス54型</t>
  </si>
  <si>
    <t>生物標本中のヒトパピローマウイルス 54 型の測定。</t>
  </si>
  <si>
    <t>ヒトパピローマウイルス54型の測定</t>
  </si>
  <si>
    <t>ヒトパピローマウイルス56型</t>
  </si>
  <si>
    <t>生物標本中のヒトパピローマウイルス 56 型の測定。</t>
  </si>
  <si>
    <t>ヒトパピローマウイルス56型の測定</t>
  </si>
  <si>
    <t>ヒトパピローマウイルス56型DNA</t>
  </si>
  <si>
    <t>生物標本中のヒトパピローマウイルス 56 型の DNA の測定。</t>
  </si>
  <si>
    <t>ヒトパピローマウイルス56型のDNA測定</t>
  </si>
  <si>
    <t>ヒトパピローマウイルス57型DNA</t>
  </si>
  <si>
    <t>生物標本中のヒトパピローマウイルス 57 型の DNA の測定。</t>
  </si>
  <si>
    <t>ヒトパピローマウイルス57型のDNA測定</t>
  </si>
  <si>
    <t>ヒトパピローマウイルス58型</t>
  </si>
  <si>
    <t>生物標本中のヒトパピローマウイルス 58 型の測定。</t>
  </si>
  <si>
    <t>ヒトパピローマウイルス58型の測定</t>
  </si>
  <si>
    <t>ヒトパピローマウイルス58型DNA</t>
  </si>
  <si>
    <t>生物学的標本中のヒトパピローマウイルス 58 型の DNA の測定。</t>
  </si>
  <si>
    <t>ヒトパピローマウイルス58型のDNA測定</t>
  </si>
  <si>
    <t>ヒトパピローマウイルス59型</t>
  </si>
  <si>
    <t>生物標本中のヒトパピローマウイルス 59 型の測定。</t>
  </si>
  <si>
    <t>ヒトパピローマウイルス59型の測定</t>
  </si>
  <si>
    <t>ヒトパピローマウイルス59型DNA</t>
  </si>
  <si>
    <t>生物学的標本中のヒトパピローマウイルス 59 型の DNA の測定。</t>
  </si>
  <si>
    <t>ヒトパピローマウイルス59型のDNA測定</t>
  </si>
  <si>
    <t>ヒトパピローマウイルス66型</t>
  </si>
  <si>
    <t>生物標本中のヒトパピローマウイルス66型の測定。</t>
  </si>
  <si>
    <t>ヒトパピローマウイルス66型の測定</t>
  </si>
  <si>
    <t>ヒトパピローマウイルス66型DNA</t>
  </si>
  <si>
    <t>生物標本中のヒトパピローマウイルス 66 型の DNA の測定。</t>
  </si>
  <si>
    <t>ヒトパピローマウイルス66型のDNA測定</t>
  </si>
  <si>
    <t>ヒトパピローマウイルス67型DNA</t>
  </si>
  <si>
    <t>生物標本中のヒトパピローマウイルス 67 型の DNA の測定。</t>
  </si>
  <si>
    <t>ヒトパピローマウイルス67型のDNA測定</t>
  </si>
  <si>
    <t>ヒトパピローマウイルス68型</t>
  </si>
  <si>
    <t>生物標本中のヒトパピローマウイルス 68 型の測定。</t>
  </si>
  <si>
    <t>ヒトパピローマウイルス68型の測定</t>
  </si>
  <si>
    <t>ヒトパピローマウイルス68型DNA</t>
  </si>
  <si>
    <t>生物学的標本中のヒトパピローマウイルス 68 型の DNA の測定。</t>
  </si>
  <si>
    <t>ヒトパピローマウイルス68型のDNA測定</t>
  </si>
  <si>
    <t>ヒトパピローマウイルス69型</t>
  </si>
  <si>
    <t>生物標本中のヒトパピローマウイルス69型の測定。</t>
  </si>
  <si>
    <t>ヒトパピローマウイルス69型の測定</t>
  </si>
  <si>
    <t>ヒトパピローマウイルス6型DNA</t>
  </si>
  <si>
    <t>生物標本中のヒトパピローマウイルス 6 型の DNA の測定。</t>
  </si>
  <si>
    <t>ヒトパピローマウイルス6型のDNA測定</t>
  </si>
  <si>
    <t>ヒトパピローマウイルス70型</t>
  </si>
  <si>
    <t>生物標本中のヒトパピローマウイルス 70 型の測定。</t>
  </si>
  <si>
    <t>ヒトパピローマウイルス70型の測定</t>
  </si>
  <si>
    <t>ヒトパピローマウイルス74型</t>
  </si>
  <si>
    <t>生物標本中のヒトパピローマウイルス 74 型の測定。</t>
  </si>
  <si>
    <t>ヒトパピローマウイルス74型の測定</t>
  </si>
  <si>
    <t>ヒトパピローマウイルスDNA</t>
  </si>
  <si>
    <t>生物標本中のヒトパピローマウイルス DNA の測定。</t>
  </si>
  <si>
    <t>ヒトパピローマウイルスDNA測定</t>
  </si>
  <si>
    <t>ヒトパピローマウイルスE6/E7 mRNA</t>
  </si>
  <si>
    <t>ヒトパピローマウイルスE6/E7メッセンジャーRNA; ヒトパピローマウイルスE6/E7 mRNA</t>
  </si>
  <si>
    <t>生物学的標本中のヒトパピローマウイルス E6 および/または E7 タンパク質生成 mRNA の測定。</t>
  </si>
  <si>
    <t>ヒトパピローマウイルスE6/E7 mRNA測定</t>
  </si>
  <si>
    <t>ヘリコバクター・ピロリ</t>
  </si>
  <si>
    <t>生物標本中のヘリコバクター・ピロリ菌の測定。</t>
  </si>
  <si>
    <t>ヘリコバクター・ピロリ測定</t>
  </si>
  <si>
    <t>ヘリコバクター・ピロリ抗原</t>
  </si>
  <si>
    <t>生物標本中のヘリコバクター・ピロリ抗原の測定。</t>
  </si>
  <si>
    <t>ヘリコバクター・ピロリ抗原測定</t>
  </si>
  <si>
    <t>ヘリコバクター・ピロリDNA</t>
  </si>
  <si>
    <t>生物標本中のヘリコバクター・ピロリ DNA の測定。</t>
  </si>
  <si>
    <t>ヘリコバクター・ピロリのDNA測定</t>
  </si>
  <si>
    <t>心拍</t>
  </si>
  <si>
    <t>単位時間あたりの心拍数。通常は 1 分あたりの心拍数で表されます。(NCI)</t>
  </si>
  <si>
    <t>高リスクHPV型DNA、MLTTRG</t>
  </si>
  <si>
    <t>高リスクヒトパピローマウイルス型DNA、マルチターゲット；高リスクHPV型DNA、MLTTRG；高リスクHPV型DNA、マルチターゲット</t>
  </si>
  <si>
    <t>生物学的検体中の高リスクヒトパピローマウイルスDNAの測定。これは複数の標的を対象とする検査です。</t>
  </si>
  <si>
    <t>マルチターゲット高リスクヒトパピローマウイルス型のDNA測定</t>
  </si>
  <si>
    <t>高リスクHPV型mRNA、MLTTRG</t>
  </si>
  <si>
    <t>高リスクヒトパピローマウイルス型mRNA、マルチターゲット；高リスクHPV型mRNA、MLTTRG；高リスクHPV型mRNA、マルチターゲット</t>
  </si>
  <si>
    <t>生物学的検体中の高リスクヒトパピローマウイルスmRNAの測定。これは複数の標的を対象とする検査です。</t>
  </si>
  <si>
    <t>マルチターゲット高リスクヒトパピローマウイルス型mRNA測定</t>
  </si>
  <si>
    <t>濃色赤血球/赤血球</t>
  </si>
  <si>
    <t>生物学的標本中の全赤血球に対する濃色赤血球の相対的な測定値（比率またはパーセンテージ）。</t>
  </si>
  <si>
    <t>濃色素赤血球対赤血球比測定</t>
  </si>
  <si>
    <t>ヒトライノウイルス</t>
  </si>
  <si>
    <t>生物標本中のヒトライノウイルスの測定。</t>
  </si>
  <si>
    <t>ヒトライノウイルス測定</t>
  </si>
  <si>
    <t>ヒトライノウイルスA/B/C</t>
  </si>
  <si>
    <t>HRV A/B/C; ヒトライノウイルス A/B/C</t>
  </si>
  <si>
    <t>生物学的標本中のヒトライノウイルス A、B、および/または C の測定。</t>
  </si>
  <si>
    <t>ヒトライノウイルスA、B、および/またはCの測定</t>
  </si>
  <si>
    <t>ヒトライノウイルスA/B/C抗原</t>
  </si>
  <si>
    <t>HRV A/B/C抗原; ヒトライノウイルスA/B/C抗原</t>
  </si>
  <si>
    <t>生物学的標本中のヒトライノウイルス A、B、および/または C 抗原の測定。</t>
  </si>
  <si>
    <t>ヒトライノウイルスA、B、および/またはC抗原測定</t>
  </si>
  <si>
    <t>心拍変動、SDANN</t>
  </si>
  <si>
    <t>心拍変動、平均標準偏差NN間隔；心拍変動、SDANN</t>
  </si>
  <si>
    <t>一定期間にわたる連続する 5 分間の NN 間隔の平均の平均標準偏差に基づいて、隣接する心拍間の時間間隔の変動を測定します。</t>
  </si>
  <si>
    <t>心拍変動、平均標準偏差NN間隔測定</t>
  </si>
  <si>
    <t>心拍変動、SDNN</t>
  </si>
  <si>
    <t>心拍変動、SDNN; 心拍変動、標準偏差NN間隔</t>
  </si>
  <si>
    <t>NN 間隔の標準偏差に基づいて、隣接する心拍間の時間間隔の変動を測定します。</t>
  </si>
  <si>
    <t>心拍変動、標準偏差NN間隔測定</t>
  </si>
  <si>
    <t>毛状細胞/総細胞数</t>
  </si>
  <si>
    <t>生物標本内の有毛細胞と総細胞の相対的な測定値（比率またはパーセンテージ）。</t>
  </si>
  <si>
    <t>毛状細胞と総細胞数の比率測定</t>
  </si>
  <si>
    <t>毛状細胞/白血球</t>
  </si>
  <si>
    <t>生物標本中の全白血球に対する有毛細胞（細胞質から毛状の突起を持つ B 細胞リンパ球）の相対的な測定値（比率またはパーセンテージ）。</t>
  </si>
  <si>
    <t>毛状細胞と白血球の比率測定</t>
  </si>
  <si>
    <t>毛状細胞/リンパ球</t>
  </si>
  <si>
    <t>生物標本中のすべてのリンパ球に対する有毛細胞（細胞質から毛状の突起を持つ B 細胞リンパ球）の相対的な測定値（比率またはパーセンテージ）。</t>
  </si>
  <si>
    <t>毛状細胞とリンパ球の比率測定</t>
  </si>
  <si>
    <t>単純ヘルペスウイルス1型</t>
  </si>
  <si>
    <t>生物標本中の単純ヘルペスウイルス 1 の測定。</t>
  </si>
  <si>
    <t>単純ヘルペスウイルス1型測定</t>
  </si>
  <si>
    <t>単純ヘルペスウイルス1/2</t>
  </si>
  <si>
    <t>生物学的標本中の単純ヘルペスウイルス 1 型および/または 2 型の測定。</t>
  </si>
  <si>
    <t>単純ヘルペスウイルス1型および/または2型の測定</t>
  </si>
  <si>
    <t>単純ヘルペスウイルス1/2抗原</t>
  </si>
  <si>
    <t>単純ヘルペスウイルス1/2抗原; HSV 1/2抗原</t>
  </si>
  <si>
    <t>生物学的標本中の単純ヘルペスウイルス 1 型および/または 2 型抗原の測定。</t>
  </si>
  <si>
    <t>単純ヘルペスウイルス1型および/または2型抗原測定</t>
  </si>
  <si>
    <t>単純ヘルペスウイルス1/2 DNA</t>
  </si>
  <si>
    <t>単純ヘルペスウイルス1/2 DNA; HSV 1/2 DNA</t>
  </si>
  <si>
    <t>生物学的標本中の単純ヘルペスウイルス 1 型および/または 2 型の DNA の測定。</t>
  </si>
  <si>
    <t>単純ヘルペスウイルス1型および/または2型のDNA測定</t>
  </si>
  <si>
    <t>単純ヘルペスウイルス1型DNA</t>
  </si>
  <si>
    <t>生物標本中の単純ヘルペスウイルス 1 型の DNA の測定。</t>
  </si>
  <si>
    <t>単純ヘルペスウイルス1型のDNA測定</t>
  </si>
  <si>
    <t>単純ヘルペスウイルス2型</t>
  </si>
  <si>
    <t>生物標本中の単純ヘルペスウイルス 2 の測定。</t>
  </si>
  <si>
    <t>単純ヘルペスウイルス2型測定</t>
  </si>
  <si>
    <t>単純ヘルペスウイルス2型DNA</t>
  </si>
  <si>
    <t>生物標本中の単純ヘルペスウイルス 2 型の DNA の測定。</t>
  </si>
  <si>
    <t>単純ヘルペスウイルス2型DNA測定</t>
  </si>
  <si>
    <t>ヒートショックプロテイン70</t>
  </si>
  <si>
    <t>生物標本中の熱ショックタンパク質 70 の測定。</t>
  </si>
  <si>
    <t>ヒートショックプロテイン70測定</t>
  </si>
  <si>
    <t>ヒートショックプロテイン90アルファ</t>
  </si>
  <si>
    <t>生物標本中の熱ショックタンパク質 90 アルファの測定。</t>
  </si>
  <si>
    <t>ヒートショックプロテイン90アルファ測定</t>
  </si>
  <si>
    <t>妊娠合併症のため入院</t>
  </si>
  <si>
    <t>妊娠合併症の指標による入院; 妊娠合併症の指標による入院</t>
  </si>
  <si>
    <t>妊娠合併症により入院したかどうかを示します。</t>
  </si>
  <si>
    <t>妊娠合併症の指標による入院</t>
  </si>
  <si>
    <t>年齢別身長パーセンタイル</t>
  </si>
  <si>
    <t>個人の身長と年齢と参照人口の身長と年齢との関係を評価し、パーセンタイルで表します。</t>
  </si>
  <si>
    <t>加熱要素の直径</t>
  </si>
  <si>
    <t>装置内の加熱要素の直径。</t>
  </si>
  <si>
    <t>加熱要素の構成</t>
  </si>
  <si>
    <t>装置内の加熱要素の設計。</t>
  </si>
  <si>
    <t>加熱要素の長さ</t>
  </si>
  <si>
    <t>装置内の加熱要素の長さ。</t>
  </si>
  <si>
    <t>加熱要素の数</t>
  </si>
  <si>
    <t>デバイス内の加熱要素の数。</t>
  </si>
  <si>
    <t>加熱要素範囲</t>
  </si>
  <si>
    <t>動作中のデバイス内の加熱要素の温度範囲。</t>
  </si>
  <si>
    <t>発熱体抵抗</t>
  </si>
  <si>
    <t>デバイス内の加熱要素内の電流が受ける抵抗。</t>
  </si>
  <si>
    <t>ヒトTリンパ球向性ウイルスRNA</t>
  </si>
  <si>
    <t>生物学的標本中のヒトTリンパ球向性ウイルスRNAの測定。</t>
  </si>
  <si>
    <t>ヒトTリンパ球向性ウイルスRNA測定</t>
  </si>
  <si>
    <t>異好性抗体</t>
  </si>
  <si>
    <t>生物学的標本中の異好性抗体の測定。</t>
  </si>
  <si>
    <t>異好性抗体測定</t>
  </si>
  <si>
    <t>ハンチンチンタンパク質</t>
  </si>
  <si>
    <t>ハンチンチンタンパク質；総ハンチンチンタンパク質</t>
  </si>
  <si>
    <t>生物標本中のハンチンチンタンパク質の総量の測定。</t>
  </si>
  <si>
    <t>ハンチンチンタンパク質測定</t>
  </si>
  <si>
    <t>ハンチンチンタンパク質変異体</t>
  </si>
  <si>
    <t>生物標本中の変異ハンチンチンタンパク質の測定。</t>
  </si>
  <si>
    <t>変異ハンチンチンタンパク質測定</t>
  </si>
  <si>
    <t>ハンチンチンタンパク質、野生型</t>
  </si>
  <si>
    <t>生物標本中の野生型ハンチンチンタンパク質の測定。</t>
  </si>
  <si>
    <t>野生型ハンチンチンタンパク質測定</t>
  </si>
  <si>
    <t>ホモバニリン酸</t>
  </si>
  <si>
    <t>生物標本中のホモバニリン酸代謝物の測定。</t>
  </si>
  <si>
    <t>ホモバニリン酸測定</t>
  </si>
  <si>
    <t>11-ヒドロキシアンドロステンジオン</t>
  </si>
  <si>
    <t>生物標本中の 11-ヒドロキシアンドロステンジオンの測定。</t>
  </si>
  <si>
    <t>11-ヒドロキシアンドロステンジオンの測定</t>
  </si>
  <si>
    <t>11-ヒドロキシアンドロステロン</t>
  </si>
  <si>
    <t>生物標本中の 11-ヒドロキシアンドロステロンの測定。</t>
  </si>
  <si>
    <t>11-ヒドロキシアンドロステロン測定</t>
  </si>
  <si>
    <t>ヒドロキシブプロピオン</t>
  </si>
  <si>
    <t>6-ヒドロキシブプロピオン; BW 306U; ヒドロキシブプロピオン</t>
  </si>
  <si>
    <t>生物標本中のヒドロキシブプロピオンの測定。</t>
  </si>
  <si>
    <t>ヒドロキシブプロピオン測定</t>
  </si>
  <si>
    <t>17-ヒドロキシコルチコステロイド</t>
  </si>
  <si>
    <t>17-ヒドロキシコルチコイド; 17-ヒドロキシコルチコステロイド; 17-ヒドロキシコルチコステロイド</t>
  </si>
  <si>
    <t>生物学的標本中の 17-ヒドロキシコルチコステロイドの測定。</t>
  </si>
  <si>
    <t>17-ヒドロキシコルチコステロイド測定</t>
  </si>
  <si>
    <t>18-ヒドロキシコルチゾール</t>
  </si>
  <si>
    <t>生物標本中の 18-ヒドロキシコルチゾールの測定。</t>
  </si>
  <si>
    <t>18-ヒドロキシコルチゾール測定</t>
  </si>
  <si>
    <t>18-ヒドロキシコルチコステロン</t>
  </si>
  <si>
    <t>生物標本中の 18-ヒドロキシコルチコステロンの測定。</t>
  </si>
  <si>
    <t>18-ヒドロキシコルチコステロン測定</t>
  </si>
  <si>
    <t>18-ヒドロキシデオキシコルチコステロン</t>
  </si>
  <si>
    <t>生物標本中の 18-ヒドロキシデオキシコルチコステロンの測定。</t>
  </si>
  <si>
    <t>18-ヒドロキシデオキシコルチコステロン測定</t>
  </si>
  <si>
    <t>2-ヒドロキシエチルメルカプツール酸</t>
  </si>
  <si>
    <t>2-ヒドロキシエチルメルカプツール酸; 2-ヒドロキシエチルメルカプツール酸; HEMA; N-アセチル-S-(2-ヒドロキシエチル)システイン</t>
  </si>
  <si>
    <t>検体中の2-ヒドロキシエチルメルカプツール酸の測定。</t>
  </si>
  <si>
    <t>2-ヒドロキシエチルメルカプツール酸測定</t>
  </si>
  <si>
    <t>11-ヒドロキシエチオコラノロン</t>
  </si>
  <si>
    <t>生物標本中の 11-ヒドロキシエチオコラノロンの測定。</t>
  </si>
  <si>
    <t>11-ヒドロキシエチオコラノロン測定</t>
  </si>
  <si>
    <t>2-ヒドロキシグルタル酸</t>
  </si>
  <si>
    <t>2-ヒドロキシグルタル酸; 2-ヒドロキシグルタル酸; α-ヒドロキシグルタル酸</t>
  </si>
  <si>
    <t>生物標本中の 2-ヒドロキシグルタル酸の測定。</t>
  </si>
  <si>
    <t>2-ヒドロキシグルタル酸測定</t>
  </si>
  <si>
    <t>4-ヒドロキシノネナール</t>
  </si>
  <si>
    <t>4-HNE; 4-ヒドロキシ-2-ノネナール; 4-ヒドロキシノネナール; HNE</t>
  </si>
  <si>
    <t>生物標本中の 4-ヒドロキシノネナールの測定。</t>
  </si>
  <si>
    <t>4-ヒドロキシノネナール測定</t>
  </si>
  <si>
    <t>17-ヒドロキシプレグネノロン</t>
  </si>
  <si>
    <t>生物学的標本中の 17-ヒドロキシプレグネノロンの測定。</t>
  </si>
  <si>
    <t>17-ヒドロキシプレグネノロン測定</t>
  </si>
  <si>
    <t>ヒアルロン酸</t>
  </si>
  <si>
    <t>生物標本中のヒアルロン酸の測定。</t>
  </si>
  <si>
    <t>ヒアルロン酸測定</t>
  </si>
  <si>
    <t>ヒドロコドン</t>
  </si>
  <si>
    <t>生物学的標本中に存在するヒドロコドンの測定。</t>
  </si>
  <si>
    <t>ヒドロコドン測定</t>
  </si>
  <si>
    <t>1-ヒドロキシミダゾラム</t>
  </si>
  <si>
    <t>1'-ヒドロキシミダゾラム; 1-ヒドロキシミダゾラム; アルファ-ヒドロキシミダゾラム</t>
  </si>
  <si>
    <t>生物標本中に存在する 1-ヒドロキシミダゾラムの測定。</t>
  </si>
  <si>
    <t>1-ヒドロキシミダゾラム測定</t>
  </si>
  <si>
    <t>4-ヒドロキシミダゾラム</t>
  </si>
  <si>
    <t>生物学的標本中に存在する 4-ヒドロキシミダゾラムの測定。</t>
  </si>
  <si>
    <t>4-ヒドロキシミダゾラム測定</t>
  </si>
  <si>
    <t>ヒドロモルフォン</t>
  </si>
  <si>
    <t>生物学的標本中に存在するヒドロモルフォンの測定。</t>
  </si>
  <si>
    <t>ヒドロモルフォン測定</t>
  </si>
  <si>
    <t>ヒドラジン</t>
  </si>
  <si>
    <t>ヒドラジン; レボキシン</t>
  </si>
  <si>
    <t>標本中のヒドラジンの測定。</t>
  </si>
  <si>
    <t>ヒドラジン測定</t>
  </si>
  <si>
    <t>水素</t>
  </si>
  <si>
    <t>生物標本中の水素の測定。</t>
  </si>
  <si>
    <t>水素測定</t>
  </si>
  <si>
    <t>色素過剰</t>
  </si>
  <si>
    <t>高色素性赤血球</t>
  </si>
  <si>
    <t>ヘモグロビン濃度が上昇した赤血球の存在率の測定値。</t>
  </si>
  <si>
    <t>濃色測定</t>
  </si>
  <si>
    <t>充血グレード</t>
  </si>
  <si>
    <t>充血を評価するスケール上の位置。</t>
  </si>
  <si>
    <t>充血</t>
  </si>
  <si>
    <t>生物学的標本または部位における充血（血液量の増加）の評価。</t>
  </si>
  <si>
    <t>充血評価</t>
  </si>
  <si>
    <t>17-ヒドロキシプロゲステロン</t>
  </si>
  <si>
    <t>17-ヒドロキシプロゲステロン; 17-OHP</t>
  </si>
  <si>
    <t>生物学的標本中の 17-ヒドロキシプロゲステロンの測定。</t>
  </si>
  <si>
    <t>17-ヒドロキシプロゲステロン測定</t>
  </si>
  <si>
    <t>ヒドロキシプロリン</t>
  </si>
  <si>
    <t>生物標本中の総ヒドロキシプロリンの測定。</t>
  </si>
  <si>
    <t>ヒドロキシプロリン測定</t>
  </si>
  <si>
    <t>超分節細胞</t>
  </si>
  <si>
    <t>生物標本中の分節化（5 つ以上の葉）した好中球の測定。</t>
  </si>
  <si>
    <t>ハイパーセグメンテーション好中球測定</t>
  </si>
  <si>
    <t>ヒドロキシリジン</t>
  </si>
  <si>
    <t>生物標本中のヒドロキシリジンの測定。</t>
  </si>
  <si>
    <t>ヒドロキシリジン測定</t>
  </si>
  <si>
    <t>インデノ[1,2,3-cd]ピレン</t>
  </si>
  <si>
    <t>インデノ(1,2,3-cd)ピレン;インデノ[1,2,3-cd]ピレン; o-フェニレンピレン</t>
  </si>
  <si>
    <t>標本中のインデノ[1,2,3-cd]ピレンの測定。</t>
  </si>
  <si>
    <t>インデノ[1,2,3-cd]ピレン測定</t>
  </si>
  <si>
    <t>生物標本中の 28S rRNA と 18S rRNA のヌクレオチド長の比率を決定することによって測定されるリボ核酸の完全性の評価。</t>
  </si>
  <si>
    <t>28SリボソームRNAと18SリボソームRNAの比</t>
  </si>
  <si>
    <t>5-ヒドロキシインドール酢酸排泄率</t>
  </si>
  <si>
    <t>5-ヒドロキシインドール酢酸排泄率; 5-ヒドロキシインドール酢酸排泄率</t>
  </si>
  <si>
    <t>定義された時間（例：1 時間）にわたって生物学的標本中に排出される 5-ヒドロキシインドール酢酸の量を測定します。</t>
  </si>
  <si>
    <t>5-ヒドロキシインドール酢酸</t>
  </si>
  <si>
    <t>生物標本中の 5-ヒドロキシインドール酢酸の測定。</t>
  </si>
  <si>
    <t>5-ヒドロキシインドール酢酸測定</t>
  </si>
  <si>
    <t>5-ヒドロキシインドール酢酸/クレアチニン</t>
  </si>
  <si>
    <t>生物学的標本中の 5-ヒドロキシインドール酢酸とクレアチニンの相対的な測定値 (比率またはパーセンテージ)。</t>
  </si>
  <si>
    <t>5-ヒドロキシインドール酢酸とクレアチニンの比率測定</t>
  </si>
  <si>
    <t>酢酸イソアミル</t>
  </si>
  <si>
    <t>酢酸イソアミル; 酢酸イソアミル; 酢酸イソペンチル</t>
  </si>
  <si>
    <t>標本中の酢酸イソアミルの測定。</t>
  </si>
  <si>
    <t>酢酸イソアミル測定</t>
  </si>
  <si>
    <t>IDLアポリポタンパク質B</t>
  </si>
  <si>
    <t>生物標本の中間密度リポタンパク質分画中のアポリポタンパク質 B の測定。</t>
  </si>
  <si>
    <t>IDLアポリポタンパク質B測定</t>
  </si>
  <si>
    <t>膵島アミロイドポリペプチド</t>
  </si>
  <si>
    <t>アミリン; 膵島アミロイドポリペプチド</t>
  </si>
  <si>
    <t>生物学的標本中の膵島アミロイドポリペプチドの測定。</t>
  </si>
  <si>
    <t>膵島アミロイドポリペプチド測定</t>
  </si>
  <si>
    <t>総鉄結合能</t>
  </si>
  <si>
    <t>生物標本内のトランスフェリンを完全に飽和させるために必要な鉄の量の測定値。</t>
  </si>
  <si>
    <t>不飽和鉄結合能</t>
  </si>
  <si>
    <t>生物標本中の不飽和鉄の結合能力の測定。</t>
  </si>
  <si>
    <t>不飽和鉄結合能測定</t>
  </si>
  <si>
    <t>酢酸イソブチル</t>
  </si>
  <si>
    <t>2-メチルプロピルエタノエート; 酢酸イソブチル; 酢酸イソブチル</t>
  </si>
  <si>
    <t>標本中の酢酸イソブチルの測定。</t>
  </si>
  <si>
    <t>酢酸イソブチル測定</t>
  </si>
  <si>
    <t>吸気容量</t>
  </si>
  <si>
    <t>被験者が呼気後に肺に吸い込むことができる空気の最大量（IRV プラス TV）。</t>
  </si>
  <si>
    <t>膵島細胞512抗原</t>
  </si>
  <si>
    <t>生物標本中の膵島細胞 512 抗原の測定。</t>
  </si>
  <si>
    <t>膵島細胞512抗原測定</t>
  </si>
  <si>
    <t>細胞間接着分子</t>
  </si>
  <si>
    <t>生物標本中の細胞間接着分子の総量の測定。</t>
  </si>
  <si>
    <t>細胞間接着分子測定</t>
  </si>
  <si>
    <t>細胞間接着分子1</t>
  </si>
  <si>
    <t>細胞間接着分子1；可溶性CD54</t>
  </si>
  <si>
    <t>生物標本中の細胞間接着分子 1 の測定。</t>
  </si>
  <si>
    <t>細胞間接着分子1の測定</t>
  </si>
  <si>
    <t>細胞間接着分子3</t>
  </si>
  <si>
    <t>生物標本中の細胞間接着分子3の測定。</t>
  </si>
  <si>
    <t>細胞間接着分子3の測定</t>
  </si>
  <si>
    <t>インドシアニングリーン</t>
  </si>
  <si>
    <t>生物標本中のインドシアニングリーンの測定。</t>
  </si>
  <si>
    <t>インドシアニングリーン測定</t>
  </si>
  <si>
    <t>インドシアニングリーンクリアランス</t>
  </si>
  <si>
    <t>指定された時間単位（例：1 分）に排泄によってインドシアニングリーンが除去される血清または血漿の量の測定値。</t>
  </si>
  <si>
    <t>インドシアニングリーンクリアランス測定</t>
  </si>
  <si>
    <t>回盲部除去インジケーター</t>
  </si>
  <si>
    <t>回盲部接合部が除去されたかどうかを示します。</t>
  </si>
  <si>
    <t>阻害濃度ネット評価</t>
  </si>
  <si>
    <t>特定の薬剤の阻害濃度 (IC50 および/または IC95) に対する微生物の感受性の低下または増加、あるいは生物学的/生化学的反応の活性を示します。</t>
  </si>
  <si>
    <t>阻害濃度ネット評価測定</t>
  </si>
  <si>
    <t>予測吸気量の割合</t>
  </si>
  <si>
    <t>被験者が呼気後に肺に吸い込むことができる空気の最大量（IRV と TV の合計）を、予測される正常値の割合として表します。</t>
  </si>
  <si>
    <t>ICの可逆性</t>
  </si>
  <si>
    <t>気管支拡張薬投与後の IC の変化を治療前の IC 値と比較したもの。</t>
  </si>
  <si>
    <t>吸気量の可逆性</t>
  </si>
  <si>
    <t>黄疸指数</t>
  </si>
  <si>
    <t>黄疸指数; 黄疸</t>
  </si>
  <si>
    <t>胆汁色素の存在により生物標本の黄色度を測定した値。</t>
  </si>
  <si>
    <t>理想体重</t>
  </si>
  <si>
    <t>標準的な方法論によって計算された人の最適体重。</t>
  </si>
  <si>
    <t>IDLコレステロール</t>
  </si>
  <si>
    <t>IDLコレステロール; 中間密度リポタンパク質</t>
  </si>
  <si>
    <t>生物標本中の中間密度リポタンパク質の測定。</t>
  </si>
  <si>
    <t>中間密度リポタンパク質コレステロール測定</t>
  </si>
  <si>
    <t>IDLコレステロール/LDLコレステロール</t>
  </si>
  <si>
    <t>生物標本中の低密度リポタンパク質コレステロールと比較した中密度リポタンパク質コレステロールの量の相対的な測定値（比率）。</t>
  </si>
  <si>
    <t>IDLコレステロールとLDLコレステロールの比測定</t>
  </si>
  <si>
    <t>IDL粒子</t>
  </si>
  <si>
    <t>IDL粒子; 中間密度リポタンパク質粒子</t>
  </si>
  <si>
    <t>生物標本中の IDL 粒子の濃度の測定。</t>
  </si>
  <si>
    <t>IDL粒子測定</t>
  </si>
  <si>
    <t>IDLトリグリセリド</t>
  </si>
  <si>
    <t>生物標本中の中間密度リポタンパク質トリグリセリドの測定。</t>
  </si>
  <si>
    <t>IDLトリグリセリド測定</t>
  </si>
  <si>
    <t>IDL+VLDLコレステロールサブタイプ3</t>
  </si>
  <si>
    <t>IDLコレステロールとVLDLコレステロールサブタイプ3; IDL+VLDLコレステロールサブタイプ3</t>
  </si>
  <si>
    <t>生物学的標本中の中密度リポタンパク質コレステロールと超低密度リポタンパク質コレステロール サブタイプ 3 の測定。</t>
  </si>
  <si>
    <t>IDLコレステロールおよびVLDLコレステロールサブタイプ3の測定</t>
  </si>
  <si>
    <t>硬結最長直径</t>
  </si>
  <si>
    <t>皮膚の硬くなった部分の最長直径。(NCI)</t>
  </si>
  <si>
    <t>IE リム</t>
  </si>
  <si>
    <t>IE Lym; 上皮内リンパ球</t>
  </si>
  <si>
    <t>生物標本中の上皮内リンパ球の測定。</t>
  </si>
  <si>
    <t>上皮内リンパ球数</t>
  </si>
  <si>
    <t>インターフェロンα誘導性タンパク質27</t>
  </si>
  <si>
    <t>インターフェロンα誘導タンパク質27; インターフェロンα誘導性タンパク質27</t>
  </si>
  <si>
    <t>生物標本中のインターフェロンα誘導性タンパク質27の測定。</t>
  </si>
  <si>
    <t>インターフェロンα誘導性タンパク質27の測定</t>
  </si>
  <si>
    <t>インターフェロン誘導タンパク質44</t>
  </si>
  <si>
    <t>生物標本中のインターフェロン誘導タンパク質 44 の測定。</t>
  </si>
  <si>
    <t>インターフェロン誘導タンパク質44測定</t>
  </si>
  <si>
    <t>インターフェロン誘導タンパク質44様</t>
  </si>
  <si>
    <t>生物標本中のインターフェロン誘導性タンパク質 44 様物質の測定。</t>
  </si>
  <si>
    <t>インターフェロン誘導タンパク質44様測定</t>
  </si>
  <si>
    <t>インターフェロンα誘導性タンパク質6</t>
  </si>
  <si>
    <t>生物標本中のインターフェロンα誘導性タンパク質6の測定。</t>
  </si>
  <si>
    <t>インターフェロンα誘導性タンパク質6の測定</t>
  </si>
  <si>
    <t>インターフェロン誘導性56 kDaタンパク質</t>
  </si>
  <si>
    <t>インターフェロン誘導性56 kDaタンパク質；テトラトリコペプチド反復配列1を有するインターフェロン誘導性タンパク質</t>
  </si>
  <si>
    <t>生物標本中のインターフェロン誘発性 56 KDa タンパク質の測定。</t>
  </si>
  <si>
    <t>インターフェロン誘導56 kDaタンパク質測定</t>
  </si>
  <si>
    <t>インターフェロン誘導60 kDaタンパク質</t>
  </si>
  <si>
    <t>インターフェロン誘導性60 kDaタンパク質；テトラトリコペプチド反復配列3を有するインターフェロン誘導性タンパク質</t>
  </si>
  <si>
    <t>生物標本中のインターフェロン誘発性 60 KDa タンパク質の測定。</t>
  </si>
  <si>
    <t>インターフェロン誘導60 kDaタンパク質測定</t>
  </si>
  <si>
    <t>インターフェロンアルファ</t>
  </si>
  <si>
    <t>生物標本中の総インターフェロンアルファの測定。</t>
  </si>
  <si>
    <t>インターフェロンアルファ測定</t>
  </si>
  <si>
    <t>インターフェロンアルファ2型</t>
  </si>
  <si>
    <t>生物標本中のインターフェロンアルファ2型の測定。</t>
  </si>
  <si>
    <t>インターフェロンα2型測定</t>
  </si>
  <si>
    <t>インターフェロンベータ</t>
  </si>
  <si>
    <t>生物標本中のインターフェロンベータの測定。</t>
  </si>
  <si>
    <t>インターフェロンベータ測定</t>
  </si>
  <si>
    <t>インターフェロンガンマ</t>
  </si>
  <si>
    <t>生物標本中のインターフェロンガンマの測定。</t>
  </si>
  <si>
    <t>インターフェロンガンマ測定</t>
  </si>
  <si>
    <t>免疫グロブリンA</t>
  </si>
  <si>
    <t>生物学的標本中の総免疫グロブリン A の測定。</t>
  </si>
  <si>
    <t>免疫グロブリンA測定</t>
  </si>
  <si>
    <t>免疫グロブリンA/補体C3</t>
  </si>
  <si>
    <t>IgA/C3; IgA/補体C3; 免疫グロブリンA/補体C3</t>
  </si>
  <si>
    <t>生物学的標本中の補体 C3 に対する免疫グロブリン A の相対的な測定値 (比率)。</t>
  </si>
  <si>
    <t>C3測定を補完する免疫グロブリンA</t>
  </si>
  <si>
    <t>IgG IgM IgA 合計</t>
  </si>
  <si>
    <t>生物学的標本中のIgG、IgM、およびIgAの合計の測定。</t>
  </si>
  <si>
    <t>IgG IgM IgA総測定</t>
  </si>
  <si>
    <t>免疫グロブリンD</t>
  </si>
  <si>
    <t>生物学的標本中の免疫グロブリン D の測定。</t>
  </si>
  <si>
    <t>免疫グロブリンD測定</t>
  </si>
  <si>
    <t>IgD発現</t>
  </si>
  <si>
    <t>IgD発現; 免疫グロブリンD発現</t>
  </si>
  <si>
    <t>生物学的標本における細胞 IgD 発現の測定。</t>
  </si>
  <si>
    <t>IgD発現測定</t>
  </si>
  <si>
    <t>免疫グロブリンE</t>
  </si>
  <si>
    <t>生物学的標本中の総免疫グロブリン E の測定。</t>
  </si>
  <si>
    <t>免疫グロブリンE測定</t>
  </si>
  <si>
    <t>免疫グロブリンE、遊離</t>
  </si>
  <si>
    <t>生物学的標本中の遊離免疫グロブリン E の測定。</t>
  </si>
  <si>
    <t>遊離免疫グロブリンE測定</t>
  </si>
  <si>
    <t>インスリン様成長因子-1</t>
  </si>
  <si>
    <t>生物標本中のインスリン様成長因子-1の測定。</t>
  </si>
  <si>
    <t>インスリン様成長因子-1測定</t>
  </si>
  <si>
    <t>インスリン様成長因子-2</t>
  </si>
  <si>
    <t>生物標本中のインスリン様成長因子-2の測定。</t>
  </si>
  <si>
    <t>インスリン様成長因子-2測定</t>
  </si>
  <si>
    <t>インスリン様成長因子結合タンパク質1</t>
  </si>
  <si>
    <t>インスリン様成長因子結合タンパク質1; インスリン様成長因子結合タンパク質1</t>
  </si>
  <si>
    <t>生物学的標本中の総インスリン様成長因子結合タンパク質 1 の測定。</t>
  </si>
  <si>
    <t>インスリン様成長因子結合タンパク質1の測定</t>
  </si>
  <si>
    <t>インスリン様成長因子結合タンパク質2</t>
  </si>
  <si>
    <t>インスリン様成長因子結合タンパク質2; インスリン様成長因子結合タンパク質2</t>
  </si>
  <si>
    <t>生物標本中のインスリン様成長因子結合タンパク質 2 の測定。</t>
  </si>
  <si>
    <t>インスリン様成長因子結合タンパク質2の測定</t>
  </si>
  <si>
    <t>インスリン様成長因子結合タンパク質3</t>
  </si>
  <si>
    <t>インスリン様成長因子結合タンパク質3; インスリン様成長因子結合タンパク質3</t>
  </si>
  <si>
    <t>生物標本中のインスリン様成長因子結合タンパク質 3 の測定。</t>
  </si>
  <si>
    <t>インスリン様成長因子結合タンパク質3の測定</t>
  </si>
  <si>
    <t>インスリン様成長因子結合タンパク質7</t>
  </si>
  <si>
    <t>AGM; FSTL2; IBP-7; IGFBP-7; IGFBP-7v; IGFBPRP1; インスリン様成長因子結合タンパク質7; インスリン様成長因子結合タンパク質7; MAC25; PSF; RAMSVPS; TAF</t>
  </si>
  <si>
    <t>生物標本中のインスリン様成長因子結合タンパク質 7 の測定。</t>
  </si>
  <si>
    <t>インスリン様成長因子結合タンパク質7の測定</t>
  </si>
  <si>
    <t>免疫グロブリンG</t>
  </si>
  <si>
    <t>生物学的標本中の総免疫グロブリン G の測定。</t>
  </si>
  <si>
    <t>免疫グロブリンG測定</t>
  </si>
  <si>
    <t>免疫グロブリンGサブクラス1</t>
  </si>
  <si>
    <t>生物学的標本中の免疫グロブリン G サブクラス 1 の測定。</t>
  </si>
  <si>
    <t>免疫グロブリンGサブクラス1測定</t>
  </si>
  <si>
    <t>免疫グロブリンGサブクラス2</t>
  </si>
  <si>
    <t>生物学的標本中の免疫グロブリン G サブクラス 2 の測定。</t>
  </si>
  <si>
    <t>免疫グロブリンGサブクラス2測定</t>
  </si>
  <si>
    <t>免疫グロブリンGサブクラス3</t>
  </si>
  <si>
    <t>生物学的標本中の免疫グロブリン G サブクラス 3 の測定。</t>
  </si>
  <si>
    <t>免疫グロブリンGサブクラス3測定</t>
  </si>
  <si>
    <t>免疫グロブリンGサブクラス4</t>
  </si>
  <si>
    <t>生物学的標本中の免疫グロブリン G サブクラス 4 の測定。</t>
  </si>
  <si>
    <t>免疫グロブリンGサブクラス4測定</t>
  </si>
  <si>
    <t>免疫グロブリンG/アルブミン</t>
  </si>
  <si>
    <t>IgG/アルブミン; 免疫グロブリンG/アルブミン</t>
  </si>
  <si>
    <t>生物学的標本中のアルブミンに対する免疫グロブリン G の相対的な測定値 (比率またはパーセンテージ)。</t>
  </si>
  <si>
    <t>免疫グロブリンGとアルブミンの比率測定</t>
  </si>
  <si>
    <t>IgGクリアランス</t>
  </si>
  <si>
    <t>生物学的標本における IgG クリアランスの測定。</t>
  </si>
  <si>
    <t>IgGクリアランス/アルブミンクリアランス</t>
  </si>
  <si>
    <t>生物学的標本における IgG クリアランスとアルブミン クリアランスの相対的な測定値 (比率)。</t>
  </si>
  <si>
    <t>IgGクリアランスとアルブミンクリアランス比の測定</t>
  </si>
  <si>
    <t>免疫グロブリンG/クレアチニン</t>
  </si>
  <si>
    <t>生物学的標本中のクレアチニンに対する免疫グロブリン G の相対的な測定値 (比率またはパーセンテージ)。</t>
  </si>
  <si>
    <t>免疫グロブリンGとクレアチニンの比の測定</t>
  </si>
  <si>
    <t>IgG合成速度</t>
  </si>
  <si>
    <t>生物学的標本における IgG 合成速度の測定。</t>
  </si>
  <si>
    <t>IgG発現</t>
  </si>
  <si>
    <t>IgG発現; 免疫グロブリンG発現</t>
  </si>
  <si>
    <t>生物学的標本における細胞 IgG 発現の測定。</t>
  </si>
  <si>
    <t>IgG発現測定</t>
  </si>
  <si>
    <t>免疫グロブリン重鎖定常ガンマ2</t>
  </si>
  <si>
    <t>生物学的標本中の免疫グロブリン重定数ガンマ 2 の測定。</t>
  </si>
  <si>
    <t>免疫グロブリン重鎖定常ガンマ2測定</t>
  </si>
  <si>
    <t>免疫グロブリン重鎖定常ガンマ4</t>
  </si>
  <si>
    <t>生物学的標本中の免疫グロブリン重定数ガンマ 4 の測定。</t>
  </si>
  <si>
    <t>免疫グロブリン重鎖定数ガンマ4測定</t>
  </si>
  <si>
    <t>免疫グロブリンM</t>
  </si>
  <si>
    <t>生物学的標本中の総免疫グロブリンMの測定。</t>
  </si>
  <si>
    <t>免疫グロブリンM測定</t>
  </si>
  <si>
    <t>IgM発現</t>
  </si>
  <si>
    <t>IgM発現; 免疫グロブリンM発現</t>
  </si>
  <si>
    <t>生物学的標本における細胞 IgM 発現の測定。</t>
  </si>
  <si>
    <t>IgM発現測定</t>
  </si>
  <si>
    <t>可溶性免疫グロブリン</t>
  </si>
  <si>
    <t>生物学的標本中の可溶性総免疫グロブリンの測定。</t>
  </si>
  <si>
    <t>可溶性免疫グロブリン測定</t>
  </si>
  <si>
    <t>インターロイキン12+23 p40</t>
  </si>
  <si>
    <t>生物学的標本中のインターロイキン 12 および 23 の p40 サブユニットの測定。</t>
  </si>
  <si>
    <t>インターロイキン12+23 p40測定</t>
  </si>
  <si>
    <t>インターロイキン18結合タンパク質</t>
  </si>
  <si>
    <t>生物学的標本中のインターロイキン 18 結合タンパク質の測定。</t>
  </si>
  <si>
    <t>インターロイキン18結合タンパク質測定</t>
  </si>
  <si>
    <t>インターロイキン18排泄率</t>
  </si>
  <si>
    <t>定義された期間（例：1 時間）にわたって生物学的標本中に排出されるインターロイキン 18 の量を測定します。</t>
  </si>
  <si>
    <t>インターロイキン1排泄率</t>
  </si>
  <si>
    <t>定義された期間（例：1 時間）にわたって生物学的標本中に排出されるインターロイキン 1 の量を測定します。</t>
  </si>
  <si>
    <t>インターロイキン1受容体2型</t>
  </si>
  <si>
    <t>CDw121b; IL-1R-2; IL-1RT2; IL1R2c; IL1RB; インターロイキン1受容体2型; 可溶性CD121b</t>
  </si>
  <si>
    <t>生物学的標本中のインターロイキン 1 受容体タイプ 2 の測定。</t>
  </si>
  <si>
    <t>インターロイキン1受容体2型測定</t>
  </si>
  <si>
    <t>インターロイキン1受容体様1</t>
  </si>
  <si>
    <t>インターロイキン1受容体様1; タンパク質ST2; sST2</t>
  </si>
  <si>
    <t>生物学的標本中のインターロイキン 1 受容体様 1 の測定。</t>
  </si>
  <si>
    <t>インターロイキン1受容体様1測定</t>
  </si>
  <si>
    <t>可溶性インターロイキン-1受容体I型</t>
  </si>
  <si>
    <t>生物標本中の可溶性インターロイキン-1受容体I型の測定。</t>
  </si>
  <si>
    <t>可溶性インターロイキン-1受容体I型測定</t>
  </si>
  <si>
    <t>インターロイキン28B</t>
  </si>
  <si>
    <t>IFN-ラムダ3; インターロイキン28B</t>
  </si>
  <si>
    <t>生物標本中のインターロイキン 28B の測定。</t>
  </si>
  <si>
    <t>インターロイキン28B測定</t>
  </si>
  <si>
    <t>インターロイキン2受容体</t>
  </si>
  <si>
    <t>生物学的標本中のインターロイキン 2 受容体の測定。</t>
  </si>
  <si>
    <t>インターロイキン2受容体測定</t>
  </si>
  <si>
    <t>インターロイキン2受容体サブユニットα</t>
  </si>
  <si>
    <t>IL-2Ra; インターロイキン2受容体サブユニットα; 可溶性CD25</t>
  </si>
  <si>
    <t>生物標本中のインターロイキン 2 受容体サブユニット アルファの測定。</t>
  </si>
  <si>
    <t>インターロイキン2受容体サブユニットα測定</t>
  </si>
  <si>
    <t>インターロイキン2受容体サブユニットβ</t>
  </si>
  <si>
    <t>IL-2Rb; インターロイキン2受容体サブユニットβ</t>
  </si>
  <si>
    <t>生物学的標本中のインターロイキン 2 受容体サブユニット ベータの測定。</t>
  </si>
  <si>
    <t>インターロイキン2受容体サブユニットβ測定</t>
  </si>
  <si>
    <t>可溶性インターロイキン2受容体</t>
  </si>
  <si>
    <t>sCD25; 可溶性 CD25; 可溶性 IL-2Ra; 可溶性インターロイキン 2 受容体; 可溶性インターロイキン 2 受容体サブユニット α</t>
  </si>
  <si>
    <t>生物学的標本中の可溶性インターロイキン 2 受容体の測定。</t>
  </si>
  <si>
    <t>可溶性インターロイキン2受容体測定</t>
  </si>
  <si>
    <t>可溶性インターロイキン6受容体</t>
  </si>
  <si>
    <t>生物学的標本中の可溶性インターロイキン 6 受容体の測定。</t>
  </si>
  <si>
    <t>可溶性インターロイキン6受容体測定</t>
  </si>
  <si>
    <t>先天性リンパ球細胞</t>
  </si>
  <si>
    <t>ILC; 先天性LC; 先天性リンパ球</t>
  </si>
  <si>
    <t>生物標本中の自然リンパ細胞の測定。</t>
  </si>
  <si>
    <t>先天性リンパ球数</t>
  </si>
  <si>
    <t>先天性LC1</t>
  </si>
  <si>
    <t>ILC1; 先天性 LC1; 先天性リンパ球細胞 1 型</t>
  </si>
  <si>
    <t>生物標本中の 1 型自然リンパ細胞の測定。</t>
  </si>
  <si>
    <t>1型自然リンパ球数</t>
  </si>
  <si>
    <t>先天性LC1/ILC</t>
  </si>
  <si>
    <t>ILC1/ILC; 先天性 LC1/ILC; 先天性リンパ球細胞 1 型/先天性リンパ球細胞</t>
  </si>
  <si>
    <t>生物標本中の総自然リンパ細胞に対する 1 型自然リンパ細胞の相対的な測定値 (比率またはパーセンテージ)。</t>
  </si>
  <si>
    <t>1型自然リンパ球対自然リンパ球比測定</t>
  </si>
  <si>
    <t>先天性LC1/Leuk</t>
  </si>
  <si>
    <t>ILC1/白血球; 先天性 LC1/Leuk; 先天性リンパ球細胞 1 型/白血球</t>
  </si>
  <si>
    <t>生物標本中の全白血球に対する 1 型自然リンパ球の相対的な測定値 (比率またはパーセンテージ)。</t>
  </si>
  <si>
    <t>1型自然リンパ球対白血球比測定</t>
  </si>
  <si>
    <t>先天性LC1サブ</t>
  </si>
  <si>
    <t>ILC1サブポピュレーション; 先天性LC1サブポピュレーション; 先天性リンパ球細胞1型サブポピュレーション</t>
  </si>
  <si>
    <t>生物学的標本におけるタイプ 1 の自然リンパ細胞のサブポピュレーションの測定。</t>
  </si>
  <si>
    <t>1型自然リンパ球細胞サブポピュレーション数</t>
  </si>
  <si>
    <t>先天性 LC1 サブ/ILC</t>
  </si>
  <si>
    <t>ILC1 サブポピュレーション/ILC; 先天性 LC1 サブ/ILC; 先天性リンパ球細胞 1 型サブポピュレーション/先天性リンパ球細胞</t>
  </si>
  <si>
    <t>生物標本中の全自然リンパ細胞に対する 1 型自然リンパ細胞のサブポピュレーションの相対的な測定値 (比率またはパーセンテージ)。</t>
  </si>
  <si>
    <t>タイプ1自然リンパ球細胞サブポピュレーション対自然リンパ球細胞比測定</t>
  </si>
  <si>
    <t>先天性LC1サブ/ロイク</t>
  </si>
  <si>
    <t>ILC1 サブポピュレーション/白血球; 先天性 LC1 サブポピュレーション/白血球; 先天性リンパ球 1 型サブポピュレーション/白血球</t>
  </si>
  <si>
    <t>生物標本中の全白血球に対する 1 型自然リンパ球のサブ集団の相対的な測定値 (比率またはパーセンテージ)。</t>
  </si>
  <si>
    <t>1型自然リンパ球サブポピュレーションと白血球の比率測定</t>
  </si>
  <si>
    <t>先天性LC1サブ/ILC1</t>
  </si>
  <si>
    <t>ILC1 サブポピュレーション/ILC1; 先天性 LC1 サブ/ILC1; 先天性リンパ球系細胞 1 型サブポピュレーション/先天性リンパ球系細胞 1 型</t>
  </si>
  <si>
    <t>生物標本中のタイプ 1 先天性リンパ球の総数に対するタイプ 1 先天性リンパ球のサブポピュレーションの相対的な測定値 (比率またはパーセンテージ)。</t>
  </si>
  <si>
    <t>1型自然リンパ球サブポピュレーションと1型自然リンパ球比の測定</t>
  </si>
  <si>
    <t>先天性LC2</t>
  </si>
  <si>
    <t>ILC2; 先天性 LC2; 先天性リンパ球細胞 2 型</t>
  </si>
  <si>
    <t>生物標本中の 2 型自然リンパ細胞の測定。</t>
  </si>
  <si>
    <t>2型自然リンパ球数</t>
  </si>
  <si>
    <t>先天性LC2/ILC</t>
  </si>
  <si>
    <t>ILC2/ILC; 先天性 LC2/ILC; 先天性リンパ球細胞 2 型/先天性リンパ球細胞</t>
  </si>
  <si>
    <t>生物標本中の総自然リンパ細胞に対する 2 型自然リンパ細胞の相対的な測定値 (比率またはパーセンテージ)。</t>
  </si>
  <si>
    <t>2型自然リンパ球対自然リンパ球比測定</t>
  </si>
  <si>
    <t>先天性LC2/Leuk</t>
  </si>
  <si>
    <t>ILC2/白血球; 先天性 LC2/Leuk; 先天性リンパ球 2 型/白血球</t>
  </si>
  <si>
    <t>生物標本中の全白血球に対する 2 型自然リンパ球の相対的な測定値 (比率またはパーセンテージ)。</t>
  </si>
  <si>
    <t>2型自然リンパ球対白血球比測定</t>
  </si>
  <si>
    <t>生来のLC2サブ</t>
  </si>
  <si>
    <t>ILC2サブ; 先天性LC2サブ; 先天性リンパ球2型サブ集団</t>
  </si>
  <si>
    <t>生物学的標本におけるタイプ 2 の自然リンパ細胞のサブポピュレーションの測定。</t>
  </si>
  <si>
    <t>2型自然リンパ球細胞サブポピュレーション数</t>
  </si>
  <si>
    <t>先天性 LC2 サブ/ILC</t>
  </si>
  <si>
    <t>ILC2 サブポピュレーション/ILC; 先天性 LC2 サブ/ILC; 先天性リンパ球細胞 2 型サブポピュレーション/先天性リンパ球細胞</t>
  </si>
  <si>
    <t>生物標本中の全自然リンパ細胞に対する 2 型自然リンパ細胞のサブポピュレーションの相対的な測定値 (比率またはパーセンテージ)。</t>
  </si>
  <si>
    <t>タイプ2自然リンパ球細胞サブポピュレーション対自然リンパ球細胞比測定</t>
  </si>
  <si>
    <t>先天性 LC2 サブ/ロイク</t>
  </si>
  <si>
    <t>ILC2 サブポピュレーション/白血球; 先天性 LC2 サブポピュレーション/白血球; 先天性リンパ球 2 型サブポピュレーション/白血球</t>
  </si>
  <si>
    <t>生物標本中の全白血球に対する 2 型自然リンパ球のサブ集団の相対的な測定値 (比率またはパーセンテージ)。</t>
  </si>
  <si>
    <t>2型自然リンパ球サブポピュレーションと白血球の比率測定</t>
  </si>
  <si>
    <t>先天性LC2サブ/ILC2</t>
  </si>
  <si>
    <t>ILC2 サブポピュレーション/ILC2; 先天性 LC2 サブ/ILC2; 先天性リンパ球系細胞 2 型サブポピュレーション/先天性リンパ球系細胞 2 型</t>
  </si>
  <si>
    <t>生物標本中のタイプ 2 先天性リンパ球の総数に対するタイプ 2 先天性リンパ球のサブポピュレーションの相対的な測定値 (比率またはパーセンテージ)。</t>
  </si>
  <si>
    <t>2型自然リンパ球細胞サブポピュレーションと2型自然リンパ球細胞比の測定</t>
  </si>
  <si>
    <t>先天性LC3</t>
  </si>
  <si>
    <t>ILC3; 先天性 LC3; 先天性リンパ球細胞 3 型</t>
  </si>
  <si>
    <t>生物標本中の 3 型自然リンパ細胞の測定。</t>
  </si>
  <si>
    <t>3型自然リンパ球数</t>
  </si>
  <si>
    <t>先天性LC3/ILC</t>
  </si>
  <si>
    <t>ILC3/ILC; 先天性 LC3/ILC; 先天性リンパ球細胞 3 型/先天性リンパ球細胞</t>
  </si>
  <si>
    <t>生物標本中の全自然リンパ細胞に対する 3 型自然リンパ細胞の相対的な測定値 (比率またはパーセンテージ)。</t>
  </si>
  <si>
    <t>3型自然リンパ球対自然リンパ球比測定</t>
  </si>
  <si>
    <t>先天性LC3/Leuk</t>
  </si>
  <si>
    <t>ILC3/白血球; 先天性 LC3/Leuk; 先天性リンパ球 3 型/白血球</t>
  </si>
  <si>
    <t>生物標本中の全白血球に対する 3 型自然リンパ球の相対的な測定値 (比率またはパーセンテージ)。</t>
  </si>
  <si>
    <t>3型自然リンパ球対白血球比測定</t>
  </si>
  <si>
    <t>先天性LC3サブ</t>
  </si>
  <si>
    <t>ILC3サブ; 先天性LC3サブ; 先天性リンパ球3型サブ集団</t>
  </si>
  <si>
    <t>生物学的標本におけるタイプ 3 の自然リンパ細胞のサブポピュレーションの測定。</t>
  </si>
  <si>
    <t>3型自然リンパ球細胞サブポピュレーション数</t>
  </si>
  <si>
    <t>先天性 LC3 サブ/ILC</t>
  </si>
  <si>
    <t>ILC3 サブポピュレーション/ILC; 先天性 LC3 サブ/ILC; 先天性リンパ球細胞 3 型サブポピュレーション/先天性リンパ球細胞</t>
  </si>
  <si>
    <t>生物標本中の全自然リンパ細胞に対する 3 型自然リンパ細胞のサブポピュレーションの相対的な測定値 (比率またはパーセンテージ)。</t>
  </si>
  <si>
    <t>タイプ3自然リンパ球細胞サブポピュレーションと自然リンパ球細胞比の測定</t>
  </si>
  <si>
    <t>先天性LC3サブ/ロイク</t>
  </si>
  <si>
    <t>ILC3 サブポピュレーション/白血球; 先天性 LC3 サブポピュレーション/白血球; 先天性リンパ球 3 型サブポピュレーション/白血球</t>
  </si>
  <si>
    <t>生物標本中の全白血球に対するタイプ 3 の自然リンパ球細胞のサブポピュレーションの相対的な測定値 (比率またはパーセンテージ)。</t>
  </si>
  <si>
    <t>3型自然リンパ球サブポピュレーションと白血球の比率測定</t>
  </si>
  <si>
    <t>先天性LC3サブ/ILC3</t>
  </si>
  <si>
    <t>ILC3 サブポピュレーション/ILC3; 先天性 LC3 サブ/ILC3; 先天性リンパ球系細胞 3 型サブポピュレーション/先天性リンパ球系細胞 3 型</t>
  </si>
  <si>
    <t>生物標本中のタイプ 3 先天性リンパ球の総数に対するタイプ 3 先天性リンパ球のサブポピュレーションの相対的な測定値 (比率またはパーセンテージ)。</t>
  </si>
  <si>
    <t>3型自然リンパ球サブポピュレーションと3型自然リンパ球比測定</t>
  </si>
  <si>
    <t>先天性リンパ球サブ</t>
  </si>
  <si>
    <t>ILC サブポピュレーション; 先天性 LC サブ; 先天性リンパ球サブ; 先天性リンパ球サブポピュレーション</t>
  </si>
  <si>
    <t>生物学的標本における自然リンパ細胞のサブ集団の測定。</t>
  </si>
  <si>
    <t>先天性リンパ球サブポピュレーション数</t>
  </si>
  <si>
    <t>先天性LCサブ/ILCサブ</t>
  </si>
  <si>
    <t>ILC サブポピュレーション/ILC サブポピュレーション; 先天性 LC サブ/ILC サブ; 先天性リンパ球サブポピュレーション/先天性リンパ球サブポピュレーション</t>
  </si>
  <si>
    <t>生物標本内の自然リンパ球細胞のサブ集団に対する自然リンパ球細胞のサブ集団の相対的な測定値 (比率またはパーセンテージ)。</t>
  </si>
  <si>
    <t>先天性リンパ球サブポピュレーション対先天性リンパ球サブポピュレーション比測定</t>
  </si>
  <si>
    <t>先天性LCサブ/ロイク</t>
  </si>
  <si>
    <t>ILC サブ/白血球; 先天性 LC サブ/白血球; 先天性リンパ球サブ集団/白血球</t>
  </si>
  <si>
    <t>生物標本中の白血球に対する自然リンパ球のサブポピュレーションの相対的な測定値（比率またはパーセンテージ）。</t>
  </si>
  <si>
    <t>先天性リンパ球サブポピュレーションと白血球の比率測定</t>
  </si>
  <si>
    <t>先天性 LC サブ/ILC</t>
  </si>
  <si>
    <t>ILC サブポピュレーション/ILC; 先天性 LC サブ/ILC; 先天性 LC サブ/先天性 LC; 先天性リンパ球サブポピュレーション/先天性リンパ球細胞</t>
  </si>
  <si>
    <t>生物標本中の自然リンパ球細胞の総数に対する自然リンパ球細胞のサブポピュレーションの相対的な測定値（比率またはパーセンテージ）。</t>
  </si>
  <si>
    <t>先天性リンパ球細胞サブポピュレーションと先天性リンパ球細胞比の測定</t>
  </si>
  <si>
    <t>イソロイシン</t>
  </si>
  <si>
    <t>生物標本中のイソロイシンの測定。</t>
  </si>
  <si>
    <t>イソロイシン測定</t>
  </si>
  <si>
    <t>イロペリドン</t>
  </si>
  <si>
    <t>生物標本中のイロペリドンの測定。</t>
  </si>
  <si>
    <t>イロペリドン測定</t>
  </si>
  <si>
    <t>画像取得次元</t>
  </si>
  <si>
    <t>取得した画像が表示される次元の数。</t>
  </si>
  <si>
    <t>イミプラミン</t>
  </si>
  <si>
    <t>生物学的標本中のイミプラミンの測定。</t>
  </si>
  <si>
    <t>イミプラミン測定</t>
  </si>
  <si>
    <t>免疫グロブリン</t>
  </si>
  <si>
    <t>生物学的標本中の総免疫グロブリンの測定。</t>
  </si>
  <si>
    <t>免疫グロブリン測定</t>
  </si>
  <si>
    <t>免疫グロブリン軽鎖</t>
  </si>
  <si>
    <t>生物学的標本中の総免疫グロブリン（カッパおよびラムダ）軽鎖の測定。</t>
  </si>
  <si>
    <t>免疫グロブリン軽鎖測定</t>
  </si>
  <si>
    <t>免疫グロブリン軽鎖、遊離</t>
  </si>
  <si>
    <t>生物学的標本中の遊離免疫グロブリン（カッパおよびラムダ）軽鎖の総量の測定。</t>
  </si>
  <si>
    <t>遊離免疫グロブリン軽鎖測定</t>
  </si>
  <si>
    <t>画像の重み付けタイプ</t>
  </si>
  <si>
    <t>磁気共鳴組織の特性の違いに基づいて画像コントラストを高める技術の分類。これは、組織が平衡状態に戻った後にエコー時間または繰り返し時間を変更することで実現できます。</t>
  </si>
  <si>
    <t>人工妊娠中絶指標</t>
  </si>
  <si>
    <t>女性被験者が過去に中絶手術を受けたことがあるかどうかを示します。</t>
  </si>
  <si>
    <t>人工妊娠中絶件数</t>
  </si>
  <si>
    <t>女性被験者が経験した人工妊娠中絶の総数の測定値。</t>
  </si>
  <si>
    <t>封入体</t>
  </si>
  <si>
    <t>生物標本内の封入体の測定。</t>
  </si>
  <si>
    <t>封入体測定</t>
  </si>
  <si>
    <t>赤血球封入体</t>
  </si>
  <si>
    <t>生物学的標本中の赤血球封入体の測定。</t>
  </si>
  <si>
    <t>赤血球封入体測定</t>
  </si>
  <si>
    <t>収入レベル</t>
  </si>
  <si>
    <t>収益または金銭的支援を測定するスケール上の位置を示します。</t>
  </si>
  <si>
    <t>使用目的</t>
  </si>
  <si>
    <t>使用目的；試験疾患／症状の適応；試験疾患／症状の適応の説明</t>
  </si>
  <si>
    <t>臨床試験で調査または対処することを意図している症状、疾患、または障害を物語形式で表現したもの。</t>
  </si>
  <si>
    <t>試験適応</t>
  </si>
  <si>
    <t>インディカン</t>
  </si>
  <si>
    <t>生物標本中に存在するインディカンの測定。</t>
  </si>
  <si>
    <t>インディカン測定</t>
  </si>
  <si>
    <t>インスリン投与自動化モード</t>
  </si>
  <si>
    <t>被験者の血糖値に応じて、自動または手動でインスリンを被験者に投与できるようにするデバイスの設定。(NCI)</t>
  </si>
  <si>
    <t>慣性</t>
  </si>
  <si>
    <t>伝導気道内の空気柱の力の測定値。</t>
  </si>
  <si>
    <t>肺不活動性</t>
  </si>
  <si>
    <t>インフルエンザAウイルス</t>
  </si>
  <si>
    <t>インフルエンザAウイルスの生物学的標本の測定。</t>
  </si>
  <si>
    <t>インフルエンザAウイルス測定</t>
  </si>
  <si>
    <t>インフルエンザA抗原</t>
  </si>
  <si>
    <t>生物学的標本中のインフルエンザA抗原の測定。</t>
  </si>
  <si>
    <t>インフルエンザA抗原測定</t>
  </si>
  <si>
    <t>インフルエンザA/Bウイルス</t>
  </si>
  <si>
    <t>生物学的標本中のインフルエンザ A 型および/または B 型ウイルスの測定。</t>
  </si>
  <si>
    <t>インフルエンザA/Bウイルス測定</t>
  </si>
  <si>
    <t>インフルエンザA/B抗原</t>
  </si>
  <si>
    <t>生物学的標本中のインフルエンザ A 型および/または B 型抗原の測定。</t>
  </si>
  <si>
    <t>インフルエンザA/B抗原測定</t>
  </si>
  <si>
    <t>インフルエンザA/B RNA</t>
  </si>
  <si>
    <t>生物学的標本中のインフルエンザ A 型および/または B 型の RNA の測定。</t>
  </si>
  <si>
    <t>インフルエンザA型および/またはB型のRNA測定</t>
  </si>
  <si>
    <t>インフルエンザA H1核酸</t>
  </si>
  <si>
    <t>生物学的標本中のインフルエンザ A ウイルスサブタイプヘマグルチニン (HA) 1 核酸の測定。</t>
  </si>
  <si>
    <t>インフルエンザA H1核酸測定</t>
  </si>
  <si>
    <t>インフルエンザA H1 RNA</t>
  </si>
  <si>
    <t>生物学的標本中のインフルエンザ A ウイルスサブタイプヘマグルチニン (HA) 1 RNA の測定。</t>
  </si>
  <si>
    <t>インフルエンザA H1 RNA測定</t>
  </si>
  <si>
    <t>インフルエンザA H3核酸</t>
  </si>
  <si>
    <t>生物学的標本中のインフルエンザ A ウイルスサブタイプヘマグルチニン (HA) 3 核酸の測定。</t>
  </si>
  <si>
    <t>インフルエンザA H3核酸測定</t>
  </si>
  <si>
    <t>インフルエンザA H3 RNA</t>
  </si>
  <si>
    <t>生物学的標本中のインフルエンザ A ウイルスサブタイプヘマグルチニン (HA) 3 RNA の測定。</t>
  </si>
  <si>
    <t>インフルエンザA H3 RNA測定</t>
  </si>
  <si>
    <t>インフルエンザA核酸</t>
  </si>
  <si>
    <t>生物標本中のインフルエンザAウイルスの核酸の測定。</t>
  </si>
  <si>
    <t>インフルエンザA核酸測定</t>
  </si>
  <si>
    <t>インフルエンザA RNA</t>
  </si>
  <si>
    <t>生物標本中のインフルエンザAウイルスRNAの測定。</t>
  </si>
  <si>
    <t>インフルエンザA RNA測定</t>
  </si>
  <si>
    <t>インフルエンザBウイルス</t>
  </si>
  <si>
    <t>生物学的標本であるインフルエンザBウイルスの測定。</t>
  </si>
  <si>
    <t>インフルエンザBウイルス測定</t>
  </si>
  <si>
    <t>インフルエンザB抗原</t>
  </si>
  <si>
    <t>生物学的標本中のインフルエンザ B 抗原の測定。</t>
  </si>
  <si>
    <t>インフルエンザB抗原測定</t>
  </si>
  <si>
    <t>インフルエンザB核酸</t>
  </si>
  <si>
    <t>生物学的標本中のインフルエンザ B ウイルスの核酸の測定。</t>
  </si>
  <si>
    <t>インフルエンザB核酸測定</t>
  </si>
  <si>
    <t>インフルエンザB RNA</t>
  </si>
  <si>
    <t>生物学的標本中のインフルエンザ B ウイルス RNA の測定。</t>
  </si>
  <si>
    <t>インフルエンザB RNA測定</t>
  </si>
  <si>
    <t>侵入インジケーター</t>
  </si>
  <si>
    <t>浸潤が発生したかどうかを示します。</t>
  </si>
  <si>
    <t>生存状況に関する情報源</t>
  </si>
  <si>
    <t>生存状況に関する情報を提供した人物または権威ある情報源。</t>
  </si>
  <si>
    <t>不妊症指標</t>
  </si>
  <si>
    <t>個人が不妊症を経験したかどうかを示すもの。</t>
  </si>
  <si>
    <t>吸入エアロゾル温度</t>
  </si>
  <si>
    <t>呼吸によって体内に取り込まれるガス内に分散された吸入固体または液体粒子の温度。</t>
  </si>
  <si>
    <t>インヒビンA</t>
  </si>
  <si>
    <t>生物標本中のインヒビン A (インヒビン サブユニット アルファとインヒビン サブユニット ベータ A のヘテロダイマー) の測定。</t>
  </si>
  <si>
    <t>インヒビンA測定</t>
  </si>
  <si>
    <t>インヒビンB</t>
  </si>
  <si>
    <t>生物標本中のインヒビン B (インヒビン サブユニット アルファとインヒビン サブユニット ベータ B のヘテロダイマー) の測定。</t>
  </si>
  <si>
    <t>インヒビンB測定</t>
  </si>
  <si>
    <t>1歳未満の乳児指標</t>
  </si>
  <si>
    <t>対象者が1歳未満であるかどうかを示します。</t>
  </si>
  <si>
    <t>イヌリンクリアランス</t>
  </si>
  <si>
    <t>指定された時間単位（例：1 分）に尿として排出され、イヌリンが除去される血清または血漿の量の測定値。</t>
  </si>
  <si>
    <t>ミオイノシトール</t>
  </si>
  <si>
    <t>mI; ミオイノシトール</t>
  </si>
  <si>
    <t>生物標本中のミオイノシトールの測定。</t>
  </si>
  <si>
    <t>ミオイノシトール測定</t>
  </si>
  <si>
    <t>ミオイノシトール/クレアチン</t>
  </si>
  <si>
    <t>生物学的標本中のミオイノシトールとクレアチンの相対的な測定値（比率またはパーセンテージ）。</t>
  </si>
  <si>
    <t>ミオイノシトール/クレアチン比</t>
  </si>
  <si>
    <t>プロトロンビン国際標準化比</t>
  </si>
  <si>
    <t>血漿検体のプロトロンビン時間をコントロール血漿検体の結果で割った比率で、さらに検査で使用される組織因子（トロンボプラスチン）の国際感度指数に合わせて標準化されています。</t>
  </si>
  <si>
    <t>プロトロンビン時間の国際標準化比</t>
  </si>
  <si>
    <t>ステント内再狭窄インジケーター</t>
  </si>
  <si>
    <t>以前の狭窄を治療するために病変部位に埋め込まれたステントが、ステント内の直径の 50% を超える狭窄まで再び狭まっているかどうかを示します。</t>
  </si>
  <si>
    <t>インスリン、フリー</t>
  </si>
  <si>
    <t>生物学的標本中の遊離インスリンの測定。</t>
  </si>
  <si>
    <t>無料インスリン測定</t>
  </si>
  <si>
    <t>インスリン</t>
  </si>
  <si>
    <t>生物学的標本中のインスリンの測定。</t>
  </si>
  <si>
    <t>インスリン測定</t>
  </si>
  <si>
    <t>インスリン、無傷</t>
  </si>
  <si>
    <t>生物学的標本中の完全なインスリンの測定。</t>
  </si>
  <si>
    <t>インタクトインスリン測定</t>
  </si>
  <si>
    <t>インスリン抵抗性</t>
  </si>
  <si>
    <t>生物学的標本におけるインスリン抵抗性（細胞がインスリンに反応できない状態）の測定値。</t>
  </si>
  <si>
    <t>インスリン抵抗性測定</t>
  </si>
  <si>
    <t>インスリン感受性</t>
  </si>
  <si>
    <t>生物学的標本におけるインスリン感受性（細胞は正常よりも低いインスリンレベルによって刺激される）の測定。</t>
  </si>
  <si>
    <t>インスリン感受性測定</t>
  </si>
  <si>
    <t>スライス間距離</t>
  </si>
  <si>
    <t>画像シーケンス内のスライス間の距離の測定値。カウチ増分から公称スライス厚を差し引いて計算されます。</t>
  </si>
  <si>
    <t>スライス間距離測定</t>
  </si>
  <si>
    <t>インターロイキン1</t>
  </si>
  <si>
    <t>生物標本中のインターロイキン 1 の測定。</t>
  </si>
  <si>
    <t>インターロイキン1測定</t>
  </si>
  <si>
    <t>インターロイキン10</t>
  </si>
  <si>
    <t>生物標本中のインターロイキン 10 の測定。</t>
  </si>
  <si>
    <t>インターロイキン10測定</t>
  </si>
  <si>
    <t>インターロイキン11</t>
  </si>
  <si>
    <t>生物標本中のインターロイキン 11 の測定。</t>
  </si>
  <si>
    <t>インターロイキン11測定</t>
  </si>
  <si>
    <t>インターロイキン12</t>
  </si>
  <si>
    <t>インターロイキン12; インターロイキン12 p70</t>
  </si>
  <si>
    <t>生物標本中のインターロイキン 12 の測定。</t>
  </si>
  <si>
    <t>インターロイキン12測定</t>
  </si>
  <si>
    <t>インターロイキン12ベータ</t>
  </si>
  <si>
    <t>インターロイキン 12 ベータ; インターロイキン 12 ベータ サブユニット; インターロイキン 12 p40; インターロイキン 12 p40 サブユニット</t>
  </si>
  <si>
    <t>生物標本中のインターロイキン 12 の p40 サブユニットの測定。</t>
  </si>
  <si>
    <t>インターロイキン12ベータ測定</t>
  </si>
  <si>
    <t>インターロイキン13</t>
  </si>
  <si>
    <t>生物標本中のインターロイキン 13 の測定。</t>
  </si>
  <si>
    <t>インターロイキン13測定</t>
  </si>
  <si>
    <t>インターロイキン14</t>
  </si>
  <si>
    <t>生物標本中のインターロイキン 14 の測定。</t>
  </si>
  <si>
    <t>インターロイキン14測定</t>
  </si>
  <si>
    <t>インターロイキン15</t>
  </si>
  <si>
    <t>生物標本中のインターロイキン 15 の測定。</t>
  </si>
  <si>
    <t>インターロイキン15測定</t>
  </si>
  <si>
    <t>インターロイキン16</t>
  </si>
  <si>
    <t>生物標本中のインターロイキン 16 の測定。</t>
  </si>
  <si>
    <t>インターロイキン16測定</t>
  </si>
  <si>
    <t>インターロイキン17</t>
  </si>
  <si>
    <t>IL-17A; インターロイキン17; インターロイキン17A</t>
  </si>
  <si>
    <t>生物標本中のインターロイキン 17 の測定。</t>
  </si>
  <si>
    <t>インターロイキン17測定</t>
  </si>
  <si>
    <t>インターロイキン17C</t>
  </si>
  <si>
    <t>CX2; サイトカインCX2; IL-17C; インターロイキン17C</t>
  </si>
  <si>
    <t>生物標本中のインターロイキン 17C の測定。</t>
  </si>
  <si>
    <t>インターロイキン17C測定</t>
  </si>
  <si>
    <t>インターロイキン18</t>
  </si>
  <si>
    <t>生物標本中のインターロイキン 18 の測定。</t>
  </si>
  <si>
    <t>インターロイキン18測定</t>
  </si>
  <si>
    <t>インターロイキン19</t>
  </si>
  <si>
    <t>生物標本中のインターロイキン 19 の測定。</t>
  </si>
  <si>
    <t>インターロイキン19測定</t>
  </si>
  <si>
    <t>インターロイキン1アルファ</t>
  </si>
  <si>
    <t>生物学的標本中のインターロイキン 1 アルファの測定。</t>
  </si>
  <si>
    <t>インターロイキン1アルファ測定</t>
  </si>
  <si>
    <t>インターロイキン1ベータ</t>
  </si>
  <si>
    <t>IL-1B; IL1Beta; インターロイキン1ベータ; インターロイキン1B</t>
  </si>
  <si>
    <t>生物学的標本中のインターロイキン 1 ベータの測定。</t>
  </si>
  <si>
    <t>インターロイキン1ベータ測定</t>
  </si>
  <si>
    <t>インターロイキン1受容体拮抗薬</t>
  </si>
  <si>
    <t>IL-1RA; インターロイキン1受容体拮抗薬</t>
  </si>
  <si>
    <t>生物学的標本中のインターロイキン 1 受容体拮抗薬の測定。</t>
  </si>
  <si>
    <t>インターロイキン1受容体拮抗薬測定</t>
  </si>
  <si>
    <t>インターロイキン2</t>
  </si>
  <si>
    <t>生物学的標本中のインターロイキン 2 の測定。</t>
  </si>
  <si>
    <t>インターロイキン2測定</t>
  </si>
  <si>
    <t>インターロイキン20</t>
  </si>
  <si>
    <t>生物標本中のインターロイキン 20 の測定。</t>
  </si>
  <si>
    <t>インターロイキン20測定</t>
  </si>
  <si>
    <t>インターロイキン21</t>
  </si>
  <si>
    <t>生物標本中のインターロイキン 21 の測定。</t>
  </si>
  <si>
    <t>インターロイキン21測定</t>
  </si>
  <si>
    <t>インターロイキン22</t>
  </si>
  <si>
    <t>生物標本中のインターロイキン 22 の測定。</t>
  </si>
  <si>
    <t>インターロイキン22測定</t>
  </si>
  <si>
    <t>インターロイキン23</t>
  </si>
  <si>
    <t>インターロイキン23; インターロイキン23 p59</t>
  </si>
  <si>
    <t>生物標本中のインターロイキン 23 の測定。</t>
  </si>
  <si>
    <t>インターロイキン23測定</t>
  </si>
  <si>
    <t>インターロイキン24</t>
  </si>
  <si>
    <t>生物標本中のインターロイキン 24 の測定。</t>
  </si>
  <si>
    <t>インターロイキン24測定</t>
  </si>
  <si>
    <t>インターロイキン25</t>
  </si>
  <si>
    <t>生物標本中のインターロイキン 25 の測定。</t>
  </si>
  <si>
    <t>インターロイキン25測定</t>
  </si>
  <si>
    <t>インターロイキン26</t>
  </si>
  <si>
    <t>生物標本中のインターロイキン 26 の測定。</t>
  </si>
  <si>
    <t>インターロイキン26測定</t>
  </si>
  <si>
    <t>インターロイキン27</t>
  </si>
  <si>
    <t>生物標本中のインターロイキン 27 の測定。</t>
  </si>
  <si>
    <t>インターロイキン27測定</t>
  </si>
  <si>
    <t>インターロイキン28</t>
  </si>
  <si>
    <t>生物標本中の総インターロイキン 28 の測定。</t>
  </si>
  <si>
    <t>インターロイキン28測定</t>
  </si>
  <si>
    <t>インターロイキン29</t>
  </si>
  <si>
    <t>生物標本中のインターロイキン 29 の測定。</t>
  </si>
  <si>
    <t>インターロイキン29測定</t>
  </si>
  <si>
    <t>インターロイキン3</t>
  </si>
  <si>
    <t>生物標本中のインターロイキン 3 の測定。</t>
  </si>
  <si>
    <t>インターロイキン3測定</t>
  </si>
  <si>
    <t>インターロイキン30</t>
  </si>
  <si>
    <t>生物標本中のインターロイキン 30 の測定。</t>
  </si>
  <si>
    <t>インターロイキン30測定</t>
  </si>
  <si>
    <t>インターロイキン31</t>
  </si>
  <si>
    <t>生物標本中のインターロイキン 31 の測定。</t>
  </si>
  <si>
    <t>インターロイキン31測定</t>
  </si>
  <si>
    <t>インターロイキン32</t>
  </si>
  <si>
    <t>生物標本中のインターロイキン 32 の測定。</t>
  </si>
  <si>
    <t>インターロイキン32測定</t>
  </si>
  <si>
    <t>インターロイキン33</t>
  </si>
  <si>
    <t>生物標本中のインターロイキン 33 の測定。</t>
  </si>
  <si>
    <t>インターロイキン33測定</t>
  </si>
  <si>
    <t>インターロイキン4</t>
  </si>
  <si>
    <t>生物標本中のインターロイキン 4 の測定。</t>
  </si>
  <si>
    <t>インターロイキン4測定</t>
  </si>
  <si>
    <t>インターロイキン5</t>
  </si>
  <si>
    <t>生物標本中のインターロイキン 5 の測定。</t>
  </si>
  <si>
    <t>インターロイキン5測定</t>
  </si>
  <si>
    <t>インターロイキン6</t>
  </si>
  <si>
    <t>生物標本中のインターロイキン 6 の測定。</t>
  </si>
  <si>
    <t>インターロイキン6測定</t>
  </si>
  <si>
    <t>インターロイキン7</t>
  </si>
  <si>
    <t>生物標本中のインターロイキン 7 の測定。</t>
  </si>
  <si>
    <t>インターロイキン7測定</t>
  </si>
  <si>
    <t>インターロイキン8</t>
  </si>
  <si>
    <t>生物標本中のインターロイキン 8 の測定。</t>
  </si>
  <si>
    <t>インターロイキン8測定</t>
  </si>
  <si>
    <t>インターロイキン9</t>
  </si>
  <si>
    <t>生物標本中のインターロイキン 9 の測定。</t>
  </si>
  <si>
    <t>インターロイキン9測定</t>
  </si>
  <si>
    <t>解釈</t>
  </si>
  <si>
    <t>解明の行為またはプロセス。ドメインのオブジェクトを形式言語の定数に、真理値を命題記号に、真理関数を接続に割り当てることによって、イベントまたは事物の意味を説明する。</t>
  </si>
  <si>
    <t>イヌリン</t>
  </si>
  <si>
    <t>生物標本中のイヌリンの測定。</t>
  </si>
  <si>
    <t>イヌリン測定</t>
  </si>
  <si>
    <t>反転時間</t>
  </si>
  <si>
    <t>反転回復パルスシーケンスにおける反転パルスと励起パルス間の時間。</t>
  </si>
  <si>
    <t>ヨウ素</t>
  </si>
  <si>
    <t>生物標本中の総ヨウ素の測定。</t>
  </si>
  <si>
    <t>ヨウ素測定</t>
  </si>
  <si>
    <t>ヨウ素、遊離</t>
  </si>
  <si>
    <t>生物標本中の遊離（非結合）ヨウ素の測定。</t>
  </si>
  <si>
    <t>遊離ヨウ素測定</t>
  </si>
  <si>
    <t>イオヘキソールクリアランス</t>
  </si>
  <si>
    <t>指定された時間単位（例：1 分）に尿として排出されイオヘキソールが除去される血清または血漿の量の測定値。</t>
  </si>
  <si>
    <t>イオヘキソール</t>
  </si>
  <si>
    <t>生物標本中のイオヘキソールの測定。</t>
  </si>
  <si>
    <t>イオヘキソール測定</t>
  </si>
  <si>
    <t>眼圧</t>
  </si>
  <si>
    <t>眼球内の液体の圧力。</t>
  </si>
  <si>
    <t>内部オリフィス面積</t>
  </si>
  <si>
    <t>内部開口部の境界内に囲まれた 2 次元表面の範囲。</t>
  </si>
  <si>
    <t>イオタラム酸クリアランス</t>
  </si>
  <si>
    <t>指定された時間単位（例：1 分）に尿として排出され、イオタラム酸が除去される血清または血漿の量の測定値。</t>
  </si>
  <si>
    <t>BSA調整イオタラム酸クリアランス</t>
  </si>
  <si>
    <t>体表面積に合わせて調整された、指定された時間単位（例：1 分）に尿として排出され、イオタラム酸が除去される血清または血漿の量の測定値。</t>
  </si>
  <si>
    <t>未熟網状赤血球分画</t>
  </si>
  <si>
    <t>生物学的標本中に存在する未熟網状赤血球分率の測定。</t>
  </si>
  <si>
    <t>未熟網状赤血球分率測定</t>
  </si>
  <si>
    <t>鉄</t>
  </si>
  <si>
    <t>FE;鉄</t>
  </si>
  <si>
    <t>生物標本中の鉄の測定。</t>
  </si>
  <si>
    <t>鉄測定</t>
  </si>
  <si>
    <t>鉄排泄率</t>
  </si>
  <si>
    <t>定義された時間（例：1 時間）にわたって生物標本から排出される鉄の量を測定します。</t>
  </si>
  <si>
    <t>月経不順の指標</t>
  </si>
  <si>
    <t>個人が月経不順を経験したかどうかを示します。</t>
  </si>
  <si>
    <t>予備吸気量</t>
  </si>
  <si>
    <t>潮汐吸入後に被験者が肺に吸い込むことができる空気の最大量。</t>
  </si>
  <si>
    <t>予測IRVの割合</t>
  </si>
  <si>
    <t>被験者が潮汐吸入後に肺に吸い込むことができる空気の最大量（予測される正常値の割合）。</t>
  </si>
  <si>
    <t>予測吸気予備量の割合</t>
  </si>
  <si>
    <t>虚血性不快感指標</t>
  </si>
  <si>
    <t>被験者が虚血性不快感の症状を有しているかどうかを示す指標。</t>
  </si>
  <si>
    <t>虚血性エビデンスの種類</t>
  </si>
  <si>
    <t>新たな虚血または悪化する虚血の客観的証拠の種類の分類。</t>
  </si>
  <si>
    <t>ユビキチン様タンパク質ISG15</t>
  </si>
  <si>
    <t>ISG15 ユビキチン様修飾因子; ユビキチン様タンパク質 ISG15</t>
  </si>
  <si>
    <t>生物標本中のユビキチン様タンパク質 ISG15 の測定。</t>
  </si>
  <si>
    <t>ユビキチン様タンパク質ISG15の測定</t>
  </si>
  <si>
    <t>虚血性心筋の割合</t>
  </si>
  <si>
    <t>不十分な血流（虚血）の特徴を示す心筋組織の割合。</t>
  </si>
  <si>
    <t>イソプレン</t>
  </si>
  <si>
    <t>標本内のイソプレンの測定。</t>
  </si>
  <si>
    <t>イソプレン測定</t>
  </si>
  <si>
    <t>F2-イソプロスタン</t>
  </si>
  <si>
    <t>生物標本中の F2-イソプロスタンの測定。</t>
  </si>
  <si>
    <t>F2イソプロスタン測定</t>
  </si>
  <si>
    <t>インターセックス診断指標</t>
  </si>
  <si>
    <t>参加者または対象者がインターセックスと診断されているかどうかを示します。</t>
  </si>
  <si>
    <t>インテレクチン-1</t>
  </si>
  <si>
    <t>内皮レクチン HL-1、ガラクトフラノース結合レクチン、インテレクチン-1、腸管ラクトフェリン受容体、ITLN-1、オメンチン</t>
  </si>
  <si>
    <t>生物標本中のインテレクチン-1の測定。</t>
  </si>
  <si>
    <t>インテレクチン-1測定</t>
  </si>
  <si>
    <t>吸気肺活量</t>
  </si>
  <si>
    <t>最大限に吐き出した時点から人が吸い込むことができる空気の最大量。</t>
  </si>
  <si>
    <t>下大静脈虚脱スニフインド</t>
  </si>
  <si>
    <t>下大静脈虚脱インジケーター；下大静脈虚脱スニフインジケーター</t>
  </si>
  <si>
    <t>嗅覚により下大静脈虚脱が発生したかどうかを示します。</t>
  </si>
  <si>
    <t>嗅覚検査指標による下大静脈虚脱</t>
  </si>
  <si>
    <t>予測IVC率</t>
  </si>
  <si>
    <t>最大呼気点から個人が吸入できる空気の最大量を、予測される正常値の割合で表したもの。</t>
  </si>
  <si>
    <t>予測吸気肺活量の割合</t>
  </si>
  <si>
    <t>心室内心房内伝導</t>
  </si>
  <si>
    <t>心室内および心房内伝導の心電図評価。</t>
  </si>
  <si>
    <t>心室内および心房内伝導心電図評価</t>
  </si>
  <si>
    <t>JCウイルス</t>
  </si>
  <si>
    <t>JCポリオーマウイルス、JCウイルス、ジョン・カニンガムウイルス</t>
  </si>
  <si>
    <t>生物標本中の JC ウイルスの測定。</t>
  </si>
  <si>
    <t>JCウイルス測定</t>
  </si>
  <si>
    <t>JCウイルスDNA</t>
  </si>
  <si>
    <t>JCポリオーマウイルスDNA; JC ウイルス DNA; JCV DNA;ジョン・カニンガムのウイルスDNA</t>
  </si>
  <si>
    <t>生物標本中の JC ウイルス DNA の測定。</t>
  </si>
  <si>
    <t>JCウイルスDNA測定</t>
  </si>
  <si>
    <t>JT間隔、集計</t>
  </si>
  <si>
    <t>1回の心電図における複数の心拍のJT間隔の測定に基づく集計JT値。集計方法は様々ですが、通常は平均値などの中心傾向の尺度が用いられます。</t>
  </si>
  <si>
    <t>集計JT間隔</t>
  </si>
  <si>
    <t>JTcB間隔、集計</t>
  </si>
  <si>
    <t>心拍数補正されたJT間隔。これは、単一の心電図における複数の心拍からのQT間隔の測定に基づき、バゼットの式を用いて心拍数補正されたものである。集計方法は様々であるが、通常は中心傾向の尺度が用いられる。</t>
  </si>
  <si>
    <t>集計JTCB間隔</t>
  </si>
  <si>
    <t>JTcB インターバル、単一ビート</t>
  </si>
  <si>
    <t>1 つ以上の ECG リードを使用して単一拍で測定された QT 間隔に基づいて、Bazett の式を使用して心拍数に対して補正された JT 単一拍間隔。</t>
  </si>
  <si>
    <t>シングルビートJTCBインターバル</t>
  </si>
  <si>
    <t>JTcF 間隔、集計</t>
  </si>
  <si>
    <t>単一の心電図における複数の拍動からのQT間隔の測定に基づき、Fridericiaの式を用いて心拍数補正されたJT集計間隔。集計方法は様々であるが、通常は中心傾向の尺度が用いられる。</t>
  </si>
  <si>
    <t>集計JTCF間隔</t>
  </si>
  <si>
    <t>JTcF インターバル、シングルビート</t>
  </si>
  <si>
    <t>1 つ以上の ECG リードを使用して単一拍で測定された QT 間隔に基づき、Fridericia の式を使用して心拍数に対して補正された JT 単一拍間隔。</t>
  </si>
  <si>
    <t>シングルビートJTCFインターバル</t>
  </si>
  <si>
    <t>サマリー（最大）JT間隔</t>
  </si>
  <si>
    <t>JT間隔の測定結果から得られるJT間隔の最大持続時間。JT間隔は、J点（心室脱分極の終点、QRSがST部分と交わる点）からST部分の終点までの時間として定義されます。</t>
  </si>
  <si>
    <t>最大JT期間</t>
  </si>
  <si>
    <t>サマリー（分）JT間隔</t>
  </si>
  <si>
    <t>JT間隔の測定結果から得られるJT間隔の最小持続時間。JT間隔は、J点（心室脱分極の終点、QRSがST部分と交わる点）からST部分の終点までの時間として定義されます。</t>
  </si>
  <si>
    <t>最小JT期間</t>
  </si>
  <si>
    <t>J-Tpeak間隔、集計</t>
  </si>
  <si>
    <t>単一の心電図における複数の心拍におけるJ-Tpeak間隔の測定に基づく、J-Tpeakの集計値。集計方法は様々ですが、通常は平均値などの中心傾向を示す指標が用いられます。</t>
  </si>
  <si>
    <t>集計J-Tピーク間隔</t>
  </si>
  <si>
    <t>J-Tピーク間隔、単一拍</t>
  </si>
  <si>
    <t>1 つ以上の誘導を使用して、単一拍動の J 点から T 波のピークまで測定された心電図間隔。</t>
  </si>
  <si>
    <t>シングルビートJ-Tピーク間隔</t>
  </si>
  <si>
    <t>JT間隔、単一拍</t>
  </si>
  <si>
    <t>1 つ以上の誘導を使用して、J 点から単一拍の T 波のオフセットまで測定された心電図間隔。</t>
  </si>
  <si>
    <t>シングルビートJTインターバル</t>
  </si>
  <si>
    <t>生物標本中の合成カンナビノイド JWH-018 の測定。</t>
  </si>
  <si>
    <t>JWH-018測定</t>
  </si>
  <si>
    <t>生物標本中の合成カンナビノイド JWH-073 の測定。</t>
  </si>
  <si>
    <t>JWH-073測定</t>
  </si>
  <si>
    <t>生物標本中の合成カンナビノイド JWH-081 の測定。</t>
  </si>
  <si>
    <t>JWH-081測定</t>
  </si>
  <si>
    <t>生物標本中の合成カンナビノイド JWH-122 の測定。</t>
  </si>
  <si>
    <t>JWH-122測定</t>
  </si>
  <si>
    <t>生物標本中の合成カンナビノイド JWH-200 の測定。</t>
  </si>
  <si>
    <t>JWH-200測定</t>
  </si>
  <si>
    <t>生物標本中の合成カンナビノイド JWH-250 の測定。</t>
  </si>
  <si>
    <t>JWH-250測定</t>
  </si>
  <si>
    <t>生物標本中の合成カンナビノイド JWH-398 の測定。</t>
  </si>
  <si>
    <t>JWH-398測定</t>
  </si>
  <si>
    <t>カリウム</t>
  </si>
  <si>
    <t>生物標本中のカリウムの測定。</t>
  </si>
  <si>
    <t>カリウム測定</t>
  </si>
  <si>
    <t>クレブシエラ・アエロゲネス</t>
  </si>
  <si>
    <t>生物標本中の Klebsiella aerogenes の測定。</t>
  </si>
  <si>
    <t>クレブシエラ・アエロゲネス測定</t>
  </si>
  <si>
    <t>クレブシエラ・アエロゲネスDNA</t>
  </si>
  <si>
    <t>生物標本中の Klebsiella aerogenes DNA の測定。</t>
  </si>
  <si>
    <t>クレブシエラ・アエロゲネスのDNA測定</t>
  </si>
  <si>
    <t>カッパ軽鎖</t>
  </si>
  <si>
    <t>生物標本中のカッパ軽鎖の総量の測定。</t>
  </si>
  <si>
    <t>カッパ軽鎖測定</t>
  </si>
  <si>
    <t>ケトベミドン</t>
  </si>
  <si>
    <t>生物標本中のケトベミドンの測定。</t>
  </si>
  <si>
    <t>ケトベミドン測定</t>
  </si>
  <si>
    <t>カリウムクリアランス</t>
  </si>
  <si>
    <t>指定された時間単位（例：1 分）に尿として排出され、カリウムが除去される血清または血漿の量の測定値。</t>
  </si>
  <si>
    <t>カリウムクリアランス測定</t>
  </si>
  <si>
    <t>カリウム/クレアチニン</t>
  </si>
  <si>
    <t>生物標本中のカリウムとクレアチニンの相対的な測定値（比率またはパーセンテージ）。</t>
  </si>
  <si>
    <t>カリウム対クレアチニン比測定</t>
  </si>
  <si>
    <t>角膜実質細胞</t>
  </si>
  <si>
    <t>生物標本内の角膜実質細胞の測定。</t>
  </si>
  <si>
    <t>角膜実質細胞数</t>
  </si>
  <si>
    <t>ケタミン</t>
  </si>
  <si>
    <t>生物標本中のケタミンの測定。</t>
  </si>
  <si>
    <t>ケタミン測定</t>
  </si>
  <si>
    <t>ケトン体</t>
  </si>
  <si>
    <t>生物標本中のケトン体（アセトン、アセト酢酸、β-ヒドロキシ酪酸、β-ケトペンタノ酸、β-ヒドロキシペンタノ酸）の測定。</t>
  </si>
  <si>
    <t>ケトン体測定</t>
  </si>
  <si>
    <t>ケトン</t>
  </si>
  <si>
    <t>生物標本中のケトンの測定。</t>
  </si>
  <si>
    <t>ケトン測定</t>
  </si>
  <si>
    <t>定義された時間（例：1 時間）にわたって生物標本から排出されるカリウムの量を測定します。</t>
  </si>
  <si>
    <t>キ67</t>
  </si>
  <si>
    <t>生物標本中の Ki-67 タンパク質の測定。</t>
  </si>
  <si>
    <t>Ki67測定</t>
  </si>
  <si>
    <t>Ki67発現</t>
  </si>
  <si>
    <t>生物標本における細胞 Ki67 発現の測定。</t>
  </si>
  <si>
    <t>Ki67細胞表面発現測定</t>
  </si>
  <si>
    <t>腎臓損傷分子-1</t>
  </si>
  <si>
    <t>A型肝炎ウイルス細胞受容体1；腎障害分子1；KIM-1</t>
  </si>
  <si>
    <t>生物学的標本中の腎臓損傷分子-1 (Kim-1) の測定。</t>
  </si>
  <si>
    <t>腎臓損傷分子-1の測定</t>
  </si>
  <si>
    <t>腎障害分子-1/クレアチニン</t>
  </si>
  <si>
    <t>生物学的標本中のクレアチニンに対する腎障害分子-1の相対的な測定値（比率またはパーセンテージ）。</t>
  </si>
  <si>
    <t>腎障害分子-1/クレアチニン比測定</t>
  </si>
  <si>
    <t>腎障害分子-1排泄率</t>
  </si>
  <si>
    <t>定義された時間（例：1 時間）にわたって生物学的標本中に排出される腎臓損傷分子-1 の量を測定します。</t>
  </si>
  <si>
    <t>可溶性腎障害分子-1</t>
  </si>
  <si>
    <t>可溶性A型肝炎ウイルス細胞受容体1；可溶性腎障害分子1；可溶性KIM-1</t>
  </si>
  <si>
    <t>生物標本中の可溶性腎障害分子-1の測定。</t>
  </si>
  <si>
    <t>可溶性腎障害分子-1の測定</t>
  </si>
  <si>
    <t>クレブス・フォン・デン・ルンゲン-6</t>
  </si>
  <si>
    <t>KL-6;クレブス・フォン・デン・ルンゲン-6抗原</t>
  </si>
  <si>
    <t>生物学的標本のクレブス・フォン・デン・ルンゲン-6の測定。</t>
  </si>
  <si>
    <t>クレブス・フォン・デン・ルンゲン-6 の測定</t>
  </si>
  <si>
    <t>カッパ軽鎖、遊離</t>
  </si>
  <si>
    <t>ベンス・ジョーンズ、カッパ；カッパ軽鎖、遊離</t>
  </si>
  <si>
    <t>生物標本中の遊離カッパ軽鎖の測定。</t>
  </si>
  <si>
    <t>遊離κ軽鎖測定</t>
  </si>
  <si>
    <t>カッパ軽鎖/ラムダ軽鎖</t>
  </si>
  <si>
    <t>カッパラムダ比；カッパ軽鎖／ラムダ軽鎖</t>
  </si>
  <si>
    <t>生物標本中のカッパ軽鎖総量とラムダ軽鎖総量の相対測定値（比率）。</t>
  </si>
  <si>
    <t>カッパ軽鎖とラムダ軽鎖の比測定</t>
  </si>
  <si>
    <t>カッパ Lt チェーン、フリー/ラムダ Lt チェーン、フリー</t>
  </si>
  <si>
    <t>生物学的標本中の遊離カッパ軽鎖と遊離ラムダ軽鎖の相対的な測定値（比率またはパーセンテージ）。</t>
  </si>
  <si>
    <t>遊離κ軽鎖と遊離λ軽鎖の比の測定</t>
  </si>
  <si>
    <t>クレブシエラ</t>
  </si>
  <si>
    <t>生物標本において、種レベルには割り当てられていないが、クレブシエラ属レベルに割り当てられている生物の測定値。</t>
  </si>
  <si>
    <t>クレブシエラ測定</t>
  </si>
  <si>
    <t>カリクレイン-2</t>
  </si>
  <si>
    <t>生物標本中のカリクレイン-2の測定。</t>
  </si>
  <si>
    <t>カリクレイン-2測定</t>
  </si>
  <si>
    <t>カリクレイン-5</t>
  </si>
  <si>
    <t>カリクレイン関連ペプチダーゼ 5;カリクレイン-5;カリクレイン様タンパク質 2; KLK-L2</t>
  </si>
  <si>
    <t>生物標本中のカリクレイン-5の測定。</t>
  </si>
  <si>
    <t>カリクレイン-5測定</t>
  </si>
  <si>
    <t>カリクレイン-7</t>
  </si>
  <si>
    <t>カリクレイン関連ペプチダーゼ 7;カリクレイン-7;セリンプロテアーゼ 6</t>
  </si>
  <si>
    <t>生物標本中のカリクレイン-7の測定。</t>
  </si>
  <si>
    <t>カリクレイン7測定</t>
  </si>
  <si>
    <t>クロトー</t>
  </si>
  <si>
    <t>生物標本中のクロトータンパク質の総量の測定。</t>
  </si>
  <si>
    <t>クロトータンパク質測定</t>
  </si>
  <si>
    <t>KLRG1発現</t>
  </si>
  <si>
    <t>生物標本における細胞内 KLRG1 発現の測定。</t>
  </si>
  <si>
    <t>KLRG1発現測定</t>
  </si>
  <si>
    <t>膝からかかとまでの長さ</t>
  </si>
  <si>
    <t>膝の頂点からかかとの底までの下腿の長さの測定値。この測定は、ニーモメーターまたはノギスを用いて行われます。(NCI)</t>
  </si>
  <si>
    <t>膝からかかとまでの長さの測定</t>
  </si>
  <si>
    <t>クレブシエラ・オキシトカ</t>
  </si>
  <si>
    <t>生物標本中のKlebsiella oxytocaの測定。</t>
  </si>
  <si>
    <t>クレブシエラ・オキシトカ測定</t>
  </si>
  <si>
    <t>クレブシエラ・オキシトカDNA</t>
  </si>
  <si>
    <t>生物標本中の Klebsiella oxytoca DNA の測定。</t>
  </si>
  <si>
    <t>クレブシエラ・オキシトカのDNA測定</t>
  </si>
  <si>
    <t>カッパ+形質細胞</t>
  </si>
  <si>
    <t>カッパ+ PC; カッパ+ 形質細胞</t>
  </si>
  <si>
    <t>生物標本中のκ+形質細胞の測定。</t>
  </si>
  <si>
    <t>カッパ陽性形質細胞数</t>
  </si>
  <si>
    <t>カッパ+ PC/ラムダ+ PC</t>
  </si>
  <si>
    <t>カッパ+ PC/ラムダ+ PC; カッパ+ 形質細胞/ラムダ+ 形質細胞</t>
  </si>
  <si>
    <t>生物標本中のカッパ+形質細胞とラムダ+形質細胞の相対的な測定値（比率）。</t>
  </si>
  <si>
    <t>カッパ陽性形質細胞とラムダ陽性形質細胞比の測定</t>
  </si>
  <si>
    <t>クレブシエラ・ニューモニエ</t>
  </si>
  <si>
    <t>生物標本中の肺炎桿菌の測定。</t>
  </si>
  <si>
    <t>クレブシエラ・ニューモニエ測定</t>
  </si>
  <si>
    <t>クレブシエラ・ニューモニエDNA</t>
  </si>
  <si>
    <t>生物標本中のクレブシエラ・ニューモニエ DNA の測定。</t>
  </si>
  <si>
    <t>クレブシエラ・ニューモニエのDNA測定</t>
  </si>
  <si>
    <t>巨核球</t>
  </si>
  <si>
    <t>生物標本単位あたりの巨核球数の測定値。</t>
  </si>
  <si>
    <t>巨核球数</t>
  </si>
  <si>
    <t>巨核球/総細胞</t>
  </si>
  <si>
    <t>生物学的標本（骨髄標本など）内の総細胞に対する巨核球の相対的な測定値（比率またはパーセンテージ）。</t>
  </si>
  <si>
    <t>巨核球対総細胞比測定</t>
  </si>
  <si>
    <t>巨核球/白血球</t>
  </si>
  <si>
    <t>生物標本中の白血球に対する巨核球の相対的な測定値（比率またはパーセンテージ）。</t>
  </si>
  <si>
    <t>巨核球対白血球比測定</t>
  </si>
  <si>
    <t>11-ケトアンドロステロン</t>
  </si>
  <si>
    <t>生物標本中の 11-ケトアンドロステロンの測定。</t>
  </si>
  <si>
    <t>11-ケトアンドロステロン測定</t>
  </si>
  <si>
    <t>ケトン体排泄率</t>
  </si>
  <si>
    <t>定義された期間（例：1 時間）にわたって生物学的標本から排出されるケトン体の量の測定。</t>
  </si>
  <si>
    <t>ケトン体排泄率測定</t>
  </si>
  <si>
    <t>11-ケトエチオコラノロン</t>
  </si>
  <si>
    <t>生物標本中の 11-ケトエチオコラノロンの測定。</t>
  </si>
  <si>
    <t>11-ケトエチオコラノロン測定</t>
  </si>
  <si>
    <t>17-ケトジェニックステロイド</t>
  </si>
  <si>
    <t>生物学的標本中の 17 種類のケトジェニックステロイドの総量の測定。</t>
  </si>
  <si>
    <t>17-ケトジェニックステロイド測定</t>
  </si>
  <si>
    <t>ケトイソロイシン</t>
  </si>
  <si>
    <t>生物標本中のケトイソロイシンの測定。</t>
  </si>
  <si>
    <t>ケトイソロイシン測定</t>
  </si>
  <si>
    <t>ケトロイシン</t>
  </si>
  <si>
    <t>生物標本中のケロイシンの測定。</t>
  </si>
  <si>
    <t>ケトロイシン測定</t>
  </si>
  <si>
    <t>17-ケトステロイド</t>
  </si>
  <si>
    <t>生物学的標本中の 17-ケトステロイドの総量の測定。</t>
  </si>
  <si>
    <t>17-ケトステロイド測定</t>
  </si>
  <si>
    <t>ケトバリン</t>
  </si>
  <si>
    <t>生物標本中のケトバリンの測定。</t>
  </si>
  <si>
    <t>ケトバリン測定</t>
  </si>
  <si>
    <t>クルロフ細胞</t>
  </si>
  <si>
    <t>特定の属のテンジクネズミ科の生物標本に含まれる大きな分泌顆粒を含む免疫細胞の測定。</t>
  </si>
  <si>
    <t>クルロフ細胞測定</t>
  </si>
  <si>
    <t>キヌレニン</t>
  </si>
  <si>
    <t>生物標本中のキヌレニンの測定。</t>
  </si>
  <si>
    <t>キヌレニン測定</t>
  </si>
  <si>
    <t>乳酸/クレアチン</t>
  </si>
  <si>
    <t>乳酸/クレアチン; 乳酸/クレアチン</t>
  </si>
  <si>
    <t>生物学的標本中の乳酸とクレアチンの相対的な測定値（比率またはパーセンテージ）。</t>
  </si>
  <si>
    <t>乳酸対クレアチン比測定</t>
  </si>
  <si>
    <t>ラコサミド</t>
  </si>
  <si>
    <t>生物標本中のラコサミドの測定。</t>
  </si>
  <si>
    <t>ラコサミド測定</t>
  </si>
  <si>
    <t>乳酸</t>
  </si>
  <si>
    <t>2-ヒドロキシプロパン酸; 乳酸塩; 乳酸</t>
  </si>
  <si>
    <t>生物標本中の乳酸の測定。</t>
  </si>
  <si>
    <t>乳酸測定</t>
  </si>
  <si>
    <t>乳糖</t>
  </si>
  <si>
    <t>生物標本中の乳糖の測定。</t>
  </si>
  <si>
    <t>乳糖測定</t>
  </si>
  <si>
    <t>ラクツロース</t>
  </si>
  <si>
    <t>生物標本中のラクツロースの測定。</t>
  </si>
  <si>
    <t>ラクツロース測定</t>
  </si>
  <si>
    <t>可溶性リンパ球活性化遺伝子3</t>
  </si>
  <si>
    <t>可溶性CD223抗原; 可溶性LAG-3; 可溶性リンパ球活性化遺伝子3タンパク質; 可溶性リンパ球活性化遺伝子3</t>
  </si>
  <si>
    <t>生物学的標本中の可溶性リンパ球活性化遺伝子 3 タンパク質の測定。</t>
  </si>
  <si>
    <t>可溶性リンパ球活性化遺伝子3の測定</t>
  </si>
  <si>
    <t>リポアラビノマンナン</t>
  </si>
  <si>
    <t>生物標本中のリポアラビノマンナンの測定。</t>
  </si>
  <si>
    <t>リポアラビノマンナン測定</t>
  </si>
  <si>
    <t>リソソーム関連膜タンパク質2</t>
  </si>
  <si>
    <t>リソソーム関連膜タンパク質2; リソソーム膜関連タンパク質2; リソソーム関連膜タンパク質2; 可溶性CD107b</t>
  </si>
  <si>
    <t>生物学的標本中に存在するリソソーム関連膜タンパク質 2 の測定。</t>
  </si>
  <si>
    <t>リソソーム関連膜タンパク質2の測定</t>
  </si>
  <si>
    <t>ロイシンアミノペプチダーゼ</t>
  </si>
  <si>
    <t>細胞質アミノペプチダーゼ; LAP3; ロイシンアミノペプチダーゼ; ロイシンアミノペプチダーゼ3; ロイシルアミノペプチダーゼ</t>
  </si>
  <si>
    <t>生物学的標本中に存在するロイシンアミノペプチダーゼの総量の測定。</t>
  </si>
  <si>
    <t>ロイシンアミノペプチダーゼ測定</t>
  </si>
  <si>
    <t>完了したラップ数</t>
  </si>
  <si>
    <t>コースまたはサーキットを一周した周回数。</t>
  </si>
  <si>
    <t>LDLアポリポタンパク質B</t>
  </si>
  <si>
    <t>生物標本の低密度リポタンパク質分画中のアポリポタンパク質 B の測定。</t>
  </si>
  <si>
    <t>LDL分画アポリプロテインB測定</t>
  </si>
  <si>
    <t>除脂肪体重</t>
  </si>
  <si>
    <t>個人のすべての臓器と組織の重量から体脂肪の重量を差し引いたもの。</t>
  </si>
  <si>
    <t>除脂肪体重と全身体重の比率</t>
  </si>
  <si>
    <t>個人の体重全体に対する除脂肪体重の割合。除脂肪体重は、体重全体から体脂肪を差し引いて算出されます。</t>
  </si>
  <si>
    <t>最大交差秒直径、EVD</t>
  </si>
  <si>
    <t>最大断面積直径、EVD；最大断面積直径、心室拡張末期</t>
  </si>
  <si>
    <t>心室拡張期末期に測定された血管構造の最大断面直径。</t>
  </si>
  <si>
    <t>心室拡張末期の最大断面積</t>
  </si>
  <si>
    <t>リトコール酸化合物</t>
  </si>
  <si>
    <t>リトコール酸化合物; リトコール酸化合物</t>
  </si>
  <si>
    <t>生物標本中のリトコール酸、グリコリトコール酸、タウロリトコール酸の測定。</t>
  </si>
  <si>
    <t>リトコール酸化合物の測定</t>
  </si>
  <si>
    <t>リトコール酸</t>
  </si>
  <si>
    <t>生物標本中のリトコール酸の測定。</t>
  </si>
  <si>
    <t>リトコール酸測定</t>
  </si>
  <si>
    <t>肺クリアランス指数</t>
  </si>
  <si>
    <t>ウォッシュアウト開始時の肺の空気量（機能的残留気量）を、事前に定義されたエンドポイントまでトレーサーを除去するためにリサイクルする必要がある回数の代表的な測定値。</t>
  </si>
  <si>
    <t>LCIから2.5%の初期濃度まで</t>
  </si>
  <si>
    <t>LCI から初期濃度の 1/40 まで; LCI から初期濃度の 2.5% まで; 肺クリアランス指数から初期濃度の 1/40 まで; 肺クリアランス指数から初期濃度の 2.5% まで</t>
  </si>
  <si>
    <t>洗浄開始時の肺の空気量（機能的残留気量）をリサイクルしてトレーサーを初期濃度の 2.5%（または 40 分の 1）まで下げる必要がある回数を表す代表的な測定値。</t>
  </si>
  <si>
    <t>初期濃度2.5%までの肺クリアランス指数</t>
  </si>
  <si>
    <t>LCIから5%の初期濃度</t>
  </si>
  <si>
    <t>LCI から初期濃度の 1/20 まで; LCI から初期濃度の 5% まで; 肺クリアランス指数から初期濃度の 1/20 まで; 肺クリアランス指数から初期濃度の 5% まで</t>
  </si>
  <si>
    <t>洗浄開始時の肺の空気量（機能的残留気量）をリサイクルしてトレーサーを初期濃度の 5%（または 1/20）まで下げる必要がある回数を表す代表的な測定値。</t>
  </si>
  <si>
    <t>初期濃度5％までの肺クリアランス指数</t>
  </si>
  <si>
    <t>リポカリン-2</t>
  </si>
  <si>
    <t>リポカリン-2; 好中球ゼラチナーゼ関連リポカリン; NGAL; 腫瘍遺伝子 24p3</t>
  </si>
  <si>
    <t>生物標本中のリポカリン-2の測定。</t>
  </si>
  <si>
    <t>リポカリン-2測定</t>
  </si>
  <si>
    <t>リポカリン-2/クレアチニン</t>
  </si>
  <si>
    <t>リポカリン-2/クレアチニン; 好中球ゼラチナーゼ関連リポカリン/クレアチニン; NGAL/クレアチニン</t>
  </si>
  <si>
    <t>サンプル中に存在するリポカリン 2 とクレアチニンの相対的な測定値 (比率またはパーセンテージ)。</t>
  </si>
  <si>
    <t>リポカリン2対クレアチニン比測定</t>
  </si>
  <si>
    <t>ラクトバチルス・クリスパタスDNA</t>
  </si>
  <si>
    <t>生物標本中の Lactobacillus crispatus DNA の測定。</t>
  </si>
  <si>
    <t>ラクトバチルス・クリスパタスのDNA測定</t>
  </si>
  <si>
    <t>レシチン/スフィンゴミエリン</t>
  </si>
  <si>
    <t>レシチン/スフィンゴミエリン; LS比</t>
  </si>
  <si>
    <t>生物標本中のレシチンとスフィンゴミエリンの相対測定値（比率）。</t>
  </si>
  <si>
    <t>レシチンとスフィンゴミエリン比の測定</t>
  </si>
  <si>
    <t>乳酸脱水素酵素</t>
  </si>
  <si>
    <t>生物標本中の乳酸脱水素酵素の測定。</t>
  </si>
  <si>
    <t>乳酸脱水素酵素測定</t>
  </si>
  <si>
    <t>LDHアイソザイム1</t>
  </si>
  <si>
    <t>生物標本中の乳酸脱水素酵素アイソザイム 1 の測定。</t>
  </si>
  <si>
    <t>乳酸脱水素酵素アイソザイム1測定</t>
  </si>
  <si>
    <t>LDHアイソザイム1/LDH</t>
  </si>
  <si>
    <t>生物標本中の乳酸脱水素酵素アイソザイム 1 と総乳酸脱水素酵素の相対測定値 (比率またはパーセンテージ)。</t>
  </si>
  <si>
    <t>LDHアイソザイム1対LDH比測定</t>
  </si>
  <si>
    <t>LDHアイソザイム2</t>
  </si>
  <si>
    <t>生物標本中の乳酸脱水素酵素アイソザイム 2 の測定。</t>
  </si>
  <si>
    <t>乳酸脱水素酵素アイソザイム2測定</t>
  </si>
  <si>
    <t>LDHアイソザイム2/LDH</t>
  </si>
  <si>
    <t>生物標本中の乳酸脱水素酵素アイソザイム 2 と総乳酸脱水素酵素の相対測定値 (比率またはパーセンテージ)。</t>
  </si>
  <si>
    <t>LDHアイソザイム2対LDH比測定</t>
  </si>
  <si>
    <t>LDHアイソザイム3</t>
  </si>
  <si>
    <t>生物標本中の乳酸脱水素酵素アイソザイム 3 の測定。</t>
  </si>
  <si>
    <t>乳酸脱水素酵素アイソザイム3測定</t>
  </si>
  <si>
    <t>LDHアイソザイム3/LDH</t>
  </si>
  <si>
    <t>生物標本中の乳酸脱水素酵素アイソザイム 3 と総乳酸脱水素酵素の相対測定値 (比率またはパーセンテージ)。</t>
  </si>
  <si>
    <t>LDHアイソザイム3対LDH比測定</t>
  </si>
  <si>
    <t>LDHアイソザイム4</t>
  </si>
  <si>
    <t>生物標本中の乳酸脱水素酵素アイソザイム 4 の測定。</t>
  </si>
  <si>
    <t>乳酸脱水素酵素アイソザイム4の測定</t>
  </si>
  <si>
    <t>LDHアイソザイム4/LDH</t>
  </si>
  <si>
    <t>生物標本中の乳酸脱水素酵素アイソザイム 4 と総乳酸脱水素酵素の相対測定値 (比率またはパーセンテージ)。</t>
  </si>
  <si>
    <t>LDHアイソザイム4対LDH比測定</t>
  </si>
  <si>
    <t>LDHアイソザイム5</t>
  </si>
  <si>
    <t>生物標本中の乳酸脱水素酵素アイソザイム 5 の測定。</t>
  </si>
  <si>
    <t>乳酸脱水素酵素アイソザイム5の測定</t>
  </si>
  <si>
    <t>LDHアイソザイム5/LDH</t>
  </si>
  <si>
    <t>生物標本中の乳酸脱水素酵素アイソザイム 5 と総乳酸脱水素酵素の相対測定値 (比率またはパーセンテージ)。</t>
  </si>
  <si>
    <t>LDHアイソザイム5対LDH比測定</t>
  </si>
  <si>
    <t>乳酸脱水素酵素/クレアチニン</t>
  </si>
  <si>
    <t>生物学的標本中のクレアチニンに対する乳酸脱水素酵素の相対的な測定値（比率またはパーセンテージ）。</t>
  </si>
  <si>
    <t>乳酸脱水素酵素とクレアチニンの比率測定</t>
  </si>
  <si>
    <t>乳酸脱水素酵素排泄率</t>
  </si>
  <si>
    <t>定義された時間（例：1 時間）にわたって生物学的標本中に排出される乳酸脱水素酵素の量を測定します。</t>
  </si>
  <si>
    <t>最長直径</t>
  </si>
  <si>
    <t>円形または回転楕円体の中心を通り、円周上の 2 点を結ぶ直線の最長の長さ。</t>
  </si>
  <si>
    <t>LDLコレステロール</t>
  </si>
  <si>
    <t>生物標本中の低密度リポタンパク質コレステロールの測定。</t>
  </si>
  <si>
    <t>低密度リポタンパク質コレステロール測定</t>
  </si>
  <si>
    <t>LDLコレステロール/HDLコレステロール</t>
  </si>
  <si>
    <t>生物標本中の低密度リポタンパク質コレステロールと高密度リポタンパク質コレステロールの相対的な測定値（比率）。</t>
  </si>
  <si>
    <t>LDLコレステロールとHDLコレステロールの比測定</t>
  </si>
  <si>
    <t>酸化LDLコレステロール</t>
  </si>
  <si>
    <t>生物標本中の酸化低密度リポタンパク質コレステロールの測定。</t>
  </si>
  <si>
    <t>酸化LDLコレステロール測定</t>
  </si>
  <si>
    <t>LDL粒子</t>
  </si>
  <si>
    <t>生物学的標本中の総 LDL 粒子の濃度の測定。</t>
  </si>
  <si>
    <t>LDL粒子測定</t>
  </si>
  <si>
    <t>LDLサブタイプパターン</t>
  </si>
  <si>
    <t>生物学的標本中の低密度リポタンパク質粒子パターンの説明 (サイズと密度に基づいた LDL 粒子の量の解釈)。</t>
  </si>
  <si>
    <t>LDL粒子サイズ</t>
  </si>
  <si>
    <t>生物標本中の低密度リポタンパク質の平均粒子サイズの測定。</t>
  </si>
  <si>
    <t>LDL粒子サイズ測定</t>
  </si>
  <si>
    <t>LDLトリグリセリド</t>
  </si>
  <si>
    <t>生物標本中の低密度リポタンパク質トリグリセリドの測定。</t>
  </si>
  <si>
    <t>LDLトリグリセリド測定</t>
  </si>
  <si>
    <t>禁酒期間の最長</t>
  </si>
  <si>
    <t>個人が活動を控えていた最長時間。</t>
  </si>
  <si>
    <t>鉛</t>
  </si>
  <si>
    <t>鉛; Pb</t>
  </si>
  <si>
    <t>標本内の鉛の測定。</t>
  </si>
  <si>
    <t>リード測定</t>
  </si>
  <si>
    <t>未熟な白血球</t>
  </si>
  <si>
    <t>生物標本中の未熟白血球の測定。</t>
  </si>
  <si>
    <t>幼若白血球数</t>
  </si>
  <si>
    <t>幼若白血球/白血球</t>
  </si>
  <si>
    <t>生物標本中の白血球に対する未熟白血球の相対的な測定値（比率またはパーセンテージ）。</t>
  </si>
  <si>
    <t>幼若白血球と白血球の比率測定</t>
  </si>
  <si>
    <t>長さ</t>
  </si>
  <si>
    <t>何かの端から端までの空間の直線的な範囲、または何かの始まりから終わりまでの範囲。(NCI)</t>
  </si>
  <si>
    <t>切除長さ</t>
  </si>
  <si>
    <t>除去された組織、血管、または臓器の全長の測定値。</t>
  </si>
  <si>
    <t>レンズステータス</t>
  </si>
  <si>
    <t>眼の水晶体の状態。(NCI)</t>
  </si>
  <si>
    <t>Leuk NonViable/Leuk;白血球死滅/白血球</t>
  </si>
  <si>
    <t>生物標本中の全白血球数に対する非生存白血球数の相対的な測定値（比率）。</t>
  </si>
  <si>
    <t>非生菌性白血球と白血球の比率の測定</t>
  </si>
  <si>
    <t>レプチン</t>
  </si>
  <si>
    <t>生物学的標本中のレプチンホルモンの測定。</t>
  </si>
  <si>
    <t>レプチン測定</t>
  </si>
  <si>
    <t>レプチン受容体</t>
  </si>
  <si>
    <t>CD295; LEP-R; LEPR; レプチン受容体; OB受容体</t>
  </si>
  <si>
    <t>生物学的標本におけるレプチン受容体の測定。</t>
  </si>
  <si>
    <t>レプチン受容体測定</t>
  </si>
  <si>
    <t>レプトサイト</t>
  </si>
  <si>
    <t>生物標本中のレプトサイトの測定。</t>
  </si>
  <si>
    <t>レプトサイト測定</t>
  </si>
  <si>
    <t>ルーク・サブ</t>
  </si>
  <si>
    <t>白血球サブ集団; 白血球サブ集団; 白血球サブ集団</t>
  </si>
  <si>
    <t>生物学的標本中の白血球のサブ集団の測定。</t>
  </si>
  <si>
    <t>白血球サブポピュレーション数</t>
  </si>
  <si>
    <t>病変の高度/強度</t>
  </si>
  <si>
    <t>身体の表面より高く盛り上がった病変の重症度を評価します。</t>
  </si>
  <si>
    <t>隆起病変の重症度</t>
  </si>
  <si>
    <t>病変の紅斑の重症度/強度</t>
  </si>
  <si>
    <t>赤く変色した病変の重症度を評価します。</t>
  </si>
  <si>
    <t>紅斑性病変の重症度</t>
  </si>
  <si>
    <t>病変不全指標</t>
  </si>
  <si>
    <t>病変の失敗が発生したかどうかを示す指標。</t>
  </si>
  <si>
    <t>病変の特定</t>
  </si>
  <si>
    <t>病変が特定され、特徴付けられていることを示す表示。</t>
  </si>
  <si>
    <t>ルーク・サブ/ルーク・サブ</t>
  </si>
  <si>
    <t>白血球サブ集団/白血球サブ集団; 白血球サブ集団/白血球サブ集団; 白血球サブ集団/白血球サブ集団</t>
  </si>
  <si>
    <t>生物学的標本内の白血球のサブ集団に対する白血球のサブ集団の相対的な測定値 (比率またはパーセンテージ)。</t>
  </si>
  <si>
    <t>白血球サブポピュレーション対白血球サブポピュレーション比測定</t>
  </si>
  <si>
    <t>病変の数</t>
  </si>
  <si>
    <t>観察された病変の数。</t>
  </si>
  <si>
    <t>白血球サブ集団/白血球; 白血球サブ集団/白血球; 白血球サブ集団/白血球; 白血球サブ集団/白血球</t>
  </si>
  <si>
    <t>生物学的標本中の白血球の総数に対する白血球のサブ集団の相対的な測定値（比率またはパーセンテージ）。</t>
  </si>
  <si>
    <t>白血球サブポピュレーション対白血球比測定</t>
  </si>
  <si>
    <t>病変血行再建指標</t>
  </si>
  <si>
    <t>病変の再血行再建術が行われたかどうかを示します。</t>
  </si>
  <si>
    <t>病変成功指標</t>
  </si>
  <si>
    <t>標的病変に対して実行された処置が成功したとみなされるかどうかの指標。</t>
  </si>
  <si>
    <t>病変のスケーリングの重症度/強度</t>
  </si>
  <si>
    <t>死んだ皮膚が剥がれ落ち、病変の角質層にケラチンが増加している病変の重症度を評価します。</t>
  </si>
  <si>
    <t>鱗屑性病変の重症度</t>
  </si>
  <si>
    <t>病変の厚さ</t>
  </si>
  <si>
    <t>病変の 2 つの反対側の表面間の距離の測定値。</t>
  </si>
  <si>
    <t>ロイシン</t>
  </si>
  <si>
    <t>生物標本中のロイシンの測定。</t>
  </si>
  <si>
    <t>ロイシン測定</t>
  </si>
  <si>
    <t>白血球エステラーゼ</t>
  </si>
  <si>
    <t>生物学的標本中の白血球の存在を示す酵素の測定値。</t>
  </si>
  <si>
    <t>白血球エステラーゼ測定</t>
  </si>
  <si>
    <t>白血病細胞</t>
  </si>
  <si>
    <t>白血病細胞; 残存白血病細胞</t>
  </si>
  <si>
    <t>生物標本中の白血病細胞の測定。</t>
  </si>
  <si>
    <t>白血病細胞の測定</t>
  </si>
  <si>
    <t>核赤血球補正白血球</t>
  </si>
  <si>
    <t>有核赤血球を補正した白血球；有核赤血球を補正した白血球</t>
  </si>
  <si>
    <t>生物標本中の有核赤血球を補正した白血球の測定値。</t>
  </si>
  <si>
    <t>有核赤血球数補正後の白血球数</t>
  </si>
  <si>
    <t>白血球/生細胞</t>
  </si>
  <si>
    <t>白血球/生細胞; 白血球/生細胞; 生白血球/生細胞; 生白血球/生細胞</t>
  </si>
  <si>
    <t>生物標本中の白血球と総生存細胞の相対的な測定値（比率）。</t>
  </si>
  <si>
    <t>白血球と生細胞比の測定</t>
  </si>
  <si>
    <t>Leuk Viable/Leuk;生存可能な白血球/白血球</t>
  </si>
  <si>
    <t>生物標本中の生存白血球と総白血球の相対的な測定値（比率）。</t>
  </si>
  <si>
    <t>生白血球と白血球の比率の測定</t>
  </si>
  <si>
    <t>白血球生存能／白血球非生存能</t>
  </si>
  <si>
    <t>Leuk Viable / Leuk NonViable;生存白血球/非生存白血球</t>
  </si>
  <si>
    <t>生物標本中の生存白血球と非生存白血球の相対的な測定値（比率）。</t>
  </si>
  <si>
    <t>生白血球と死血球の比率測定</t>
  </si>
  <si>
    <t>後期ガドリニウム増強</t>
  </si>
  <si>
    <t>細胞外空間が拡大した組織におけるガドリニウム系造影剤の蓄積および相対的過剰濃度の遅延現象。これは、細胞外マトリックスを拡張する条件によって引き起こされる場合もあれば、頻度は低いものの、</t>
  </si>
  <si>
    <t>後期ガドリニウム増強率</t>
  </si>
  <si>
    <t>後期ガドリニウム増強の特性を示す領域の割合。</t>
  </si>
  <si>
    <t>後期ガドリニウム増強セグメントCT</t>
  </si>
  <si>
    <t>後期ガドリニウム増強セグメントカウント；後期ガドリニウム増強セグメントCT</t>
  </si>
  <si>
    <t>後期ガドリニウム増強の特徴を示すセグメントの数。</t>
  </si>
  <si>
    <t>後期ガドリニウム増強セグメント数</t>
  </si>
  <si>
    <t>光感知インジケーター</t>
  </si>
  <si>
    <t>被験者が目の前に直接置かれた光源からの光を知覚できるかどうかを示す指標。</t>
  </si>
  <si>
    <t>大きな未染色細胞/白血球</t>
  </si>
  <si>
    <t>生物標本中の白血球に対する大きな染色されていない細胞の相対的な測定値 (比率またはパーセンテージ)。</t>
  </si>
  <si>
    <t>大型無染色細胞と白血球の比測定</t>
  </si>
  <si>
    <t>最大断面積</t>
  </si>
  <si>
    <t>最大断面厚さ; 最大断面厚さ</t>
  </si>
  <si>
    <t>組織の最大断面厚さの評価。</t>
  </si>
  <si>
    <t>最大断面厚さ</t>
  </si>
  <si>
    <t>染色されていない大きな細胞</t>
  </si>
  <si>
    <t>生物学的標本中に存在する、さらに特徴付けることができない（すなわち、大型リンパ球、ウイルス細胞、または幹細胞として）大型のペルオキシダーゼ陰性細胞の測定値。</t>
  </si>
  <si>
    <t>染色されていない細胞数が多い</t>
  </si>
  <si>
    <t>黄体形成ホルモン</t>
  </si>
  <si>
    <t>黄体形成ホルモン；ルトロピン</t>
  </si>
  <si>
    <t>生物標本中の黄体形成ホルモンの測定。</t>
  </si>
  <si>
    <t>黄体形成ホルモン測定</t>
  </si>
  <si>
    <t>白血病阻害因子</t>
  </si>
  <si>
    <t>生物標本中の白血病阻害因子の測定。</t>
  </si>
  <si>
    <t>白血病阻害因子測定</t>
  </si>
  <si>
    <t>胃リパーゼ</t>
  </si>
  <si>
    <t>胃トリアシルグリセロールリパーゼ；胃リパーゼ；LIPF</t>
  </si>
  <si>
    <t>生物標本中の胃トリアシルグリセロールリパーゼの測定。</t>
  </si>
  <si>
    <t>胃リパーゼ測定</t>
  </si>
  <si>
    <t>肝臓リパーゼ</t>
  </si>
  <si>
    <t>肝臓トリアシルグリセロールリパーゼ; 肝臓リパーゼ; LIPH</t>
  </si>
  <si>
    <t>生物標本中の肝臓トリアシルグリセロールリパーゼの測定。</t>
  </si>
  <si>
    <t>肝臓トリアシルグリセロールリパーゼ測定</t>
  </si>
  <si>
    <t>膵臓リパーゼ</t>
  </si>
  <si>
    <t>膵リパーゼ；膵トリアシルグリセロールリパーゼ；PNLIP</t>
  </si>
  <si>
    <t>生物標本中の膵臓トリアシルグリセロールリパーゼの測定。</t>
  </si>
  <si>
    <t>膵リパーゼ測定</t>
  </si>
  <si>
    <t>リパーゼ</t>
  </si>
  <si>
    <t>リパーゼ; 総リパーゼ; トリアシルグリセロールリパーゼ</t>
  </si>
  <si>
    <t>生物標本中の総トリアシルグリセロールリパーゼの測定。</t>
  </si>
  <si>
    <t>リパーゼ測定</t>
  </si>
  <si>
    <t>リパーゼ、リソソーム酸</t>
  </si>
  <si>
    <t>酸性コレステロールエステル加水分解酵素; LAL; LIPA; リソソーム酸リパーゼ; リソソームリパーゼ</t>
  </si>
  <si>
    <t>生物標本中のリソソーム酸性リパーゼの測定。</t>
  </si>
  <si>
    <t>リソソーム酸性リパーゼ測定</t>
  </si>
  <si>
    <t>脂質指数</t>
  </si>
  <si>
    <t>脂肪血症; 脂肪血症指数</t>
  </si>
  <si>
    <t>生物標本中の脂質の異常に高い濃度の測定。</t>
  </si>
  <si>
    <t>脂質</t>
  </si>
  <si>
    <t>脂質; 総脂質</t>
  </si>
  <si>
    <t>生物標本中の総脂質（コレステロール、リポタンパク質、トリグリセリド）の測定値。</t>
  </si>
  <si>
    <t>脂質測定</t>
  </si>
  <si>
    <t>液状化時間</t>
  </si>
  <si>
    <t>ゼラチン状または半固体の物質が液体に変化するのにかかる時間を測定します。</t>
  </si>
  <si>
    <t>液状化時間測定</t>
  </si>
  <si>
    <t>リチウム</t>
  </si>
  <si>
    <t>生物標本中のリチウムの測定。</t>
  </si>
  <si>
    <t>リチウム測定</t>
  </si>
  <si>
    <t>ラムダ軽鎖、遊離</t>
  </si>
  <si>
    <t>ベンス・ジョーンズ、ラムダ；ラムダ軽鎖、遊離</t>
  </si>
  <si>
    <t>生物標本中の遊離ラムダ軽鎖の測定。</t>
  </si>
  <si>
    <t>遊離ラムダ軽鎖測定</t>
  </si>
  <si>
    <t>後期ルーメンロス</t>
  </si>
  <si>
    <t>インデックス手術直後に評価された平均最小内腔径 (MLD) とフォローアップ血管造影で評価された MLD の差。</t>
  </si>
  <si>
    <t>後期ルーメン損失測定</t>
  </si>
  <si>
    <t>レジオネラ・ロングビーチDNA</t>
  </si>
  <si>
    <t>生物標本中の Legionella longbeachae DNA の測定。</t>
  </si>
  <si>
    <t>レジオネラ・ロングビーチ DNA 測定</t>
  </si>
  <si>
    <t>ラムダ軽鎖</t>
  </si>
  <si>
    <t>生物学的標本中のラムダ軽鎖の総数の測定。</t>
  </si>
  <si>
    <t>ラムダ軽鎖測定</t>
  </si>
  <si>
    <t>四肢不全インジケーター</t>
  </si>
  <si>
    <t>四肢の機能不全が発生したかどうかを示す指標。</t>
  </si>
  <si>
    <t>四肢病変の特定</t>
  </si>
  <si>
    <t>病変を含む四肢が選択され、特徴付けられたことを示します。</t>
  </si>
  <si>
    <t>四肢関連病変の特定</t>
  </si>
  <si>
    <t>検査したリンパ節の数</t>
  </si>
  <si>
    <t>検査されたリンパ節の数。</t>
  </si>
  <si>
    <t>陽性リンパ節の数</t>
  </si>
  <si>
    <t>疾患の存在が陽性であった対象リンパ節の数。</t>
  </si>
  <si>
    <t>リステリア・モノサイトゲネス</t>
  </si>
  <si>
    <t>生物標本中のリステリア・モノサイトゲネスの測定。</t>
  </si>
  <si>
    <t>リステリア・モノサイトゲネス測定</t>
  </si>
  <si>
    <t>LAMP2/GAPDH; リソソーム関連膜タンパク質2/グリセルアルデヒド-3-リン酸脱水素酵素</t>
  </si>
  <si>
    <t>生物標本中のリソソーム関連膜タンパク質 2 とグリセルアルデヒド-3-リン酸デヒドロゲナーゼの相対測定値 (比率)。</t>
  </si>
  <si>
    <t>リソソーム関連膜タンパク質2とグリセルアルデヒド-3-リン酸脱水素酵素の比率測定</t>
  </si>
  <si>
    <t>LMPからの経過時間</t>
  </si>
  <si>
    <t>個人の最後の月経から経過した時間間隔。</t>
  </si>
  <si>
    <t>前回の月経からの経過時間</t>
  </si>
  <si>
    <t>最終月経開始日</t>
  </si>
  <si>
    <t>最新の月経周期の初日の日付。</t>
  </si>
  <si>
    <t>最終月経</t>
  </si>
  <si>
    <t>主な使用言語</t>
  </si>
  <si>
    <t>対象者が最も頻繁にまたは主に話す主な言語。</t>
  </si>
  <si>
    <t>第二言語</t>
  </si>
  <si>
    <t>対象者が話すが、主要言語とはみなされない追加言語。</t>
  </si>
  <si>
    <t>リンパ節の状態</t>
  </si>
  <si>
    <t>特定の時点におけるリンパ節の状態。</t>
  </si>
  <si>
    <t>葉容積</t>
  </si>
  <si>
    <t>呼吸周期中の特定の時点における肺葉内のガスの総量。</t>
  </si>
  <si>
    <t>予測される肺葉容積の割合</t>
  </si>
  <si>
    <t>呼吸周期中の特定の時点における肺葉内のガスの総量（予測される正常値の割合）。</t>
  </si>
  <si>
    <t>発症部位の特定</t>
  </si>
  <si>
    <t>病気の始まりまたは初期段階の解剖学的な位置。</t>
  </si>
  <si>
    <t>発症部位</t>
  </si>
  <si>
    <t>ログスコア</t>
  </si>
  <si>
    <t>パフォーマンス、機能、品質、または能力を測定する、対数スケール上の数値または数値の範囲。</t>
  </si>
  <si>
    <t>縦断コース</t>
  </si>
  <si>
    <t>長期にわたる慢性疾患の経過を定義する兆候や症状を含む一連のイベントの説明。</t>
  </si>
  <si>
    <t>病気の臨床経過</t>
  </si>
  <si>
    <t>ロプラゾラム</t>
  </si>
  <si>
    <t>生物標本中のロプラゾラムの測定。</t>
  </si>
  <si>
    <t>ロプラゾラム測定</t>
  </si>
  <si>
    <t>損失額</t>
  </si>
  <si>
    <t>紛失として報告された製品の数量。</t>
  </si>
  <si>
    <t>縦方向の歪み</t>
  </si>
  <si>
    <t>縦方向の変形、縦方向の短縮、縦方向のひずみ</t>
  </si>
  <si>
    <t>心室または心房の長軸（基底から心尖まで）に沿った心筋の長さの変化の測定値。</t>
  </si>
  <si>
    <t>縦ひずみ測定</t>
  </si>
  <si>
    <t>レクチン様酸化LDL受容体-1</t>
  </si>
  <si>
    <t>C型レクチンドメインファミリー8メンバーA; CLEC8A; レクチン様酸化LDL受容体-1; LOX-1; 酸化LDL受容体1; 酸化低密度リポタンパク質受容体1</t>
  </si>
  <si>
    <t>生物学的標本中のレクチン様酸化LDL受容体1の測定。</t>
  </si>
  <si>
    <t>レクチン様酸化LDL受容体1の測定</t>
  </si>
  <si>
    <t>ロキサピン</t>
  </si>
  <si>
    <t>生物標本中のロキサピンの測定。</t>
  </si>
  <si>
    <t>ロキサピン測定</t>
  </si>
  <si>
    <t>リポタンパク質a</t>
  </si>
  <si>
    <t>生物標本中のリポタンパク質 A の測定。</t>
  </si>
  <si>
    <t>リポタンパク質の測定</t>
  </si>
  <si>
    <t>ラムダ+プラズマ細胞</t>
  </si>
  <si>
    <t>ラムダ+ PC; ラムダ+ プラズマ細胞</t>
  </si>
  <si>
    <t>生物標本中のラムダ+形質細胞の測定。</t>
  </si>
  <si>
    <t>ラムダ陽性形質細胞数</t>
  </si>
  <si>
    <t>最長垂線</t>
  </si>
  <si>
    <t>最長垂線; 短軸直径</t>
  </si>
  <si>
    <t>特定の直線または平面に対して直角である物体または図形を通る、可能な限り最長の直線または平面。</t>
  </si>
  <si>
    <t>リポタンパク質リパーゼ</t>
  </si>
  <si>
    <t>生物標本中のリポタンパク質リパーゼの測定。</t>
  </si>
  <si>
    <t>リポタンパク質リパーゼ測定</t>
  </si>
  <si>
    <t>レジオネラ・ニューモフィラ</t>
  </si>
  <si>
    <t>生物標本中のレジオネラ・ニューモフィラの測定。</t>
  </si>
  <si>
    <t>レジオネラ・ニューモフィラ測定</t>
  </si>
  <si>
    <t>レジオネラ・ニューモフィラ抗原</t>
  </si>
  <si>
    <t>生物標本中のレジオネラ・ニューモフィラ抗原の測定。</t>
  </si>
  <si>
    <t>レジオネラ・ニューモフィラ抗原測定</t>
  </si>
  <si>
    <t>レジオネラ・ニューモフィラDNA</t>
  </si>
  <si>
    <t>生物標本中のレジオネラ・ニューモフィラ DNA の測定。</t>
  </si>
  <si>
    <t>レジオネラ・ニューモフィラDNA測定</t>
  </si>
  <si>
    <t>レジオネラ・ニューモフィラSg1抗原</t>
  </si>
  <si>
    <t>レジオネラ・ニューモフィラ血清群1抗原；レジオネラ・ニューモフィラSg1抗原</t>
  </si>
  <si>
    <t>生物標本中のレジオネラ・ニューモフィラ血清群 1 抗原の測定。</t>
  </si>
  <si>
    <t>レジオネラ・ニューモフィラ血清群1抗原測定</t>
  </si>
  <si>
    <t>リポタンパク質関連ホスホリパーゼA2</t>
  </si>
  <si>
    <t>生物標本中のリポタンパク質関連ホスホリパーゼ A2 の測定。</t>
  </si>
  <si>
    <t>リポタンパク質関連ホスホリパーゼA2測定</t>
  </si>
  <si>
    <t>ロイシンリッチアルファ2糖タンパク質1</t>
  </si>
  <si>
    <t>HMFT1766; ロイシンリッチアルファ2糖タンパク質1</t>
  </si>
  <si>
    <t>生物標本中のロイシンを豊富に含むアルファ 2 糖タンパク質 1 の測定。</t>
  </si>
  <si>
    <t>ロイシンリッチα-2-糖タンパク質1の測定</t>
  </si>
  <si>
    <t>病変リーバス虚血インジケーター</t>
  </si>
  <si>
    <t>病変の血行再建が行われる前に臨床的または機能的虚血が存在するかどうかを示します。</t>
  </si>
  <si>
    <t>病変血行再建虚血指標</t>
  </si>
  <si>
    <t>ロルメタゼパム</t>
  </si>
  <si>
    <t>生物標本中のロルメタゼパムの測定。</t>
  </si>
  <si>
    <t>ロルメタゼパム測定</t>
  </si>
  <si>
    <t>病変再狭窄指標</t>
  </si>
  <si>
    <t>以前の狭窄を治療した後に、病変部位が再び狭くなり、以前治療した病変部位の直径が 50% を超える狭窄があるかどうかを示します。</t>
  </si>
  <si>
    <t>病変リーバスの臨床指標</t>
  </si>
  <si>
    <t>病変の血行再建が行われる前に適切な臨床状況が存在していたかどうかを示します。</t>
  </si>
  <si>
    <t>病変血行再建の臨床指標</t>
  </si>
  <si>
    <t>ロラゼパム</t>
  </si>
  <si>
    <t>生物学的標本中に存在するロラゼパムの測定。</t>
  </si>
  <si>
    <t>ロラゼパム測定</t>
  </si>
  <si>
    <t>対象者の生存が確認された最終日</t>
  </si>
  <si>
    <t>最後に生存が確認された日付; 対象者の生存が確認された日付</t>
  </si>
  <si>
    <t>対象者が生存していたことが知られている最新の日付。</t>
  </si>
  <si>
    <t>リゼルグ酸ジエチルアミド</t>
  </si>
  <si>
    <t>酸; リゼルゲートジエチルアミド; リゼルグ酸ジエチルアミド</t>
  </si>
  <si>
    <t>生物標本中のリゼルグ酸ジエチルアミン (LSD) の測定。</t>
  </si>
  <si>
    <t>リセルギド測定</t>
  </si>
  <si>
    <t>可溶性L-セレクチン</t>
  </si>
  <si>
    <t>sL-セクレチン; 可溶性CD62L; 可溶性L-セクレチン</t>
  </si>
  <si>
    <t>生物標本中の可溶性 L-セクレチンの測定。</t>
  </si>
  <si>
    <t>可溶性L-セレクチン測定</t>
  </si>
  <si>
    <t>リステリア・モノサイトゲネスDNA</t>
  </si>
  <si>
    <t>生物標本中のリステリア・モノサイトゲネス DNA の測定。</t>
  </si>
  <si>
    <t>リステリア・モノサイトゲネスDNA測定</t>
  </si>
  <si>
    <t>リンホトキシンアルファ</t>
  </si>
  <si>
    <t>リンホトキシンα、TNFβ、腫瘍壊死因子β</t>
  </si>
  <si>
    <t>生物標本中のリンホトキシンアルファの測定。</t>
  </si>
  <si>
    <t>リンホトキシンα測定</t>
  </si>
  <si>
    <t>ロイコトリエンB4</t>
  </si>
  <si>
    <t>生物標本中のロイコトリエン B4 の測定。</t>
  </si>
  <si>
    <t>ロイコトリエンB4測定</t>
  </si>
  <si>
    <t>ロイコトリエンC4合成酵素</t>
  </si>
  <si>
    <t>生物標本中のロイコトリエン C4 合成酵素の測定。</t>
  </si>
  <si>
    <t>ロイコトリエンC4合成酵素測定</t>
  </si>
  <si>
    <t>ロイコトリエンD4</t>
  </si>
  <si>
    <t>生物標本中のロイコトリエン D4 の測定。</t>
  </si>
  <si>
    <t>ロイコトリエンD4測定</t>
  </si>
  <si>
    <t>ロイコトリエンE4</t>
  </si>
  <si>
    <t>生物標本中のロイコトリエン E4 の測定。</t>
  </si>
  <si>
    <t>ロイコトリエンE4測定</t>
  </si>
  <si>
    <t>ラクトフェリン</t>
  </si>
  <si>
    <t>ラクトフェリン; ラクトトランスフェリン</t>
  </si>
  <si>
    <t>生物標本中のラクトフェリンの測定。</t>
  </si>
  <si>
    <t>ラクトフェリン測定</t>
  </si>
  <si>
    <t>除脂肪組織量</t>
  </si>
  <si>
    <t>個人の組織の一部または全体の重量から、その組織の一部または全体の組織内の個人の体脂肪の重量を差し引いたもの。</t>
  </si>
  <si>
    <t>発光タイプ</t>
  </si>
  <si>
    <t>発光の分類。</t>
  </si>
  <si>
    <t>ルラシドン</t>
  </si>
  <si>
    <t>生物標本中のルラシドンの測定。</t>
  </si>
  <si>
    <t>ルラシドン測定</t>
  </si>
  <si>
    <t>左室駆出率</t>
  </si>
  <si>
    <t>視覚的な推定または計算によって測定できる、収縮期中に駆出される左室拡張期終末容積のパーセンテージまたは分数。</t>
  </si>
  <si>
    <t>左室駆出率、Cal</t>
  </si>
  <si>
    <t>左室駆出率、Cal; 左室駆出率、計算値</t>
  </si>
  <si>
    <t>左室収縮期に左室から駆出される血液量の計算されたパーセントまたは分数。左室の一回拍出量を左室拡張末期容積で割って計算されます。</t>
  </si>
  <si>
    <t>左室駆出率の計算値</t>
  </si>
  <si>
    <t>左心室駆出率、Est</t>
  </si>
  <si>
    <t>左室駆出率（推定）; 左室駆出率（推定）</t>
  </si>
  <si>
    <t>左心室収縮期に左心室から排出される血液量の割合または分率の視覚的な推定。</t>
  </si>
  <si>
    <t>推定左室駆出率</t>
  </si>
  <si>
    <t>肝線維化スコア</t>
  </si>
  <si>
    <t>被験者の年齢や性別などの追加の人口統計学的要因を考慮し、複数の血液検査パラメータを評価することで肝臓病理を評価するスコアリング システム。</t>
  </si>
  <si>
    <t>左室短縮率</t>
  </si>
  <si>
    <t>収縮末期から拡張末期にかけての拡張末期径の減少を、拡張末期径に対する割合で表す。左室短縮率の計算は以下の式に従って行う。</t>
  </si>
  <si>
    <t>左室重量（推定）</t>
  </si>
  <si>
    <t>左心室の重量（グラム単位）は、心エコー検査による推定値と心筋比重などの定数を用いた式で推定されます。左心室重量は以下の式で推定されます。</t>
  </si>
  <si>
    <t>左心室の推定質量</t>
  </si>
  <si>
    <t>左室重量指数</t>
  </si>
  <si>
    <t>左心室重量を被験者の体表面積で割ったもの。</t>
  </si>
  <si>
    <t>LVOTピーク速度</t>
  </si>
  <si>
    <t>左室流出路ピーク速度; LVOT ピーク速度</t>
  </si>
  <si>
    <t>左室収縮期に左室流出路で測定される血流の最大速度の測定値。</t>
  </si>
  <si>
    <t>左室流出路ピーク速度</t>
  </si>
  <si>
    <t>LVOT速度時間積分</t>
  </si>
  <si>
    <t>左室流出路速度時間積分; LVOT速度時間積分</t>
  </si>
  <si>
    <t>左室収縮期における左室流出路内のすべての瞬間流速の積分。</t>
  </si>
  <si>
    <t>左室流出路速度時間積分</t>
  </si>
  <si>
    <t>レボルファノール</t>
  </si>
  <si>
    <t>生物標本中のレボルファノールの測定。</t>
  </si>
  <si>
    <t>レボルファノール測定</t>
  </si>
  <si>
    <t>主題指標とともに生きる</t>
  </si>
  <si>
    <t>関連人物が対象者と同居しているかどうかを示します。(NCI)</t>
  </si>
  <si>
    <t>レベチラセタム</t>
  </si>
  <si>
    <t>生物標本中のレベチラセタムの測定。</t>
  </si>
  <si>
    <t>レベチラセタム測定</t>
  </si>
  <si>
    <t>リンパ球抗原6E</t>
  </si>
  <si>
    <t>リンパ球抗原6ファミリーメンバーE; リンパ球抗原6E</t>
  </si>
  <si>
    <t>生物標本中のリンパ球抗原 6E の測定。</t>
  </si>
  <si>
    <t>リンパ球抗原6E測定</t>
  </si>
  <si>
    <t>リンパ球</t>
  </si>
  <si>
    <t>生物標本中のリンパ球の測定。</t>
  </si>
  <si>
    <t>リンパ球数</t>
  </si>
  <si>
    <t>活性化リンパ球</t>
  </si>
  <si>
    <t>生物学的標本中の活性化リンパ球の総数の測定。</t>
  </si>
  <si>
    <t>活性化リンパ球測定</t>
  </si>
  <si>
    <t>非定型リンパ球</t>
  </si>
  <si>
    <t>非定型リンパ球、変異リンパ球、反応性リンパ球</t>
  </si>
  <si>
    <t>生物学的標本中の異型リンパ球の測定。</t>
  </si>
  <si>
    <t>異型リンパ球数</t>
  </si>
  <si>
    <t>異型リンパ球/白血球</t>
  </si>
  <si>
    <t>非定型リンパ球/白血球; 変異リンパ球/白血球; 反応性リンパ球/白血球</t>
  </si>
  <si>
    <t>生物標本中の白血球に対する異型リンパ球の相対的な測定値（比率またはパーセンテージ）。</t>
  </si>
  <si>
    <t>非定型リンパ球対白血球比測定</t>
  </si>
  <si>
    <t>非定型リンパ球/リンパ球</t>
  </si>
  <si>
    <t>異型リンパ球/リンパ球; 異型リンパ球/リンパ球; 反応性リンパ球/リンパ球; 変異リンパ球/リンパ球</t>
  </si>
  <si>
    <t>生物標本中のすべてのリンパ球に対する非定型リンパ球の相対的な測定値（比率またはパーセンテージ）。</t>
  </si>
  <si>
    <t>反応性リンパ球対リンパ球比測定</t>
  </si>
  <si>
    <t>リンパ球/総細胞</t>
  </si>
  <si>
    <t>生物学的標本（骨髄標本など）内のリンパ球と総細胞の相対的な測定値（比率またはパーセンテージ）。</t>
  </si>
  <si>
    <t>リンパ球対総細胞比測定</t>
  </si>
  <si>
    <t>リンパ球、分裂</t>
  </si>
  <si>
    <t>生物標本中の分裂リンパ球の測定。</t>
  </si>
  <si>
    <t>分裂リンパ球数</t>
  </si>
  <si>
    <t>リンパ球、分裂細胞/白血球</t>
  </si>
  <si>
    <t>生物標本中の全白血球に対する分裂リンパ球の相対的な測定値（比率またはパーセンテージ）。</t>
  </si>
  <si>
    <t>分裂リンパ球と白血球の比率測定</t>
  </si>
  <si>
    <t>未熟リンパ球</t>
  </si>
  <si>
    <t>生物標本中の未熟リンパ球の測定。</t>
  </si>
  <si>
    <t>未熟リンパ球測定</t>
  </si>
  <si>
    <t>未熟リンパ球/白血球</t>
  </si>
  <si>
    <t>生物標本中の白血球に対する未熟リンパ球の相対的な測定値（比率またはパーセンテージ）。</t>
  </si>
  <si>
    <t>未熟リンパ球と白血球の比率測定</t>
  </si>
  <si>
    <t>リンパ球/白血球</t>
  </si>
  <si>
    <t>生物学的標本中のリンパ球と白血球の相対的な測定値（比率またはパーセンテージ）。</t>
  </si>
  <si>
    <t>リンパ球対白血球比</t>
  </si>
  <si>
    <t>大型リンパ球</t>
  </si>
  <si>
    <t>生物標本中の大型リンパ球（直径約 10 µm ～ 20 µm）の測定。</t>
  </si>
  <si>
    <t>リンパ球数増加症</t>
  </si>
  <si>
    <t>リンパ腫細胞</t>
  </si>
  <si>
    <t>生物標本中の悪性リンパ球の測定。</t>
  </si>
  <si>
    <t>リンパ腫細胞数</t>
  </si>
  <si>
    <t>リンパ腫細胞/総細胞</t>
  </si>
  <si>
    <t>生物学的標本中の全細胞に対するリンパ腫細胞の相対的な測定値（比率またはパーセンテージ）。</t>
  </si>
  <si>
    <t>リンパ腫細胞と全細胞比の測定</t>
  </si>
  <si>
    <t>リンパ腫細胞/白血球</t>
  </si>
  <si>
    <t>生物標本中のすべての白血球に対する悪性リンパ球の相対的な測定値（比率またはパーセンテージ）。</t>
  </si>
  <si>
    <t>リンパ腫細胞と白血球の比率測定</t>
  </si>
  <si>
    <t>リンパ腫細胞/リンパ球</t>
  </si>
  <si>
    <t>生物標本中のすべてのリンパ球に対する悪性リンパ球の相対的な測定値（比率またはパーセンテージ）。</t>
  </si>
  <si>
    <t>リンパ腫細胞とリンパ球の比率測定</t>
  </si>
  <si>
    <t>リンパ球/好中球</t>
  </si>
  <si>
    <t>生物標本中のリンパ球と好中球の相対的な測定値（比率）。</t>
  </si>
  <si>
    <t>リンパ球と好中球の比率の測定</t>
  </si>
  <si>
    <t>リンパ球/非扁平上皮細胞</t>
  </si>
  <si>
    <t>生物標本中のリンパ球と非扁平上皮細胞の相対的な測定値（比率またはパーセンテージ）。</t>
  </si>
  <si>
    <t>リンパ球と非扁平上皮細胞比の測定</t>
  </si>
  <si>
    <t>ライム+モノ</t>
  </si>
  <si>
    <t>Lym+Mono; リンパ球と単球</t>
  </si>
  <si>
    <t>生物学的標本内のリンパ球と単球の両方を含む細胞集団の測定。</t>
  </si>
  <si>
    <t>リンパ球と単球の数</t>
  </si>
  <si>
    <t>リンパ球+モノ/ロイク</t>
  </si>
  <si>
    <t>リンパ球と単球/白血球</t>
  </si>
  <si>
    <t>生物学的標本中のリンパ球と単球の総白血球数に対する相対的な測定値（比率またはパーセンテージ）。</t>
  </si>
  <si>
    <t>リンパ球および単球と白血球の比率測定</t>
  </si>
  <si>
    <t>リンパ細胞</t>
  </si>
  <si>
    <t>生物学的標本中のリンパ系細胞の総数の測定。</t>
  </si>
  <si>
    <t>リンパ細胞数</t>
  </si>
  <si>
    <t>リンフォタクチン</t>
  </si>
  <si>
    <t>ケモカインリガンド1；リンフォタクチン</t>
  </si>
  <si>
    <t>生物標本中のリンフォタクチンの測定。</t>
  </si>
  <si>
    <t>リンフォタクチン測定</t>
  </si>
  <si>
    <t>形質細胞様リンパ球</t>
  </si>
  <si>
    <t>生物標本中の形質細胞様リンパ球（周辺部に凝集したクロマチンと濃い青色の細胞質を持ち、形質細胞に似ているリンパ球）の測定。</t>
  </si>
  <si>
    <t>形質細胞様リンパ球数</t>
  </si>
  <si>
    <t>形質細胞様リンパ球/白血球</t>
  </si>
  <si>
    <t>生物標本中のすべての白血球に対する形質細胞様リンパ球の相対的な測定値（比率またはパーセンテージ）。</t>
  </si>
  <si>
    <t>形質細胞様リンパ球と白血球の比率測定</t>
  </si>
  <si>
    <t>形質細胞様リンパ球/リンパ球</t>
  </si>
  <si>
    <t>生物標本中のすべてのリンパ球に対する形質細胞様リンパ球（周辺部に凝集したクロマチンと濃い青色の細胞質を持ち、形質細胞に似ているリンパ球）の相対的な測定値（比率またはパーセンテージ）。</t>
  </si>
  <si>
    <t>形質細胞様リンパ球対リンパ球比測定</t>
  </si>
  <si>
    <t>空胞リンパ球</t>
  </si>
  <si>
    <t>生物学的標本中の空胞化リンパ球の測定。</t>
  </si>
  <si>
    <t>空胞リンパ球数</t>
  </si>
  <si>
    <t>空胞リンパ球/白血球</t>
  </si>
  <si>
    <t>生物標本中の白血球に対する空胞化リンパ球の相対的な測定値（比率またはパーセンテージ）。</t>
  </si>
  <si>
    <t>空胞化リンパ球と白血球の比率測定</t>
  </si>
  <si>
    <t>リムサブ</t>
  </si>
  <si>
    <t>Lym Sub; リンパ球サブ; リンパ球サブ集団</t>
  </si>
  <si>
    <t>生物学的標本内のリンパ球のサブポピュレーションの測定。</t>
  </si>
  <si>
    <t>リンパ球サブポピュレーション数</t>
  </si>
  <si>
    <t>リジン</t>
  </si>
  <si>
    <t>生物標本中のリジンの測定。</t>
  </si>
  <si>
    <t>リジン測定</t>
  </si>
  <si>
    <t>リムサブ/ロイク</t>
  </si>
  <si>
    <t>リンパ球亜集団/白血球; リンパ球亜集団/白血球; 赤血球亜集団/白血球; 赤血球亜集団/白血球</t>
  </si>
  <si>
    <t>生物学的標本中のリンパ球のサブ集団と全白血球の相対的な測定値（比率またはパーセンテージ）。</t>
  </si>
  <si>
    <t>リンパ球サブポピュレーションと白血球の比率測定</t>
  </si>
  <si>
    <t>リムサブ/リム</t>
  </si>
  <si>
    <t>Lym Sub/Lym; リンパ球亜集団/リンパ球; リンパ球亜集団/リンパ球</t>
  </si>
  <si>
    <t>生物学的標本内のリンパ球に対するリンパ球のサブポピュレーションの相対的な測定値 (比率またはパーセンテージ)。</t>
  </si>
  <si>
    <t>リンパ球サブポピュレーションと総リンパ球の比率測定</t>
  </si>
  <si>
    <t>リムサブ/リムサブ</t>
  </si>
  <si>
    <t>リンパ球サブ集団/リンパ球サブ集団</t>
  </si>
  <si>
    <t>生物学的標本内のリンパ球のサブ集団に対するリンパ球のサブ集団の相対的な測定値 (比率またはパーセンテージ)。</t>
  </si>
  <si>
    <t>リンパ球サブポピュレーション対リンパ球サブポピュレーション比測定</t>
  </si>
  <si>
    <t>グロボトリアオシルスフィンゴシン</t>
  </si>
  <si>
    <t>グロボトリアオシルスフィンゴシン;リソ-Gb3;リソ-GL3</t>
  </si>
  <si>
    <t>生物標本中のグロボトリアオシルスフィンゴシンの測定。</t>
  </si>
  <si>
    <t>グロボトリアオシルスフィンゴシン測定</t>
  </si>
  <si>
    <t>グルコサイコシン</t>
  </si>
  <si>
    <t>グルコサイコシン、グルコシルスフィンゴシン、リゾGL1</t>
  </si>
  <si>
    <t>生物標本中のグルコサイコシンの測定。</t>
  </si>
  <si>
    <t>グルコサイコシン測定</t>
  </si>
  <si>
    <t>リゾチーム</t>
  </si>
  <si>
    <t>生物標本中のリゾチームの測定。</t>
  </si>
  <si>
    <t>リゾチーム測定</t>
  </si>
  <si>
    <t>スカベンジャー受容体システインリッチタイプ1タンパク質M130</t>
  </si>
  <si>
    <t>スカベンジャー受容体システインリッチタイプ1タンパク質M130; スカベンジャー受容体システインリッチタイプ1タンパク質M130; 可溶性CD163; 可溶性CD163a</t>
  </si>
  <si>
    <t>生物標本中のスカベンジャー受容体システインリッチタイプ 1 タンパク質 M130 の測定。</t>
  </si>
  <si>
    <t>スカベンジャー受容体システインリッチ1型タンパク質M130の測定</t>
  </si>
  <si>
    <t>マイコバクテリウム・アブセッサス</t>
  </si>
  <si>
    <t>生物標本中の Mycobacterium abscessus の測定。</t>
  </si>
  <si>
    <t>マイコバクテリウム・アブセッサス測定</t>
  </si>
  <si>
    <t>生物標本中の合成カンナビノイド MAB-CHMINACA の測定。</t>
  </si>
  <si>
    <t>MAB-CHMINACA測定</t>
  </si>
  <si>
    <t>調節性オートアブ/総オートアブ</t>
  </si>
  <si>
    <t>調節性自己抗体/総自己抗体; 調節性自己抗体/総自己抗体</t>
  </si>
  <si>
    <t>生物学的標本中の総自己抗体に対する調節自己抗体の相対的測定値（比率またはパーセンテージ）。</t>
  </si>
  <si>
    <t>自己抗体対自己抗体比測定の調節</t>
  </si>
  <si>
    <t>肉眼的血液</t>
  </si>
  <si>
    <t>肉眼で見える血液；目に見える血液</t>
  </si>
  <si>
    <t>尿や便のサンプルなどの体内生成物に含まれる血液の測定値で、肉眼検査で視覚的に検出できます。</t>
  </si>
  <si>
    <t>肉眼的血液測定</t>
  </si>
  <si>
    <t>マクロサイトー</t>
  </si>
  <si>
    <t>生物標本内のマクロサイトの測定。</t>
  </si>
  <si>
    <t>大赤血球数</t>
  </si>
  <si>
    <t>磁場強度</t>
  </si>
  <si>
    <t>磁性体または移動する電荷の周囲の領域に作用する磁力の測定値。</t>
  </si>
  <si>
    <t>粘膜関連不変Tリンパ球</t>
  </si>
  <si>
    <t>MAIT; MAIT細胞; 粘膜関連インバリアントT細胞; 粘膜関連インバリアントTリンパ球; 粘膜関連インバリアントTリンパ球</t>
  </si>
  <si>
    <t>生物学的標本における粘膜関連不変Tリンパ球の測定。</t>
  </si>
  <si>
    <t>粘膜関連不変Tリンパ球数</t>
  </si>
  <si>
    <t>MAIT細胞/白血球; MAIT/Leuk; 粘膜関連不変Tリンパ球/白血球</t>
  </si>
  <si>
    <t>生物学的標本中の白血球に対する粘膜関連不変 T リンパ球の相対的な測定値 (比率またはパーセンテージ)。</t>
  </si>
  <si>
    <t>粘膜関連不変Tリンパ球対白血球比測定</t>
  </si>
  <si>
    <t>MAITサブ/MAIT</t>
  </si>
  <si>
    <t>MAIT 細胞サブ/MAIT 細胞; MAIT サブ/MAIT; 粘膜関連インバリアント T 細胞サブポピュレーション/粘膜関連インバリアント T 細胞; 粘膜関連インバリアント T リンパ球サブポピュレーション/粘膜関連インバリアント T リンパ球</t>
  </si>
  <si>
    <t>生物学的標本中のすべての粘膜関連 T リンパ球に対する粘膜関連不変 T リンパ球のサブポピュレーションの相対測定値。</t>
  </si>
  <si>
    <t>粘膜関連不変Tリンパ球サブポピュレーションと粘膜関連Tリンパ球比の測定</t>
  </si>
  <si>
    <t>MAIT細胞/T細胞; MAIT/TLym; 粘膜関連インバリアントT細胞/Tリンパ球; 粘膜関連インバリアントTリンパ球/Tリンパ球</t>
  </si>
  <si>
    <t>粘膜関連不変Tリンパ球と生物標本中のTリンパ球の相対的な測定値（比率またはパーセンテージ）。</t>
  </si>
  <si>
    <t>粘膜関連不変Tリンパ球対Tリンパ球比測定</t>
  </si>
  <si>
    <t>悪性腫瘍の証拠の説明</t>
  </si>
  <si>
    <t>悪性腫瘍が存在すると判断する根拠。</t>
  </si>
  <si>
    <t>悪性疾患の証拠の説明</t>
  </si>
  <si>
    <t>悪性度指標</t>
  </si>
  <si>
    <t>悪性腫瘍が存在するかどうかを示すもの。</t>
  </si>
  <si>
    <t>悪性疾患指標</t>
  </si>
  <si>
    <t>下顎の長さ</t>
  </si>
  <si>
    <t>下顎の長さの測定値。</t>
  </si>
  <si>
    <t>マンニトール</t>
  </si>
  <si>
    <t>生物標本中のマンニトールの測定。</t>
  </si>
  <si>
    <t>マンニトール測定</t>
  </si>
  <si>
    <t>平均動脈圧</t>
  </si>
  <si>
    <t>動脈循環内の血液の平均圧力。</t>
  </si>
  <si>
    <t>配偶者の有無</t>
  </si>
  <si>
    <t>ある人の婚姻状況の状態。</t>
  </si>
  <si>
    <t>質量</t>
  </si>
  <si>
    <t>物体内の物質の量。</t>
  </si>
  <si>
    <t>質量指示計</t>
  </si>
  <si>
    <t>腫瘤が存在するかどうかを示すもの。</t>
  </si>
  <si>
    <t>肥満細胞</t>
  </si>
  <si>
    <t>生物標本内の肥満細胞の測定。</t>
  </si>
  <si>
    <t>肥満細胞数</t>
  </si>
  <si>
    <t>肥満細胞/総細胞</t>
  </si>
  <si>
    <t>生物標本内の総細胞数に対する肥満細胞の相対的な測定値（比率またはパーセンテージ）。</t>
  </si>
  <si>
    <t>肥満細胞対総細胞比測定</t>
  </si>
  <si>
    <t>肥満細胞/白血球</t>
  </si>
  <si>
    <t>生物学的標本中の肥満細胞と総白血球の相対的な測定値（比率またはパーセンテージ）。</t>
  </si>
  <si>
    <t>肥満細胞と白血球の比率測定</t>
  </si>
  <si>
    <t>マイコバクテリウム・アビウム複合体</t>
  </si>
  <si>
    <t>生物標本中の Mycobacterium avium 複合体に割り当てることができる細菌種のグループの測定値。</t>
  </si>
  <si>
    <t>マイコバクテリウム・アビウム複合体測定</t>
  </si>
  <si>
    <t>最大ボーラス</t>
  </si>
  <si>
    <t>最大ボーラス; 最大ボーラス</t>
  </si>
  <si>
    <t>1 回のボーラス投与で投与される物質の最大量を制御するデバイスの設定および安全機能。</t>
  </si>
  <si>
    <t>最大ボーラスデバイス設定</t>
  </si>
  <si>
    <t>最大心膜液浸出幅</t>
  </si>
  <si>
    <t>拡張期における壁側心膜と臓側心膜の最大分離の定量測定。</t>
  </si>
  <si>
    <t>最大予測心拍数</t>
  </si>
  <si>
    <t>個人の心拍数の予測上限値。男性の場合は 220 から年齢を引いて計算され、女性の場合は 210 から年齢を引いて計算されます。</t>
  </si>
  <si>
    <t>メイ・ヘグリン異常</t>
  </si>
  <si>
    <t>血液サンプルにおけるメイ・ヘグリン異常の測定。この異常は、大きく変形した血小板と白血球中のドール小体の存在を特徴とする。</t>
  </si>
  <si>
    <t>メイヘグリン異常測定</t>
  </si>
  <si>
    <t>マジンドル</t>
  </si>
  <si>
    <t>生物標本中のマジンドールの測定。</t>
  </si>
  <si>
    <t>マジンドール測定</t>
  </si>
  <si>
    <t>微生物誘導抗体</t>
  </si>
  <si>
    <t>生物学的標本中の結合微生物誘導抗体の測定。この抗体の産生は、自然発生的な感染、ワクチン接種、および/または微生物全体または微生物の成分を使用したウイルスベクターベースの治療によって引き起こされる可能性がある。</t>
  </si>
  <si>
    <t>微生物誘導抗体測定</t>
  </si>
  <si>
    <t>機能性微生物誘導抗体</t>
  </si>
  <si>
    <t>生物学的標本中の機能的結合微生物誘導抗体の測定。機能的微生物誘導抗体とは、他の有効成分の存在下で病原体またはその毒素に対してアゴニスト作用またはアンタゴニスト作用を有する抗体と定義される。</t>
  </si>
  <si>
    <t>機能的微生物誘導抗体測定</t>
  </si>
  <si>
    <t>平均血流速度</t>
  </si>
  <si>
    <t>ある領域または組織を流れる血液の平均速度の測定値。</t>
  </si>
  <si>
    <t>微生物誘発性IgA/IgM抗体</t>
  </si>
  <si>
    <t>生物学的標本中の結合微生物誘導性IgAおよび/またはIgM抗体の測定。この抗体の産生は、自然発生的な感染、ワクチン接種、および/または微生物全体または複合体を用いたウイルスベクターベースの治療によって引き起こされる可能性がある。</t>
  </si>
  <si>
    <t>微生物誘発性IgAおよび/またはIgM抗体測定</t>
  </si>
  <si>
    <t>微生物誘導IgG + IgM抗体</t>
  </si>
  <si>
    <t>生物学的標本中の結合微生物誘導IgGおよびIgM抗体の測定。この抗体の産生は、自然発生的な感染、ワクチン接種、および/または微生物全体または成分を使用したウイルスベクターベースの治療によって引き起こされる可能性があります。</t>
  </si>
  <si>
    <t>微生物誘導IgGおよびIgM抗体測定</t>
  </si>
  <si>
    <t>微生物誘導IgA抗体</t>
  </si>
  <si>
    <t>生物学的標本中の結合微生物誘導IgA抗体の測定。この抗体の産生は、自然発生的な感染、ワクチン接種、および/または微生物全体またはその成分を使用したウイルスベクターベースの治療によって引き起こされる可能性がある。</t>
  </si>
  <si>
    <t>微生物誘導性IgA抗体測定</t>
  </si>
  <si>
    <t>微生物誘発性IgE抗体</t>
  </si>
  <si>
    <t>生物学的標本中の結合微生物誘導IgE抗体の測定。この抗体の産生は、自然発生的な感染、ワクチン接種、および/または微生物全体またはその成分を使用したウイルスベクターベースの治療によって引き起こされる可能性がある。</t>
  </si>
  <si>
    <t>微生物誘発性IgE抗体測定</t>
  </si>
  <si>
    <t>微生物誘導IgG抗体</t>
  </si>
  <si>
    <t>生物学的標本中の結合微生物誘導IgG抗体の測定。この抗体の産生は、自然発生的な感染、ワクチン接種、および/または微生物全体またはその成分を使用したウイルスベクターベースの治療によって引き起こされる可能性がある。</t>
  </si>
  <si>
    <t>微生物誘導IgG抗体測定</t>
  </si>
  <si>
    <t>微生物誘導IgG/IgM抗体</t>
  </si>
  <si>
    <t>生物学的標本中の結合微生物誘導IgGおよび/またはIgM抗体の測定。この抗体の産生は、自然発生的な感染、ワクチン接種、および/または微生物全体または複合体を用いたウイルスベクターベースの治療によって引き起こされる可能性がある。</t>
  </si>
  <si>
    <t>微生物誘発IgG抗体および/またはIgM抗体測定</t>
  </si>
  <si>
    <t>微生物誘導IgM抗体</t>
  </si>
  <si>
    <t>生物学的標本中の結合微生物誘導IgM抗体の測定。この抗体の産生は、自然発生的な感染、ワクチン接種、および/または微生物全体またはその成分を使用したウイルスベクターベースの治療によって引き起こされる可能性がある。</t>
  </si>
  <si>
    <t>微生物誘導IgM抗体測定</t>
  </si>
  <si>
    <t>微生物誘発性IgM/IgA/IgG抗体</t>
  </si>
  <si>
    <t>生物学的標本中の結合微生物誘導性IgM、IgAおよび/またはIgG抗体の測定。この抗体の産生は、自然発生的な感染、ワクチン接種、および/または微生物全体またはウイルスベクターを用いた治療によって引き起こされる可能性がある。</t>
  </si>
  <si>
    <t>微生物誘発性IgM、IgA、および/またはIgG抗体測定</t>
  </si>
  <si>
    <t>中和微生物誘導抗体</t>
  </si>
  <si>
    <t>生物学的標本中の中和結合微生物誘導抗体の測定。中和微生物誘導抗体は、微生物に結合して感染を阻害し、感染を防ぐ抗体として定義される機能的抗体の一種です。</t>
  </si>
  <si>
    <t>中和微生物誘導抗体測定</t>
  </si>
  <si>
    <t>ミエリン塩基性タンパク質</t>
  </si>
  <si>
    <t>生物標本中のミエリン塩基性タンパク質の測定。</t>
  </si>
  <si>
    <t>ミエリン塩基性タンパク質測定</t>
  </si>
  <si>
    <t>ボーラス忘れリマインダーステータス</t>
  </si>
  <si>
    <t>事前に指定した時間内にボーラスが投与されない場合にアラートを有効にする設定のステータス。(NCI)</t>
  </si>
  <si>
    <t>モラクセラ・カタラーリス</t>
  </si>
  <si>
    <t>生物標本中のモラクセラ・カタラーリスの測定。</t>
  </si>
  <si>
    <t>モラクセラ・カタラーリス測定</t>
  </si>
  <si>
    <t>2-メチルクエン酸</t>
  </si>
  <si>
    <t>2-メチルクエン酸; 2-メチルクエン酸; MCA; メチルクエン酸; メチルクエン酸</t>
  </si>
  <si>
    <t>生物標本中の 2-メチルクエン酸の測定。</t>
  </si>
  <si>
    <t>2-メチルクエン酸測定</t>
  </si>
  <si>
    <t>モラクセラ・カタラーリスDNA</t>
  </si>
  <si>
    <t>生物標本中の Moraxella catarrhalis DNA の測定。</t>
  </si>
  <si>
    <t>モラクセラ・カタラーリスDNA測定</t>
  </si>
  <si>
    <t>メトカチノン</t>
  </si>
  <si>
    <t>エフェドロン; メトカチノン</t>
  </si>
  <si>
    <t>生物標本中のメトカチノンの測定。</t>
  </si>
  <si>
    <t>メトカチノン測定</t>
  </si>
  <si>
    <t>エリー。平均赤血球ヘモグロビン</t>
  </si>
  <si>
    <t>生物標本中の赤血球 1 個あたりのヘモグロビンの平均量の測定値。ヘモグロビンの 10 倍を赤血球の数で割って算出されます。</t>
  </si>
  <si>
    <t>赤血球平均ヘモグロビン</t>
  </si>
  <si>
    <t>マイコバクテリウム・ケロナエ</t>
  </si>
  <si>
    <t>生物標本中のMycobacterium chelonaeの測定。</t>
  </si>
  <si>
    <t>マイコバクテリウム・ケロネ測定</t>
  </si>
  <si>
    <t>平均赤血球HGB濃度</t>
  </si>
  <si>
    <t>生物標本中の赤血球あたりのヘモグロビンの平均濃度を間接的に測定し、ヘモグロビンとヘマトクリットの比率として計算します。</t>
  </si>
  <si>
    <t>赤血球平均ヘモグロビン濃度</t>
  </si>
  <si>
    <t>微生物の同定</t>
  </si>
  <si>
    <t>生物標本中の微生物の種類を識別すること。</t>
  </si>
  <si>
    <t>単球走化性タンパク質1</t>
  </si>
  <si>
    <t>CCL2; ケモカイン（C-C モチーフ）リガンド 2; 単球走化性タンパク質 1; 単球走化性タンパク質 1</t>
  </si>
  <si>
    <t>生物標本中の単球走化性タンパク質 1 の測定。</t>
  </si>
  <si>
    <t>単球走化性タンパク質1の測定</t>
  </si>
  <si>
    <t>単球走化性タンパク質1/クレアチニン</t>
  </si>
  <si>
    <t>CCL2/クレアチニン; ケモカイン（C-Cモチーフ）リガンド2/クレアチニン; 単球走化性タンパク質1/クレアチニン; 単球走化性タンパク質1/クレアチニン</t>
  </si>
  <si>
    <t>生物標本中の単球走化性タンパク質 1 とクレアチニンの相対測定値 (比率またはパーセンテージ)。</t>
  </si>
  <si>
    <t>単球走化性タンパク質1とクレアチニンの比の測定</t>
  </si>
  <si>
    <t>マクロファージ</t>
  </si>
  <si>
    <t>生物標本内のマクロファージの測定。</t>
  </si>
  <si>
    <t>マクロファージ数</t>
  </si>
  <si>
    <t>マクロファージ/総細胞</t>
  </si>
  <si>
    <t>生物標本中のマクロファージと総細胞の相対的な測定値（比率またはパーセンテージ）。</t>
  </si>
  <si>
    <t>マクロファージ対総細胞比測定</t>
  </si>
  <si>
    <t>マクロファージ/白血球</t>
  </si>
  <si>
    <t>生物標本中のマクロファージと白血球の相対的な測定値（比率またはパーセンテージ）。</t>
  </si>
  <si>
    <t>マクロファージ対白血球比</t>
  </si>
  <si>
    <t>マクロファージM1</t>
  </si>
  <si>
    <t>生物標本中の M1 マクロファージの測定。</t>
  </si>
  <si>
    <t>M1マクロファージ数</t>
  </si>
  <si>
    <t>マクロファージM2</t>
  </si>
  <si>
    <t>生物標本中の M2 マクロファージの測定。</t>
  </si>
  <si>
    <t>M2マクロファージ数</t>
  </si>
  <si>
    <t>マクロファージ/単球</t>
  </si>
  <si>
    <t>生物標本中のマクロファージと単球の相対的な測定値（比率またはパーセンテージ）。</t>
  </si>
  <si>
    <t>マクロファージ対単球比測定</t>
  </si>
  <si>
    <t>マクロファージ/骨髄細胞</t>
  </si>
  <si>
    <t>生物標本中のマクロファージと骨髄細胞の相対的な測定値（比率またはパーセンテージ）。</t>
  </si>
  <si>
    <t>マクロファージ対骨髄細胞比測定</t>
  </si>
  <si>
    <t>マクロファージサブ</t>
  </si>
  <si>
    <t>マクロファージサブ; マクロファージサブポピュレーション</t>
  </si>
  <si>
    <t>生物学的標本におけるマクロファージのサブポピュレーションの測定。</t>
  </si>
  <si>
    <t>マクロファージサブポピュレーション数</t>
  </si>
  <si>
    <t>マクロファージ/非扁平上皮細胞</t>
  </si>
  <si>
    <t>生物標本中のマクロファージと非扁平上皮細胞の相対的な測定値（比率またはパーセンテージ）。</t>
  </si>
  <si>
    <t>マクロファージと非扁平上皮細胞比の測定</t>
  </si>
  <si>
    <t>モノクローナルタンパク質</t>
  </si>
  <si>
    <t>異常なガンマタンパク質バンド、Mタンパク質、Mスパイクパラタンパク質、Mスパイクタンパク質、モノクローナル免疫グロブリンタンパク質、モノクローナルタンパク質、モノクローナルタンパク質スパイク、骨髄腫タンパク質、パラタンパク質</t>
  </si>
  <si>
    <t>生物学的標本中の形質細胞の単一クローンの増殖から得られる均質な免疫グロブリンの測定。</t>
  </si>
  <si>
    <t>モノクローナルタンパク質測定</t>
  </si>
  <si>
    <t>マクロファージコロニー刺激因子</t>
  </si>
  <si>
    <t>生物標本中のマクロファージコロニー刺激因子の測定。</t>
  </si>
  <si>
    <t>マクロファージコロニー刺激因子測定</t>
  </si>
  <si>
    <t>平均赤血球容積</t>
  </si>
  <si>
    <t>赤血球平均容積; 赤血球平均容積; 赤血球平均容積</t>
  </si>
  <si>
    <t>生物標本中の赤血球あたりの平均細胞容積の測定値。</t>
  </si>
  <si>
    <t>赤血球平均容積</t>
  </si>
  <si>
    <t>MCV網状赤血球</t>
  </si>
  <si>
    <t>MCV 網状赤血球; MCVr; 網状赤血球の平均赤血球容積</t>
  </si>
  <si>
    <t>生物標本中の網状赤血球の平均体積の測定。</t>
  </si>
  <si>
    <t>網状赤血球平均容積</t>
  </si>
  <si>
    <t>骨髄細胞/白血球</t>
  </si>
  <si>
    <t>骨髄細胞/白血球; 骨髄細胞/白血球</t>
  </si>
  <si>
    <t>生物学的標本中の骨髄細胞と白血球の相対的な測定値（比率またはパーセンテージ）。</t>
  </si>
  <si>
    <t>骨髄細胞対白血球比測定</t>
  </si>
  <si>
    <t>3,4-メチレンジオキシアンフェタミン</t>
  </si>
  <si>
    <t>生物学的標本中の 3,4-メチレンジオキシアンフェタミンの測定。</t>
  </si>
  <si>
    <t>3,4-メチレンジオキシアンフェタミン測定</t>
  </si>
  <si>
    <t>マロンジアルデヒド</t>
  </si>
  <si>
    <t>マロンジアルデヒド; MDA</t>
  </si>
  <si>
    <t>生物標本中のマロンジアルデヒドの測定。</t>
  </si>
  <si>
    <t>マロンジアルデヒド測定</t>
  </si>
  <si>
    <t>マクロファージ由来ケモカイン</t>
  </si>
  <si>
    <t>C-Cモチーフケモカインリガンド22; CCL22; ケモカイン（C-Cモチーフ）リガンド22; ケモカインリガンド22; マクロファージ由来ケモカイン</t>
  </si>
  <si>
    <t>生物標本中のマクロファージ由来ケモカインの測定。</t>
  </si>
  <si>
    <t>マクロファージ由来ケモカイン測定</t>
  </si>
  <si>
    <t>メディケイド指標</t>
  </si>
  <si>
    <t>対象者がメディケイドの対象であるかどうかを示します。</t>
  </si>
  <si>
    <t>メディケア指標</t>
  </si>
  <si>
    <t>対象がメディケアの対象であるかどうかを示します。</t>
  </si>
  <si>
    <t>3,4-メチレンジオキシ-N-エチルアンフェタミン</t>
  </si>
  <si>
    <t>3,4-メチレンジオキシ-N-エチルアンフェタミン; イブ; MDE</t>
  </si>
  <si>
    <t>生物学的標本中の 3,4-メチレンジオキシ-N-エチルアンフェタミンの測定。</t>
  </si>
  <si>
    <t>3,4-メチレンジオキシ-N-エチルアンフェタミン測定</t>
  </si>
  <si>
    <t>3,4-メチレンジオキシメタンフェタミン</t>
  </si>
  <si>
    <t>3,4-メチレンジオキシメタンフェタミン; エクスタシー</t>
  </si>
  <si>
    <t>生物学的標本中の 3,4-メチレンジオキシメタンフェタミン (MDMA) の測定。</t>
  </si>
  <si>
    <t>3,4-メチレンジオキシメタンフェタミン測定</t>
  </si>
  <si>
    <t>MDSC; 骨髄由来抑制細胞</t>
  </si>
  <si>
    <t>生物学的標本中の骨髄由来抑制細胞の測定。</t>
  </si>
  <si>
    <t>骨髄由来抑制細胞数</t>
  </si>
  <si>
    <t>MDSCグラン</t>
  </si>
  <si>
    <t>G-MDSC; gMDSC; MDSC Gran; 骨髄由来抑制細胞顆粒球; PMN-MDSC</t>
  </si>
  <si>
    <t>生物標本中の顆粒球性骨髄由来抑制細胞の測定。</t>
  </si>
  <si>
    <t>顆粒球性骨髄由来抑制細胞数</t>
  </si>
  <si>
    <t>MDSC グランサブ</t>
  </si>
  <si>
    <t>MDSC Gran Sub; 骨髄由来抑制細胞顆粒球サブポピュレーション</t>
  </si>
  <si>
    <t>生物学的標本中の顆粒球性骨髄由来抑制細胞のサブポピュレーションの測定。</t>
  </si>
  <si>
    <t>顆粒球性骨髄由来抑制細胞サブポピュレーション数</t>
  </si>
  <si>
    <t>MDSC/Leukサブ</t>
  </si>
  <si>
    <t>MDSC/Leukサブ; 骨髄由来抑制細胞/白​​血球サブポピュレーション</t>
  </si>
  <si>
    <t>生物学的標本中の白血球のサブ集団に対する骨髄由来抑制細胞の相対的な測定値（比率またはパーセンテージ）。</t>
  </si>
  <si>
    <t>骨髄由来抑制細胞と白血球サブポピュレーションの比率測定</t>
  </si>
  <si>
    <t>MDSCモノ</t>
  </si>
  <si>
    <t>M-MDSC; MDSC Mono; mMDSC; 骨髄由来抑制細胞単球</t>
  </si>
  <si>
    <t>生物学的標本中の単球性骨髄由来抑制細胞の測定。</t>
  </si>
  <si>
    <t>単球性骨髄由来抑制細胞数</t>
  </si>
  <si>
    <t>MDSCモノラルサブ</t>
  </si>
  <si>
    <t>MDSCモノサブ; 骨髄由来抑制細胞単球サブポピュレーション</t>
  </si>
  <si>
    <t>生物学的標本中の単球性骨髄由来抑制細胞のサブポピュレーションの測定。</t>
  </si>
  <si>
    <t>単球性骨髄由来抑制細胞サブポピュレーション数</t>
  </si>
  <si>
    <t>MDSCサブ</t>
  </si>
  <si>
    <t>MDSCサブ; MDSCサブポピュレーション; 骨髄由来抑制細胞サブポピュレーション</t>
  </si>
  <si>
    <t>生物学的標本中の骨髄由来抑制細胞のサブポピュレーションの測定。</t>
  </si>
  <si>
    <t>骨髄由来抑制細胞サブポピュレーション数</t>
  </si>
  <si>
    <t>MDSC ダブルネガティブ</t>
  </si>
  <si>
    <t>MDSC Dbl Neg; 骨髄由来抑制細胞ダブルネガティブ</t>
  </si>
  <si>
    <t>生物学的標本中の二重陰性骨髄由来抑制細胞（CD14-CD15- の両方である任意の MDSC）の測定。</t>
  </si>
  <si>
    <t>ダブルネガティブ骨髄由来抑制細胞数</t>
  </si>
  <si>
    <t>MDSC ダブルネガティブ/MDSC</t>
  </si>
  <si>
    <t>MDSC Dbl Neg/MDSC; 骨髄由来サプレッサー細胞 ダブルネガティブ/骨髄由来サプレッサー細胞</t>
  </si>
  <si>
    <t>生物学的標本中のすべての骨髄由来抑制細胞に対する二重陰性骨髄由来抑制細胞の相対的な測定値（比率またはパーセンテージ）。</t>
  </si>
  <si>
    <t>ダブルネガティブ骨髄由来抑制細胞対骨髄由来抑制細胞比測定</t>
  </si>
  <si>
    <t>MDSC ダブルネガティブサブ</t>
  </si>
  <si>
    <t>ダブルネガティブ骨髄由来抑制細胞サブポピュレーション；MDSCダブルネガティブサブ；MDSCダブルネガティブサブポピュレーション</t>
  </si>
  <si>
    <t>生物学的標本における二重陰性骨髄由来抑制細胞のサブポピュレーションの測定。</t>
  </si>
  <si>
    <t>ダブルネガティブ骨髄由来抑制因子サブポピュレーション数</t>
  </si>
  <si>
    <t>MDSC ダブルネガティブサブ/MDSC</t>
  </si>
  <si>
    <t>MDSC Dbl Neg Sub/MDSC; 骨髄由来抑制細胞ダブルネガティブサブポピュレーション/骨髄由来抑制細胞</t>
  </si>
  <si>
    <t>生物学的標本中のすべての骨髄由来抑制細胞に対する、二重陰性骨髄由来抑制細胞のサブポピュレーションの相対的な測定値 (比率またはパーセンテージ)。</t>
  </si>
  <si>
    <t>ダブルネガティブ骨髄由来抑制細胞サブポピュレーションと骨髄由来抑制細胞比の測定</t>
  </si>
  <si>
    <t>MDSC ダブル ネガティブ サブ/MDSC ダブル ネガティブ</t>
  </si>
  <si>
    <t>MDSC Dbl Neg Sub/MDSC Dbl Neg; 骨髄由来抑制細胞ダブルネガティブサブポピュレーション/骨髄由来抑制細胞ダブルネガティブ</t>
  </si>
  <si>
    <t>生物学的標本中のすべての二重陰性骨髄由来抑制細胞に対する二重陰性骨髄由来抑制細胞のサブポピュレーションの相対的な測定値 (比率またはパーセンテージ)。</t>
  </si>
  <si>
    <t>ダブルネガティブ骨髄由来サプレッサー細胞サブポピュレーションとダブルネガティブ骨髄由来サプレッサー細胞比測定</t>
  </si>
  <si>
    <t>MDSC グラン/グラン</t>
  </si>
  <si>
    <t>MDSC Gran/Gran; 骨髄由来抑制細胞顆粒球/顆粒球; PMN-MDSC/Gran</t>
  </si>
  <si>
    <t>生物学的標本中の顆粒球総数に対する顆粒球性骨髄由来抑制細胞の相対的な測定値（比率またはパーセンテージ）。</t>
  </si>
  <si>
    <t>顆粒球性骨髄由来抑制細胞と顆粒球の比率の測定</t>
  </si>
  <si>
    <t>MDSC グラン/ルーク</t>
  </si>
  <si>
    <t>MDSC Gran/Leuk; 骨髄由来抑制細胞顆粒球/白血球; PMN-MDSC/Leuk</t>
  </si>
  <si>
    <t>生物学的標本中の顆粒球性骨髄由来抑制細胞と全白血球の相対的な測定値（比率またはパーセンテージ）。</t>
  </si>
  <si>
    <t>顆粒球性骨髄由来抑制細胞と白血球の比の測定</t>
  </si>
  <si>
    <t>MDSC グラン/リム サブ</t>
  </si>
  <si>
    <t>MDSC Gran/Lym Sub; 骨髄由来抑制細胞顆粒球/リンパ球サブポピュレーション; PMN-MDSC/Lym Sub</t>
  </si>
  <si>
    <t>生物学的標本中のリンパ球のサブ集団に対する顆粒球性骨髄由来抑制細胞の相対的な測定値（比率またはパーセンテージ）。</t>
  </si>
  <si>
    <t>顆粒球性骨髄由来抑制細胞とリンパ球サブポピュレーションの比率測定</t>
  </si>
  <si>
    <t>MDSCグラン/MDSC</t>
  </si>
  <si>
    <t>MDSC Gran/MDSC; 骨髄由来抑制細胞 顆粒球/骨髄由来抑制細胞; PMN-MDSC/MDSC</t>
  </si>
  <si>
    <t>生物学的標本中のすべての骨髄由来抑制細胞に対する顆粒球性骨髄由来抑制細胞の相対的な測定値（比率またはパーセンテージ）。</t>
  </si>
  <si>
    <t>顆粒球性骨髄由来抑制細胞と骨髄由来抑制細胞比の測定</t>
  </si>
  <si>
    <t>MDSC グランサブ/MDSC</t>
  </si>
  <si>
    <t>MDSC Gran Sub/MDSC; 骨髄由来抑制細胞顆粒球サブポピュレーション/骨髄由来抑制細胞; PMN-MDSC Sub/MDSC</t>
  </si>
  <si>
    <t>生物学的標本中のすべての骨髄由来抑制細胞に対する顆粒球性骨髄由来抑制細胞のサブポピュレーションの相対的な測定値 (比率またはパーセンテージ)。</t>
  </si>
  <si>
    <t>顆粒球性骨髄由来抑制細胞サブポピュレーションと骨髄由来抑制細胞比の測定</t>
  </si>
  <si>
    <t>MDSC グラン サブ/MDSC グラン</t>
  </si>
  <si>
    <t>MDSC Gran Sub/MDSC Gran; 骨髄由来抑制細胞顆粒球亜集団/骨髄由来抑制細胞顆粒球; PMN-MDSC Sub/MDSC Gran</t>
  </si>
  <si>
    <t>生物学的標本中の顆粒球性骨髄球由来抑制細胞のサブポピュレーションとすべての顆粒球性骨髄球由来抑制細胞の相対的な測定値 (比率またはパーセンテージ)。</t>
  </si>
  <si>
    <t>顆粒球性骨髄球系抑制細胞サブポピュレーションと顆粒球性骨髄球系抑制細胞比の測定</t>
  </si>
  <si>
    <t>MDSC/ロイク</t>
  </si>
  <si>
    <t>MDSC/Leuk; 骨髄由来抑制細胞/白​​血球</t>
  </si>
  <si>
    <t>生物学的標本中の全白血球に対する骨髄由来抑制細胞の相対的な測定値（比率またはパーセンテージ）。</t>
  </si>
  <si>
    <t>骨髄由来抑制細胞と白血球の比の測定</t>
  </si>
  <si>
    <t>MDSCモノ/ロイク</t>
  </si>
  <si>
    <t>M-MDSC/Leuk; MDSC Mono/Leuk; 骨髄由来抑制細胞単球/白血球</t>
  </si>
  <si>
    <t>生物学的標本中の全白血球に対する単球性骨髄由来抑制細胞の相対的な測定値（比率またはパーセンテージ）。</t>
  </si>
  <si>
    <t>単球性骨髄由来抑制細胞と白血球の比の測定</t>
  </si>
  <si>
    <t>MDSC モノ/モノ</t>
  </si>
  <si>
    <t>M-MDSC/Mono; MDSC Mono/Mono; 骨髄由来抑制細胞単球/単球</t>
  </si>
  <si>
    <t>生物学的標本中の単球性骨髄由来抑制細胞と総単球の相対的な測定値（比率）。</t>
  </si>
  <si>
    <t>単球性骨髄由来抑制細胞と単球の比の測定</t>
  </si>
  <si>
    <t>MDSCモノ/MDSC</t>
  </si>
  <si>
    <t>M-MDSC/MDSC; MDSC Mono/MDSC; 骨髄由来抑制細胞 単球性/骨髄由来抑制細胞</t>
  </si>
  <si>
    <t>生物学的標本中の骨髄由来抑制細胞の総数に対する単球性骨髄由来抑制細胞の相対的な測定値（比率またはパーセンテージ）。</t>
  </si>
  <si>
    <t>単球性骨髄由来抑制細胞と骨髄由来抑制細胞比の測定</t>
  </si>
  <si>
    <t>MDSC モノラルサブ/MDSC</t>
  </si>
  <si>
    <t>M-MDSC サブ/MDSC; MDSC モノ サブ/MDSC; 骨髄由来抑制細胞単球サブポピュレーション/骨髄由来抑制細胞</t>
  </si>
  <si>
    <t>生物学的標本中のすべての骨髄由来抑制細胞に対する単球性骨髄由来抑制細胞のサブポピュレーションの相対的な測定値 (比率またはパーセンテージ)。</t>
  </si>
  <si>
    <t>単球性骨髄由来抑制細胞サブポピュレーションと骨髄由来抑制細胞比の測定</t>
  </si>
  <si>
    <t>MDSC モノラルサブ/MDSC モノラル</t>
  </si>
  <si>
    <t>M-MDSC サブ/MDSC モノ; MDSC モノ サブ/MDSC モノ; 骨髄由来抑制細胞単球性サブポピュレーション/骨髄由来抑制細胞単球性</t>
  </si>
  <si>
    <t>生物標本中の単球性骨髄由来抑制細胞のサブポピュレーションとすべての単球性骨髄由来抑制細胞の相対的な測定値 (比率またはパーセンテージ)。</t>
  </si>
  <si>
    <t>単球性骨髄由来抑制細胞サブポピュレーションと単球性骨髄由来抑制細胞比の測定</t>
  </si>
  <si>
    <t>MDSC/非グランルーク</t>
  </si>
  <si>
    <t>MDSC/非顆粒球白血球; MDSC/非顆粒球白血球; 骨髄由来抑制細胞/白​​血球非顆粒球</t>
  </si>
  <si>
    <t>生物学的標本中の骨髄由来抑制細胞と非顆粒球性白血球の総数の相対的な測定値（比率またはパーセンテージ）。</t>
  </si>
  <si>
    <t>骨髄由来抑制細胞と非顆粒球性白血球の比測定</t>
  </si>
  <si>
    <t>MDSC サブ/Leuk</t>
  </si>
  <si>
    <t>MDSCサブ/白血球; 骨髄由来抑制細胞サブポピュレーション/白血球</t>
  </si>
  <si>
    <t>生物学的標本中の白血球に対する骨髄由来抑制細胞のサブポピュレーションの相対的な測定値（比率またはパーセンテージ）。</t>
  </si>
  <si>
    <t>骨髄由来抑制細胞サブポピュレーションと白血球の比率測定</t>
  </si>
  <si>
    <t>MDSCサブ/MDSCサブ</t>
  </si>
  <si>
    <t>MDSC サブ/MDSC サブ; 骨髄由来抑制細胞サブポピュレーション/骨髄由来抑制細胞サブポピュレーション</t>
  </si>
  <si>
    <t>生物学的標本中の骨髄由来抑制細胞のサブ集団に対する骨髄由来抑制細胞のサブ集団の相対的な測定値 (比率またはパーセンテージ)。</t>
  </si>
  <si>
    <t>骨髄由来抑制細胞サブポピュレーション対骨髄由来抑制細胞サブポピュレーション比測定</t>
  </si>
  <si>
    <t>MDSC サブ/MDSC</t>
  </si>
  <si>
    <t>MDSC サブ/MDSC; 骨髄由来抑制細胞サブポピュレーション/骨髄由来抑制細胞</t>
  </si>
  <si>
    <t>生物学的標本中の骨髄由来抑制細胞のサブポピュレーションとすべての骨髄由来抑制細胞の相対的な測定値 (比率またはパーセンテージ)。</t>
  </si>
  <si>
    <t>骨髄由来抑制細胞サブポピュレーションと骨髄由来抑制細胞比の測定</t>
  </si>
  <si>
    <t>単球分布幅</t>
  </si>
  <si>
    <t>生物標本における単球の体積分散の測定。</t>
  </si>
  <si>
    <t>単球分布幅測定</t>
  </si>
  <si>
    <t>ミダゾラム</t>
  </si>
  <si>
    <t>生物学的標本中に存在するミダゾラムの測定。</t>
  </si>
  <si>
    <t>ミダゾラム測定</t>
  </si>
  <si>
    <t>メダゼパム</t>
  </si>
  <si>
    <t>生物学的標本中に存在するメダゼパムの測定。</t>
  </si>
  <si>
    <t>メダゼパム測定</t>
  </si>
  <si>
    <t>2-アミノ-3-メチル-9H-ピリド[2,3-b]インドール</t>
  </si>
  <si>
    <t>2-アミノ-3-メチル-9H-ピリド[2,3-b]インドール; MeA-a-C; Mea-Alpha-C</t>
  </si>
  <si>
    <t>検体中の2-アミノ-3-メチル-9H-ピリド[2,3-b]インドールの測定。</t>
  </si>
  <si>
    <t>2-アミノ-3-メチル-9H-ピリド[2,3-b]インドール測定</t>
  </si>
  <si>
    <t>平均血圧（推定）</t>
  </si>
  <si>
    <t>推定平均血圧。(NCI)</t>
  </si>
  <si>
    <t>推定平均血圧</t>
  </si>
  <si>
    <t>平均血管径</t>
  </si>
  <si>
    <t>正常な血管部分の内径の平均。</t>
  </si>
  <si>
    <t>測定可能な腫瘍指標</t>
  </si>
  <si>
    <t>測定可能な腫瘍が存在するかどうかを示します。</t>
  </si>
  <si>
    <t>微生物EC50のベースラインからの変化</t>
  </si>
  <si>
    <t>微生物の個体群増殖または複製を 50% 阻害すると予測される特定の薬剤の濃度に基づく変化の倍率。(NCI)</t>
  </si>
  <si>
    <t>微生物EC50の参照値からの変化</t>
  </si>
  <si>
    <t>微生物 EC50 参照からの倍率変化; 微生物 EC50 参照からの倍率変化</t>
  </si>
  <si>
    <t>微生物の増殖または複製を50%阻害すると期待される特定の薬剤の濃度に基づく変化率。これは、被験者のEC50値を対照のEC50値で割った比率です。</t>
  </si>
  <si>
    <t>微生物EC50参照対照結果</t>
  </si>
  <si>
    <t>微生物の個体群増殖または複製を 50% 阻害すると予測される特定の薬剤の濃度に基づく参照コントロール サンプル応答。(NCI)</t>
  </si>
  <si>
    <t>微生物EC50被験者結果</t>
  </si>
  <si>
    <t>微生物の個体群増殖または複製を 50% 阻害すると予測される特定の薬剤の濃度にさらされた微生物の力価の測定値。(NCI)</t>
  </si>
  <si>
    <t>胎便</t>
  </si>
  <si>
    <t>生物標本中の胎便の測定。</t>
  </si>
  <si>
    <t>胎便測定</t>
  </si>
  <si>
    <t>初潮年齢</t>
  </si>
  <si>
    <t>初めての月経が起こった年齢。(NCI)</t>
  </si>
  <si>
    <t>初潮指標</t>
  </si>
  <si>
    <t>個人の最初の月経が起こったかどうかを示します。</t>
  </si>
  <si>
    <t>月経期間</t>
  </si>
  <si>
    <t>月経が子宮から排出される期間の長さ。</t>
  </si>
  <si>
    <t>月経流量の説明</t>
  </si>
  <si>
    <t>月経周期中の月経血の流量の主観的な説明。</t>
  </si>
  <si>
    <t>髄膜細胞</t>
  </si>
  <si>
    <t>生物標本中の髄膜細胞の測定。</t>
  </si>
  <si>
    <t>髄膜細胞数</t>
  </si>
  <si>
    <t>髄膜細胞/総細胞</t>
  </si>
  <si>
    <t>生物標本内の全細胞に対する髄膜細胞の相対的な測定値（比率またはパーセンテージ）。</t>
  </si>
  <si>
    <t>髄膜細胞対総細胞比測定</t>
  </si>
  <si>
    <t>更年期年齢</t>
  </si>
  <si>
    <t>月経が永久に停止した年齢。(NCI)</t>
  </si>
  <si>
    <t>閉経年齢</t>
  </si>
  <si>
    <t>更年期の状態</t>
  </si>
  <si>
    <t>更年期に関する女性の状態。</t>
  </si>
  <si>
    <t>月経周期の規則性</t>
  </si>
  <si>
    <t>個人の月経周期が一貫した時間的パターンにどのように適合するかを説明します。</t>
  </si>
  <si>
    <t>月経周期の長さ</t>
  </si>
  <si>
    <t>月経周期の長さ。1 回の月経の開始から次の月経の開始までで測定されます。</t>
  </si>
  <si>
    <t>平均月経周期の長さ</t>
  </si>
  <si>
    <t>平均月経周期期間; 平均月経周期の長さ</t>
  </si>
  <si>
    <t>月経周期の平均的な期間。</t>
  </si>
  <si>
    <t>最大呼気圧力</t>
  </si>
  <si>
    <t>マウスピースに向かって息を吐き出すことで発生する最大圧力。呼吸筋の強さの尺度です。(NCI)</t>
  </si>
  <si>
    <t>予測MEPの割合</t>
  </si>
  <si>
    <t>マウスピースに向かって息を吐き出すことで発生する最大圧力。これは、予測される正常値の割合として表される呼吸筋の強さの尺度です。(NCI)</t>
  </si>
  <si>
    <t>予測最大呼気圧力のパーセント</t>
  </si>
  <si>
    <t>メペリジン</t>
  </si>
  <si>
    <t>生物標本中のメペリジンの測定。</t>
  </si>
  <si>
    <t>メペリジン測定</t>
  </si>
  <si>
    <t>成熟赤血球細胞／総細胞</t>
  </si>
  <si>
    <t>赤血球前駆細胞/総細胞数；成熟赤血球細胞/総細胞数；成熟赤血球細胞/総細胞数；総赤血球前駆細胞/総細胞数</t>
  </si>
  <si>
    <t>生物学的標本内の成熟赤血球細胞と総細胞の相対的な測定値（比率またはパーセンテージ）。</t>
  </si>
  <si>
    <t>成熟赤血球細胞と全細胞比の測定</t>
  </si>
  <si>
    <t>水銀</t>
  </si>
  <si>
    <t>Hg; 水銀</t>
  </si>
  <si>
    <t>標本中の水銀の測定。</t>
  </si>
  <si>
    <t>水銀測定</t>
  </si>
  <si>
    <t>生物標本中の MERS-CoV RNA の測定。</t>
  </si>
  <si>
    <t>MERS-CoV RNA測定</t>
  </si>
  <si>
    <t>メスカリン</t>
  </si>
  <si>
    <t>3,4,5-トリメトキシフェネチルアミン; メスカリン</t>
  </si>
  <si>
    <t>生物標本中のメスカリンの測定。</t>
  </si>
  <si>
    <t>メスカリンの測定</t>
  </si>
  <si>
    <t>メソリダジン</t>
  </si>
  <si>
    <t>生物標本中のメソリダジンの測定。</t>
  </si>
  <si>
    <t>メソリダジン測定</t>
  </si>
  <si>
    <t>メチオニン</t>
  </si>
  <si>
    <t>生物標本中のメチオニンの測定。</t>
  </si>
  <si>
    <t>メチオニン測定</t>
  </si>
  <si>
    <t>後骨髄球</t>
  </si>
  <si>
    <t>生物標本中の後骨髄球（陥入した核を持つ小型の骨髄球性好中球）の測定。</t>
  </si>
  <si>
    <t>後骨髄球数</t>
  </si>
  <si>
    <t>後骨髄球/総細胞</t>
  </si>
  <si>
    <t>生物学的標本（骨髄標本など）中の全細胞に対する後骨髄球（陥入した核を持つ小型の骨髄球性好中球）の相対的な測定値（比率またはパーセンテージ）。</t>
  </si>
  <si>
    <t>後骨髄球と全細胞比の測定</t>
  </si>
  <si>
    <t>後骨髄球/白血球</t>
  </si>
  <si>
    <t>生物標本中のすべての白血球に対する後骨髄球（陥入した核を持つ小型の骨髄球性好中球）の相対的な測定値（比率またはパーセンテージ）。</t>
  </si>
  <si>
    <t>後骨髄球対白血球比測定</t>
  </si>
  <si>
    <t>メタネフリン</t>
  </si>
  <si>
    <t>メタアドレナリン; メタネフリン</t>
  </si>
  <si>
    <t>生物標本中のメタネフリンの測定。</t>
  </si>
  <si>
    <t>メタネフリン測定</t>
  </si>
  <si>
    <t>メタネフリン排泄率</t>
  </si>
  <si>
    <t>定義された時間（例：1 時間）にわたって生物学的標本中に排出されるメタネフリンの量を測定します。</t>
  </si>
  <si>
    <t>メタ赤血球/総細胞</t>
  </si>
  <si>
    <t>生物標本中のメタ赤血球と総細胞の相対的な測定値（比率またはパーセンテージ）。</t>
  </si>
  <si>
    <t>メタ赤血球対総細胞比測定</t>
  </si>
  <si>
    <t>メタ赤血球/白血球</t>
  </si>
  <si>
    <t>生物標本中の白血球に対するメタ赤血球の相対的な測定値（比率またはパーセンテージ）。</t>
  </si>
  <si>
    <t>メタ赤血球対白血球比測定</t>
  </si>
  <si>
    <t>メタ赤血球</t>
  </si>
  <si>
    <t>好酸性赤芽球; メタ赤血球; 好酸性正赤芽球; オルソクロマト好性赤芽球; オルソクロマト正赤芽球</t>
  </si>
  <si>
    <t>生物標本中のメタ赤血球の測定。</t>
  </si>
  <si>
    <t>メタ赤血球数</t>
  </si>
  <si>
    <t>メチルトランスフェラーゼ</t>
  </si>
  <si>
    <t>生物標本中のメチルトランスフェラーゼの総量の測定。</t>
  </si>
  <si>
    <t>メチルトランスフェラーゼ測定</t>
  </si>
  <si>
    <t>メタンフェタミン</t>
  </si>
  <si>
    <t>生物学的標本中に存在するメタンフェタミン薬物の測定。</t>
  </si>
  <si>
    <t>メタンフェタミン測定</t>
  </si>
  <si>
    <t>メタン</t>
  </si>
  <si>
    <t>CH4; メタン</t>
  </si>
  <si>
    <t>生物標本中のメタンの測定。</t>
  </si>
  <si>
    <t>メタン測定</t>
  </si>
  <si>
    <t>メタノール</t>
  </si>
  <si>
    <t>生物標本中のメタノールの測定。</t>
  </si>
  <si>
    <t>メタノール測定</t>
  </si>
  <si>
    <t>メサドン</t>
  </si>
  <si>
    <t>生物学的標本中に存在するメサドンの測定。</t>
  </si>
  <si>
    <t>メサドン測定</t>
  </si>
  <si>
    <t>メチルフェニデート</t>
  </si>
  <si>
    <t>生物学的標本中のメチルフェニデートの測定。</t>
  </si>
  <si>
    <t>メチルフェニデート測定</t>
  </si>
  <si>
    <t>メタクアロン</t>
  </si>
  <si>
    <t>生物標本中に存在するメタクアロンの測定。</t>
  </si>
  <si>
    <t>メタクアロン測定</t>
  </si>
  <si>
    <t>転移性腫瘍部位指標</t>
  </si>
  <si>
    <t>解剖学的な場所に転移があるかどうかを示します。</t>
  </si>
  <si>
    <t>メフェノレックス</t>
  </si>
  <si>
    <t>生物標本中のメフェノレックスの測定。</t>
  </si>
  <si>
    <t>メフェノレックス測定</t>
  </si>
  <si>
    <t>ミクロフィラリア</t>
  </si>
  <si>
    <t>全血またはその他の体液から調製した塗抹標本中にフィラリア線虫のミクロフィラリア段階が存在する。</t>
  </si>
  <si>
    <t>ミクロフィラリア測定</t>
  </si>
  <si>
    <t>マイコバクテリウム・フォルトゥイタム</t>
  </si>
  <si>
    <t>生物標本中の Mycobacterium fortuitum の測定。</t>
  </si>
  <si>
    <t>マイコバクテリウム・フォルトゥイタムの測定</t>
  </si>
  <si>
    <t>マグネシウム</t>
  </si>
  <si>
    <t>生物標本中のマグネシウムの測定。</t>
  </si>
  <si>
    <t>マグネシウム測定</t>
  </si>
  <si>
    <t>ミオグロビン</t>
  </si>
  <si>
    <t>生物標本中のミオグロビンの測定。</t>
  </si>
  <si>
    <t>ミオグロビン測定</t>
  </si>
  <si>
    <t>ミオグロビン/クレアチニン</t>
  </si>
  <si>
    <t>サンプル中に存在するミオグロビンとクレアチニンの相対的な測定値（比率またはパーセンテージ）。</t>
  </si>
  <si>
    <t>ミオグロビン対クレアチニン比測定</t>
  </si>
  <si>
    <t>マグネシウム/クレアチニン</t>
  </si>
  <si>
    <t>生物標本中のマグネシウムとクレアチニンの相対的な測定値（比率またはパーセンテージ）。</t>
  </si>
  <si>
    <t>マグネシウム対クレアチニン比測定</t>
  </si>
  <si>
    <t>マイコプラズマ・ジェニタリウム</t>
  </si>
  <si>
    <t>生物標本中のマイコプラズマ・ジェニタリウムの測定。</t>
  </si>
  <si>
    <t>マイコプラズマ・ジェニタリウムの測定</t>
  </si>
  <si>
    <t>マイコプラズマ・ジェニタリウムDNA</t>
  </si>
  <si>
    <t>生物標本中の Mycoplasma genitalium DNA の測定。</t>
  </si>
  <si>
    <t>マイコプラズマ・ジェニタリウムのDNA測定</t>
  </si>
  <si>
    <t>マグネシウム、イオン化</t>
  </si>
  <si>
    <t>生物標本中のイオン化マグネシウムの測定。</t>
  </si>
  <si>
    <t>イオン化マグネシウム測定</t>
  </si>
  <si>
    <t>平均圧力勾配</t>
  </si>
  <si>
    <t>構造上の 2 点間に存在する平均圧力勾配を表す値。</t>
  </si>
  <si>
    <t>モノヒドロキシブチルメルカプツール酸</t>
  </si>
  <si>
    <t>MHBMA; モノヒドロキシブチルメルカプツール酸; モノヒドロキシブチルメルカプツール酸</t>
  </si>
  <si>
    <t>検体中のモノヒドロキシブチルメルカプツール酸の測定。</t>
  </si>
  <si>
    <t>モノヒドロキシブチルメルカプツール酸測定</t>
  </si>
  <si>
    <t>マイコプラズマ・ホミニスDNA</t>
  </si>
  <si>
    <t>生物標本中の Mycoplasma hominis DNA の測定。</t>
  </si>
  <si>
    <t>マイコプラズマ・ホミニスのDNA測定</t>
  </si>
  <si>
    <t>モノヒドロキシブテニルメルカプツール酸</t>
  </si>
  <si>
    <t>MHBMA; モノヒドロキシ-3-ブテニルメルカプツール酸; モノヒドロキシブテニルメルカプツール酸; モノヒドロキシブテニルメルカプツール酸</t>
  </si>
  <si>
    <t>検体中のモノヒドロキシブテニルメルカプツール酸の測定。</t>
  </si>
  <si>
    <t>モノヒドロキシブテニルメルカプツール酸測定</t>
  </si>
  <si>
    <t>心筋梗塞</t>
  </si>
  <si>
    <t>心筋梗塞を示唆する所見の心電図評価。</t>
  </si>
  <si>
    <t>心筋梗塞の心電図評価</t>
  </si>
  <si>
    <t>タイプ1およびタイプ2の心筋梗塞の除外</t>
  </si>
  <si>
    <t>診断としてタイプ 1 およびタイプ 2 の心筋梗塞が除外されているかどうかを示します。</t>
  </si>
  <si>
    <t>1型および2型心筋梗塞診断指標の除外</t>
  </si>
  <si>
    <t>最小発育阻止濃度</t>
  </si>
  <si>
    <t>生物の成長が抑制される薬剤の最小濃度を指定する測定値。</t>
  </si>
  <si>
    <t>最小発育阻止濃度試験</t>
  </si>
  <si>
    <t>微生物のIC50ベースラインからの変化</t>
  </si>
  <si>
    <t>微生物の酵素活性を50%阻害すると予想される特定の薬剤の濃度に基づく変化率。これは、現在のIC50被験者結果を、前のIC50被験者結果で割って算出される比率です。</t>
  </si>
  <si>
    <t>微生物のIC50の参照値からの変化</t>
  </si>
  <si>
    <t>微生物の IC50 の参照からの倍数変化; 微生物の IC50 の参照からの倍数変化</t>
  </si>
  <si>
    <t>微生物の酵素活性を50%阻害すると予想される特定の薬剤の濃度に基づく変化率。IC50被験者結果とIC50参照対照結果で割って算出される比率。</t>
  </si>
  <si>
    <t>微生物のIC50の参照からの倍数変化</t>
  </si>
  <si>
    <t>微生物IC50参照コントロール結果</t>
  </si>
  <si>
    <t>微生物の酵素活性を 50 パーセント阻害すると予想される特定の薬剤の濃度に基づく参照コントロール サンプル応答。</t>
  </si>
  <si>
    <t>微生物 IC50 被験者結果</t>
  </si>
  <si>
    <t>微生物の酵素活性を 50 パーセント阻害すると予測される特定の薬剤の濃度に曝露された微生物の生物学的/生化学的反応の測定値。</t>
  </si>
  <si>
    <t>微生物のIC95のベースラインからの変化</t>
  </si>
  <si>
    <t>IC95 のベースラインからの倍数変化; 微生物の IC95 のベースラインからの倍数変化</t>
  </si>
  <si>
    <t>微生物の酵素活性を95%阻害すると予想される特定の薬剤の濃度に基づく変化率。これは、現在のIC95被験者結果を、前のIC95被験者結果で割って算出される比率です。</t>
  </si>
  <si>
    <t>微生物のIC95の参照値からの変化</t>
  </si>
  <si>
    <t>IC95 参照値からの倍率変化; 微生物の IC95 参照値からの倍率変化</t>
  </si>
  <si>
    <t>微生物の酵素活性を95%阻害すると予想される特定の薬剤の濃度に基づく変化率。IC95被験者結果とIC95参照対照結果で割って算出される比率。</t>
  </si>
  <si>
    <t>微生物IC95参照管理結果</t>
  </si>
  <si>
    <t>IC95 参照コントロール結果; 微生物 IC95 参照コントロール結果</t>
  </si>
  <si>
    <t>微生物の酵素活性を 95 パーセント阻害すると予測される特定の薬剤の濃度に基づく参照コントロール サンプル応答。</t>
  </si>
  <si>
    <t>微生物 IC95 被験者結果</t>
  </si>
  <si>
    <t>IC95 被験者結果; 微生物 IC95 被験者結果</t>
  </si>
  <si>
    <t>微生物の酵素活性を 95 パーセント阻害すると予測される特定の薬剤の濃度に曝露された微生物の生物学的/生化学的反応の測定値。</t>
  </si>
  <si>
    <t>MHCクラスI鎖関連タンパク質A</t>
  </si>
  <si>
    <t>生物学的標本中の MHC クラス I 鎖関連タンパク質 A の測定。</t>
  </si>
  <si>
    <t>MHCクラスI鎖関連タンパク質A測定</t>
  </si>
  <si>
    <t>マイクロサテライト不安定性</t>
  </si>
  <si>
    <t>マイクロサテライト配列の長さの変動性の評価。</t>
  </si>
  <si>
    <t>マイクロサテライト不安定性の長さの評価</t>
  </si>
  <si>
    <t>小球</t>
  </si>
  <si>
    <t>生物標本内の小細胞の測定。</t>
  </si>
  <si>
    <t>小赤血球数</t>
  </si>
  <si>
    <t>微生物感受性</t>
  </si>
  <si>
    <t>抗菌剤に対する微生物の反応の表現型または遺伝子型の評価。</t>
  </si>
  <si>
    <t>微生物感受性試験</t>
  </si>
  <si>
    <t>中細胞分画</t>
  </si>
  <si>
    <t>中間細胞分率; 中間細胞</t>
  </si>
  <si>
    <t>生物学的標本中の好酸球、好塩基球、単球、その他の白血球前駆細胞を含む中間細胞分画の測定。</t>
  </si>
  <si>
    <t>中細胞分率測定</t>
  </si>
  <si>
    <t>軍の地位</t>
  </si>
  <si>
    <t>兵役に関する個人の地位。</t>
  </si>
  <si>
    <t>最小血管内腔径</t>
  </si>
  <si>
    <t>血管内部（内腔）の最小直径を一回の観察で定量的に算出します。</t>
  </si>
  <si>
    <t>最大吸気圧</t>
  </si>
  <si>
    <t>最大吸気圧；吸気陰圧；NIF</t>
  </si>
  <si>
    <t>完全に閉塞した気道に対して吸入時に発生できる最大圧力。呼吸筋の強さを測定するために使用されます。(NCI)</t>
  </si>
  <si>
    <t>マクロファージ炎症性タンパク質1</t>
  </si>
  <si>
    <t>生物学的標本中のマクロファージ炎症性タンパク質 1 の総量の測定。</t>
  </si>
  <si>
    <t>マクロファージ炎症性タンパク質1の測定</t>
  </si>
  <si>
    <t>マクロファージ炎症性タンパク質1アルファ</t>
  </si>
  <si>
    <t>ケモカインリガンド3；マクロファージ炎症性タンパク質1α</t>
  </si>
  <si>
    <t>生物標本中のマクロファージ炎症性タンパク質 1 アルファの測定。</t>
  </si>
  <si>
    <t>マクロファージ炎症性タンパク質1α測定</t>
  </si>
  <si>
    <t>マクロファージ炎症性タンパク質1ベータ</t>
  </si>
  <si>
    <t>ケモカインリガンド4；マクロファージ炎症性タンパク質1β</t>
  </si>
  <si>
    <t>生物学的標本中のマクロファージ炎症性タンパク質 1 ベータの測定。</t>
  </si>
  <si>
    <t>マクロファージ炎症性タンパク質1ベータ測定</t>
  </si>
  <si>
    <t>マクロファージ炎症性タンパク質1ガンマ</t>
  </si>
  <si>
    <t>生物標本中のマクロファージ炎症性タンパク質 1 ガンマの測定。</t>
  </si>
  <si>
    <t>マクロファージ炎症性タンパク質1ガンマ測定</t>
  </si>
  <si>
    <t>予測MIPの割合</t>
  </si>
  <si>
    <t>完全に閉塞した気道に対して吸入時に発生する最大圧力。予測される正常値の割合として表される呼吸筋の強さを測定するために使用されます。(NCI)</t>
  </si>
  <si>
    <t>予測最大吸気圧のパーセント</t>
  </si>
  <si>
    <t>僧帽弁E/A比</t>
  </si>
  <si>
    <t>心室拡張期早期（E）ピーク伝導速度と心室拡張期後期（A）ピーク伝導速度の比。</t>
  </si>
  <si>
    <t>僧帽弁E/e'比</t>
  </si>
  <si>
    <t>心室拡張期ピーク早期速度 (E) と僧帽弁輪運動ピーク早期速度 (e') の比。</t>
  </si>
  <si>
    <t>長軸断面積直径</t>
  </si>
  <si>
    <t>長軸断面直径; 長軸断面直径</t>
  </si>
  <si>
    <t>組織、臓器、または構造の長軸に沿って測定された断面の直径。(NCI)</t>
  </si>
  <si>
    <t>長軸断面直径</t>
  </si>
  <si>
    <t>長軸断面積、EVD</t>
  </si>
  <si>
    <t>主軸断面積、EVD; 主軸断面積、心室拡張末期</t>
  </si>
  <si>
    <t>心室拡張期末期に主軸に沿って測定された心血管構造の断面直径。</t>
  </si>
  <si>
    <t>心室拡張末期における長軸断面直径</t>
  </si>
  <si>
    <t>長軸断面積、EVS</t>
  </si>
  <si>
    <t>主軸断面積、EVS; 主軸断面積、心室収縮終期</t>
  </si>
  <si>
    <t>心室収縮末期における主軸に沿って測定された心血管構造の断面直径。</t>
  </si>
  <si>
    <t>心室収縮終期における長軸断面直径</t>
  </si>
  <si>
    <t>長軸断面積直径、MVS</t>
  </si>
  <si>
    <t>長軸断面積、MVS; 長軸断面積、心室収縮期中期</t>
  </si>
  <si>
    <t>心室収縮期中期における主軸に沿って測定された心血管構造の断面直径。</t>
  </si>
  <si>
    <t>心室収縮期中期における長軸断面直径</t>
  </si>
  <si>
    <t>長軸内径、EVD</t>
  </si>
  <si>
    <t>心室拡張末期の長軸内径；心室中隔延長の長軸内径</t>
  </si>
  <si>
    <t>心室拡張期末期に主軸に沿って測定された心血管構造の内径。</t>
  </si>
  <si>
    <t>心室拡張末期における長軸内径</t>
  </si>
  <si>
    <t>長軸内径、EVS</t>
  </si>
  <si>
    <t>心室収縮末期の長軸内径；心室中隔延長部の長軸内径</t>
  </si>
  <si>
    <t>心室収縮末期に主軸に沿って測定された心血管構造の内径。</t>
  </si>
  <si>
    <t>心室収縮終期における長軸内径</t>
  </si>
  <si>
    <t>マイコバクテリウム・カンサシ</t>
  </si>
  <si>
    <t>生物標本中の Mycobacterium kansasii の測定。</t>
  </si>
  <si>
    <t>マイコバクテリウム・カンサシ測定</t>
  </si>
  <si>
    <t>巨核球と巨核芽球のモルフ</t>
  </si>
  <si>
    <t>巨核球と巨核芽球の形態；巨核球と巨核芽球の形態学</t>
  </si>
  <si>
    <t>巨核芽球および巨核球の形状および構造の検査または評価。</t>
  </si>
  <si>
    <t>巨核球および巨核芽球の形態評価</t>
  </si>
  <si>
    <t>メラトニン</t>
  </si>
  <si>
    <t>生物標本中のメラトニンホルモンの測定。</t>
  </si>
  <si>
    <t>メラトニン測定</t>
  </si>
  <si>
    <t>縁辺部距離</t>
  </si>
  <si>
    <t>患者の視線を上に向けた状態で、下眼瞼輪部から上眼瞼の中央縁までの距離を測定します。</t>
  </si>
  <si>
    <t>悪性細胞、NOS</t>
  </si>
  <si>
    <t>生物標本中のあらゆる種類の悪性細胞の測定。</t>
  </si>
  <si>
    <t>悪性細胞数</t>
  </si>
  <si>
    <t>悪性細胞、NOS/血液細胞</t>
  </si>
  <si>
    <t>生物標本中のすべての血液細胞に対するすべての種類の悪性細胞の相対的な測定値（比率またはパーセンテージ）。</t>
  </si>
  <si>
    <t>悪性細胞と血球の比率測定</t>
  </si>
  <si>
    <t>ミルナシプラン</t>
  </si>
  <si>
    <t>生物標本中のミルナシプランの測定。</t>
  </si>
  <si>
    <t>ミルナシプラン測定</t>
  </si>
  <si>
    <t>混合リンパ球反応</t>
  </si>
  <si>
    <t>混合白血球反応; 混合リンパ球反応</t>
  </si>
  <si>
    <t>2 人の別々の個人から採取した 2 つのリンパ球集団間の HL-A 遺伝子座における組織適合性の測定。</t>
  </si>
  <si>
    <t>混合リンパ球反応試験</t>
  </si>
  <si>
    <t>胞状奇胎妊娠指標</t>
  </si>
  <si>
    <t>胞状奇胎の指標；胞状奇胎妊娠の指標</t>
  </si>
  <si>
    <t>胞状奇胎（胞状奇胎）が発生したかどうかを示します。</t>
  </si>
  <si>
    <t>メチルマロン酸</t>
  </si>
  <si>
    <t>生物標本中のメチルマロン酸の測定。</t>
  </si>
  <si>
    <t>メチルマロン酸測定</t>
  </si>
  <si>
    <t>モノメチルアルギニン</t>
  </si>
  <si>
    <t>モノメチルアルギニン; チラルギニン</t>
  </si>
  <si>
    <t>生物標本中のモノメチルアルギニンの測定。</t>
  </si>
  <si>
    <t>モノメチルアルギニン測定</t>
  </si>
  <si>
    <t>マクロファージ遊走阻害因子</t>
  </si>
  <si>
    <t>マクロファージ遊走阻止因子; MIF</t>
  </si>
  <si>
    <t>生物標本中のマクロファージ遊走阻害因子の測定。</t>
  </si>
  <si>
    <t>マクロファージ遊走阻害因子測定</t>
  </si>
  <si>
    <t>モルガネラ・モルガニ</t>
  </si>
  <si>
    <t>生物標本中の Morganella morganii の測定。</t>
  </si>
  <si>
    <t>モルガネラ・モルガニ測定</t>
  </si>
  <si>
    <t>マトリックスメタロプロテアーゼ1</t>
  </si>
  <si>
    <t>間質コラーゲナーゼ; マトリックスメタロプロテアーゼ1</t>
  </si>
  <si>
    <t>生物標本中のマトリックスメタロプロテアーゼ 1 の測定。</t>
  </si>
  <si>
    <t>マトリックスメタロプロテアーゼ1測定</t>
  </si>
  <si>
    <t>マトリックスメタロプロテアーゼ10</t>
  </si>
  <si>
    <t>マトリックスメタロプロテアーゼ10; ストロメリシン2</t>
  </si>
  <si>
    <t>検体中のマトリックスメタロプロテアーゼ 10 の測定。</t>
  </si>
  <si>
    <t>マトリックスメタロプロテアーゼ10測定</t>
  </si>
  <si>
    <t>マトリックスメタロプロテアーゼ12</t>
  </si>
  <si>
    <t>マクロファージエラスターゼ、マクロファージメタロエラスターゼ、マトリックスメタロペプチダーゼ12、マトリックスメタロプロテアーゼ12、MME</t>
  </si>
  <si>
    <t>標本中のマトリックスメタロプロテアーゼ 12 の測定。</t>
  </si>
  <si>
    <t>マトリックスメタロプロテアーゼ12測定</t>
  </si>
  <si>
    <t>マトリックスメタロプロテアーゼ13</t>
  </si>
  <si>
    <t>CLG3; コラーゲナーゼ3; マトリックスメタロプロテアーゼ13</t>
  </si>
  <si>
    <t>標本中のマトリックスメタロプロテアーゼ 13 の測定。</t>
  </si>
  <si>
    <t>マトリックスメタロプロテアーゼ13測定</t>
  </si>
  <si>
    <t>マトリックスメタロプロテアーゼ2</t>
  </si>
  <si>
    <t>ゼラチナーゼA; マトリックスメタロプロテアーゼ2</t>
  </si>
  <si>
    <t>生物標本中のマトリックスメタロプロテアーゼ 2 の測定。</t>
  </si>
  <si>
    <t>マトリックスメタロプロテアーゼ2測定</t>
  </si>
  <si>
    <t>マトリックスメタロプロテアーゼ3</t>
  </si>
  <si>
    <t>マトリックスメタロプロテアーゼ3; ストロメリシン1</t>
  </si>
  <si>
    <t>生物標本中のマトリックスメタロプロテアーゼ 3 の測定。</t>
  </si>
  <si>
    <t>マトリックスメタロプロテアーゼ3測定</t>
  </si>
  <si>
    <t>マトリックスメタロプロテアーゼ7</t>
  </si>
  <si>
    <t>マトリライシン; マトリックスメタロプロテアーゼ7</t>
  </si>
  <si>
    <t>生物標本中のマトリックスメタロプロテアーゼ 7 の測定。</t>
  </si>
  <si>
    <t>マトリックスメタロプロテアーゼ7測定</t>
  </si>
  <si>
    <t>マトリックスメタロプロテアーゼ8</t>
  </si>
  <si>
    <t>マトリックスメタロプロテアーゼ8; 好中球コラーゲナーゼ</t>
  </si>
  <si>
    <t>生物標本中のマトリックスメタロプロテアーゼ 8 の測定。</t>
  </si>
  <si>
    <t>マトリックスメタロプロテアーゼ8測定</t>
  </si>
  <si>
    <t>マトリックスメタロプロテアーゼ9</t>
  </si>
  <si>
    <t>ゼラチナーゼB; マトリックスメタロプロテアーゼ9</t>
  </si>
  <si>
    <t>生物標本中のマトリックスメタロプロテアーゼ 9 の測定。</t>
  </si>
  <si>
    <t>マトリックスメタロプロテアーゼ9測定</t>
  </si>
  <si>
    <t>おたふく風邪ウイルスRNA</t>
  </si>
  <si>
    <t>ムンプスルブラウイルスRNA; ムンプスウイルスRNA</t>
  </si>
  <si>
    <t>生物標本中のおたふく風邪ウイルスRNAの測定。</t>
  </si>
  <si>
    <t>おたふく風邪ウイルスRNA測定</t>
  </si>
  <si>
    <t>成熟骨髄細胞／総細胞</t>
  </si>
  <si>
    <t>成熟骨髄細胞/総細胞</t>
  </si>
  <si>
    <t>生物学的標本中の成熟した骨髄細胞と総細胞の相対的な測定値（比率またはパーセンテージ）。</t>
  </si>
  <si>
    <t>成熟骨髄細胞と総細胞比の測定</t>
  </si>
  <si>
    <t>最小解像度角度</t>
  </si>
  <si>
    <t>網膜を含む画像形成デバイスが 2 つの物体を別個の存在として区別できるようにする最小の分離角度。</t>
  </si>
  <si>
    <t>最小分解能角度、Log10</t>
  </si>
  <si>
    <t>テスト中に個人が達成した解像度の最小角度の 10 を底とする対数。</t>
  </si>
  <si>
    <t>Log10 最小解像度角度</t>
  </si>
  <si>
    <t>単核細胞</t>
  </si>
  <si>
    <t>単核細胞; 単核細胞</t>
  </si>
  <si>
    <t>生物標本中の単核細胞の測定。</t>
  </si>
  <si>
    <t>単核細胞数</t>
  </si>
  <si>
    <t>単核細胞非定型</t>
  </si>
  <si>
    <t>生物標本中の異型単核細胞の測定。</t>
  </si>
  <si>
    <t>異型単核細胞数</t>
  </si>
  <si>
    <t>単核細胞異型/白血球</t>
  </si>
  <si>
    <t>生物標本中の白血球に対する異型単核細胞の相対的な測定値（比率またはパーセンテージ）。</t>
  </si>
  <si>
    <t>異型単核細胞と白血球の比の測定</t>
  </si>
  <si>
    <t>モノクラシック</t>
  </si>
  <si>
    <t>モノクラシック; 単球クラシック</t>
  </si>
  <si>
    <t>生物学的標本中の古典的な単球の測定。</t>
  </si>
  <si>
    <t>古典的単球数</t>
  </si>
  <si>
    <t>モノクラシック/ルーク</t>
  </si>
  <si>
    <t>モノクラシック/白血球; モノサイトクラシック/白血球</t>
  </si>
  <si>
    <t>生物学的標本中の総白血球に対する古典的単球の相対的な測定値（比率またはパーセンテージ）。</t>
  </si>
  <si>
    <t>古典的な単球対白血球比測定</t>
  </si>
  <si>
    <t>モノクラシック/ルークサブ</t>
  </si>
  <si>
    <t>単球古典的/白血球サブ; 単球古典的/白血球サブポピュレーション; 単球古典的/白血球サブポピュレーション</t>
  </si>
  <si>
    <t>生物学的標本における白血球のサブポピュレーションに対する古典的な単球の相対的な測定値 (比率またはパーセンテージ)。</t>
  </si>
  <si>
    <t>古典的な単球対白血球サブポピュレーション比測定</t>
  </si>
  <si>
    <t>モノクラシック/ライムサブ</t>
  </si>
  <si>
    <t>単球古典的/リンパ球サブ; 単球古典的/リンパ球サブポピュレーション; 単球古典的/リンパ球サブポピュレーション</t>
  </si>
  <si>
    <t>生物学的標本における古典的な単球とリンパ球のサブ集団の相対的な測定値 (比率またはパーセンテージ)。</t>
  </si>
  <si>
    <t>古典的な単球対リンパ球サブポピュレーション比測定</t>
  </si>
  <si>
    <t>モノクラシック/モノ</t>
  </si>
  <si>
    <t>モノ クラシック/モノ; モノサイト クラシック/モノサイト; モノサイト クラシック/モノサイト</t>
  </si>
  <si>
    <t>生物学的標本中の単球に対する古典的単球の相対的な測定値（比率またはパーセンテージ）。</t>
  </si>
  <si>
    <t>古典的な単球対単球比測定</t>
  </si>
  <si>
    <t>モノクラシック/骨髄細胞</t>
  </si>
  <si>
    <t>単球古典的/骨髄細胞; 単球古典的/骨髄細胞</t>
  </si>
  <si>
    <t>生物学的標本中の古典的単球と総骨髄細胞の相対的な測定値（比率またはパーセンテージ）。</t>
  </si>
  <si>
    <t>古典的な単球対骨髄細胞比測定</t>
  </si>
  <si>
    <t>モノクラシックサブ</t>
  </si>
  <si>
    <t>単球古典的サブ集団</t>
  </si>
  <si>
    <t>生物学的標本における古典的な単球のサブポピュレーションの測定。</t>
  </si>
  <si>
    <t>古典的な単球サブポピュレーションカウント</t>
  </si>
  <si>
    <t>モノクラシックサブ/モノクラシック</t>
  </si>
  <si>
    <t>単球古典的サブ/単球古典的; 単球古典的サブ集団/単球古典的</t>
  </si>
  <si>
    <t>生物学的標本中の古典的単球の総数に対する古典的単球のサブ集団の相対的な測定値 (比率またはパーセンテージ)。</t>
  </si>
  <si>
    <t>古典的単球サブポピュレーションと古典的単球比の測定</t>
  </si>
  <si>
    <t>短軸断面積直径</t>
  </si>
  <si>
    <t>短軸断面直径; 短軸断面直径</t>
  </si>
  <si>
    <t>組織、臓器、または構造の短軸に沿って測定された断面の直径。(NCI)</t>
  </si>
  <si>
    <t>短軸断面直径</t>
  </si>
  <si>
    <t>短軸交差秒直径、EVD</t>
  </si>
  <si>
    <t>短軸断面積、EVD; 短軸断面積、心室拡張末期</t>
  </si>
  <si>
    <t>心室拡張期末期の短軸に沿って測定された心血管構造の断面直径。</t>
  </si>
  <si>
    <t>心室拡張末期における短軸断面直径</t>
  </si>
  <si>
    <t>短軸断面積、EVS</t>
  </si>
  <si>
    <t>短軸断面積、EVS; 短軸断面積、心室収縮終期</t>
  </si>
  <si>
    <t>心室収縮末期における短軸に沿って測定された心血管構造の断面直径。</t>
  </si>
  <si>
    <t>心室収縮末期における短軸断面直径</t>
  </si>
  <si>
    <t>短軸断面積、MVS</t>
  </si>
  <si>
    <t>短軸断面積、MVS; 短軸断面積、心室収縮期中期</t>
  </si>
  <si>
    <t>心室収縮期中期における短軸に沿って測定された心血管構造の断面直径。</t>
  </si>
  <si>
    <t>心室収縮期中期における短軸断面直径</t>
  </si>
  <si>
    <t>短軸内径、EVD</t>
  </si>
  <si>
    <t>心室拡張末期の短軸内径；心室中隔欠損の短軸内径</t>
  </si>
  <si>
    <t>心室拡張期末期の短軸に沿って測定された心血管構造の内径。</t>
  </si>
  <si>
    <t>心室拡張末期の短軸内径</t>
  </si>
  <si>
    <t>短軸内径、EVS</t>
  </si>
  <si>
    <t>短軸内径、心室収縮終期; 短軸内径、EVS</t>
  </si>
  <si>
    <t>心室収縮末期における短軸に沿って測定された心血管構造の内径。</t>
  </si>
  <si>
    <t>心室収縮末期の短軸内径</t>
  </si>
  <si>
    <t>モノインフラム</t>
  </si>
  <si>
    <t>単球炎症</t>
  </si>
  <si>
    <t>生物学的標本中の炎症性単球の測定。</t>
  </si>
  <si>
    <t>炎症性単球数</t>
  </si>
  <si>
    <t>モノインターメディック</t>
  </si>
  <si>
    <t>モノインターメディエイト; モノサイトインターメディエイト</t>
  </si>
  <si>
    <t>生物学的標本中の中間単球の測定。</t>
  </si>
  <si>
    <t>中間単球数</t>
  </si>
  <si>
    <t>モノ・インターメッド/ロイク</t>
  </si>
  <si>
    <t>中間型単球/白血球; 中間型単球/白血球</t>
  </si>
  <si>
    <t>生物学的標本中の全白血球に対する中間単球の相対的な測定値（比率またはパーセンテージ）。</t>
  </si>
  <si>
    <t>中間単球対白血球比測定</t>
  </si>
  <si>
    <t>モノインターメッド/ロイクサブ</t>
  </si>
  <si>
    <t>単球中間体/白血球サブ集団; 単球中間体/白血球サブ集団</t>
  </si>
  <si>
    <t>生物学的標本における白血球のサブポピュレーションに対する中間単球の相対的な測定値 (比率またはパーセンテージ)。</t>
  </si>
  <si>
    <t>中間単球対白血球サブポピュレーション比測定</t>
  </si>
  <si>
    <t>モノ中級/ライムサブ</t>
  </si>
  <si>
    <t>単球中間体/リンパ球亜集団; 単球中間体/リンパ球亜集団</t>
  </si>
  <si>
    <t>生物学的標本におけるリンパ球のサブ集団に対する中間単球の相対的な測定値 (比率またはパーセンテージ)。</t>
  </si>
  <si>
    <t>中間単球対リンパ球サブポピュレーション比測定</t>
  </si>
  <si>
    <t>モノインターメッド/モノ</t>
  </si>
  <si>
    <t>モノ中間体/モノ; モノ球中間体/モノ球</t>
  </si>
  <si>
    <t>生物学的標本中の単球に対する中間単球の相対的な測定値（比率またはパーセンテージ）。</t>
  </si>
  <si>
    <t>中間単球対単球比測定</t>
  </si>
  <si>
    <t>単核細胞/骨髄細胞</t>
  </si>
  <si>
    <t>単球中間体/骨髄細胞; 単球中間体/骨髄細胞</t>
  </si>
  <si>
    <t>生物学的標本における中間単球と骨髄細胞の相対的な測定値（比率またはパーセンテージ）。</t>
  </si>
  <si>
    <t>中間単球対骨髄細胞比測定</t>
  </si>
  <si>
    <t>モノラルインターメディッドサブ</t>
  </si>
  <si>
    <t>単球中間サブ集団</t>
  </si>
  <si>
    <t>生物学的標本内の中間単球のサブ集団の測定。</t>
  </si>
  <si>
    <t>中間単球サブポピュレーション数</t>
  </si>
  <si>
    <t>モノラル中級 サブ/モノラル中級</t>
  </si>
  <si>
    <t>単球中間体サブ/単球中間体; 単球中間体サブ/単球中間体; 単球中間体サブポピュレーション/単球中間体</t>
  </si>
  <si>
    <t>生物学的標本内の中間単球の総数に対する中間単球のサブ集団の相対的な測定値 (比率またはパーセンテージ)。</t>
  </si>
  <si>
    <t>中間単球サブポピュレーション対中間単球比測定</t>
  </si>
  <si>
    <t>モノマット</t>
  </si>
  <si>
    <t>モノマット; 単球成熟</t>
  </si>
  <si>
    <t>生物学的標本中の成熟した単球の測定。</t>
  </si>
  <si>
    <t>成熟単球数</t>
  </si>
  <si>
    <t>モノラル非クラシック</t>
  </si>
  <si>
    <t>非古典的単球</t>
  </si>
  <si>
    <t>生物学的標本中の非古典的単球の測定。</t>
  </si>
  <si>
    <t>非古典的単球数</t>
  </si>
  <si>
    <t>モノ ノンクラシック/ルーク</t>
  </si>
  <si>
    <t>非古典的単球/白血球; 非古典的単球/白血球; 非古典的単球/白血球</t>
  </si>
  <si>
    <t>生物学的標本中の非古典的単球と総白血球の相対的な測定値（比率またはパーセンテージ）。</t>
  </si>
  <si>
    <t>非古典的な単球対白血球比測定</t>
  </si>
  <si>
    <t>モノラル ノンクラシック/ルーク サブ</t>
  </si>
  <si>
    <t>単球非古典的/白血球サブ; 単球非古典的/白血球サブポピュレーション; 単球非古典的/白血球サブポピュレーション</t>
  </si>
  <si>
    <t>生物学的標本中の白血球のサブポピュレーションに対する非古典的単球の相対的な測定値 (比率またはパーセンテージ)。</t>
  </si>
  <si>
    <t>非古典的な単球対白血球サブポピュレーション比測定</t>
  </si>
  <si>
    <t>モノラル ノンクラシック/ライムサブ</t>
  </si>
  <si>
    <t>単球非古典的/リンパ球サブ; 単球非古典的/リンパ球サブポピュレーション; 単球非古典的/リンパ球サブポピュレーション</t>
  </si>
  <si>
    <t>生物学的標本におけるリンパ球のサブ集団に対する非古典的単球の相対的な測定値 (比率またはパーセンテージ)。</t>
  </si>
  <si>
    <t>非古典的な単球対リンパ球サブポピュレーション比測定</t>
  </si>
  <si>
    <t>モノラル ノンクラシック/モノラル</t>
  </si>
  <si>
    <t>生物学的標本中の単球に対する非古典的単球の相対的な測定値（比率またはパーセンテージ）。</t>
  </si>
  <si>
    <t>非古典的な単球対単球比測定</t>
  </si>
  <si>
    <t>単核非古典的/骨髄細胞</t>
  </si>
  <si>
    <t>単球非古典的/骨髄細胞; 単球非古典的/骨髄細胞; 単球非古典的/骨髄細胞</t>
  </si>
  <si>
    <t>生物学的標本中の非古典的単球と骨髄細胞の相対的な測定値（比率またはパーセンテージ）。</t>
  </si>
  <si>
    <t>非古典的な単球対骨髄細胞比測定</t>
  </si>
  <si>
    <t>モノラル非クラシックサブ</t>
  </si>
  <si>
    <t>単球非古典的サブ集団</t>
  </si>
  <si>
    <t>生物学的標本における非古典的単球のサブ集団の測定。</t>
  </si>
  <si>
    <t>非古典的単球サブポピュレーションカウント</t>
  </si>
  <si>
    <t>モノラル 非クラシック サブ/モノラル 非クラシック</t>
  </si>
  <si>
    <t>単球非古典的サブ/単球非古典的; 単球非古典的サブポピュレーション/単球非古典的</t>
  </si>
  <si>
    <t>生物学的標本中の非古典的単球の総数に対する非古典的単球のサブ集団の相対的な測定値 (比率またはパーセンテージ)。</t>
  </si>
  <si>
    <t>非古典的単球サブポピュレーションと非古典的単球の比率測定</t>
  </si>
  <si>
    <t>モノプロインフラム</t>
  </si>
  <si>
    <t>単球炎症誘発性</t>
  </si>
  <si>
    <t>生物学的標本中の炎症誘発性単球の測定。</t>
  </si>
  <si>
    <t>炎症誘発性単球数</t>
  </si>
  <si>
    <t>モノプロインフラム/モノ</t>
  </si>
  <si>
    <t>単球炎症誘発性/単球; 単球炎症誘発性/単球</t>
  </si>
  <si>
    <t>生物学的標本中の総単球に対する炎症誘発性単球の相対的な測定値（比率またはパーセンテージ）。</t>
  </si>
  <si>
    <t>炎症誘発性単球対単球比測定</t>
  </si>
  <si>
    <t>モノプロインフラムサブ</t>
  </si>
  <si>
    <t>単球炎症誘発性サブ集団; 単球炎症誘発性サブ集団; 単球炎症誘発性サブ集団</t>
  </si>
  <si>
    <t>生物学的標本中の炎症誘発性単球のサブポピュレーションの測定。</t>
  </si>
  <si>
    <t>炎症誘発性単球サブポピュレーション数</t>
  </si>
  <si>
    <t>モノプロインフラムサブ/モノPI</t>
  </si>
  <si>
    <t>単球炎症誘発性サブ/単球炎症誘発性; 単球炎症誘発性サブ/単球PI; 単球炎症誘発性サブポピュレーション/単球炎症誘発性</t>
  </si>
  <si>
    <t>生物学的標本中の炎症誘発性単球の総数に対する炎症誘発性単球のサブ集団の相対的な測定値 (比率またはパーセンテージ)。</t>
  </si>
  <si>
    <t>炎症誘発性単球サブポピュレーション対炎症誘発性単球比測定</t>
  </si>
  <si>
    <t>モノレジデント</t>
  </si>
  <si>
    <t>単球常在菌</t>
  </si>
  <si>
    <t>生物学的標本中に存在する単球の測定。</t>
  </si>
  <si>
    <t>常在単球数</t>
  </si>
  <si>
    <t>モノラルサブ</t>
  </si>
  <si>
    <t>単球サブ集団</t>
  </si>
  <si>
    <t>生物学的標本中の単球のサブポピュレーションの測定。</t>
  </si>
  <si>
    <t>単球サブポピュレーション数</t>
  </si>
  <si>
    <t>モノラルサブ/モノラル</t>
  </si>
  <si>
    <t>単球サブ/単球; 単球サブ集団/単球; 単球サブ/単球</t>
  </si>
  <si>
    <t>生物標本中の単球に対する単球のサブポピュレーションの相対的な測定値 (比率またはパーセンテージ)。</t>
  </si>
  <si>
    <t>単球サブポピュレーション対総単球比測定</t>
  </si>
  <si>
    <t>モノラルサブ/モノラルサブ</t>
  </si>
  <si>
    <t>モノサブ/モノサブ; 単球サブ集団/単球サブ集団</t>
  </si>
  <si>
    <t>生物学的標本内の単球のサブ集団に対する単球のサブ集団の相対的な測定値 (比率またはパーセンテージ)。</t>
  </si>
  <si>
    <t>単球サブポピュレーション対単球サブポピュレーション比測定</t>
  </si>
  <si>
    <t>伝染性軟属腫ウイルス DNA</t>
  </si>
  <si>
    <t>生物標本中の伝染性軟属腫ウイルス DNA の測定。</t>
  </si>
  <si>
    <t>伝染性軟属腫ウイルスDNA測定</t>
  </si>
  <si>
    <t>単球様細胞</t>
  </si>
  <si>
    <t>生物標本中の単球細胞の測定。</t>
  </si>
  <si>
    <t>単球様細胞数</t>
  </si>
  <si>
    <t>単球様細胞/総細胞</t>
  </si>
  <si>
    <t>生物標本中の単球系細胞と総細胞の相対的な測定値（比率またはパーセンテージ）。</t>
  </si>
  <si>
    <t>単球系細胞と全細胞との比率測定</t>
  </si>
  <si>
    <t>単球様細胞/白血球</t>
  </si>
  <si>
    <t>生物標本中の白血球に対する単球様細胞の相対的な測定値（比率またはパーセンテージ）。</t>
  </si>
  <si>
    <t>単球様細胞と白血球の比率測定</t>
  </si>
  <si>
    <t>モダフィニル</t>
  </si>
  <si>
    <t>生物標本中のモダフィニルの測定。</t>
  </si>
  <si>
    <t>モダフィニル測定</t>
  </si>
  <si>
    <t>メトヘキシタール</t>
  </si>
  <si>
    <t>生物標本中のメトヘキシタールの測定。</t>
  </si>
  <si>
    <t>メトヘキシタール測定</t>
  </si>
  <si>
    <t>水分含有量</t>
  </si>
  <si>
    <t>水分; 水分含有量</t>
  </si>
  <si>
    <t>原料、コンポーネント、または製品に含まれる水分とその他の揮発性物質の総量。</t>
  </si>
  <si>
    <t>モリンドン</t>
  </si>
  <si>
    <t>生物標本中のモリンドンの測定。</t>
  </si>
  <si>
    <t>モリンドン測定</t>
  </si>
  <si>
    <t>単球とマクロファージ/白血球</t>
  </si>
  <si>
    <t>生物標本中の全白血球に対する単球およびマクロファージの相対的な測定値（比率またはパーセンテージ）。</t>
  </si>
  <si>
    <t>単球およびマクロファージと白血球の比率測定</t>
  </si>
  <si>
    <t>単球</t>
  </si>
  <si>
    <t>生物学的標本中の単球の測定。</t>
  </si>
  <si>
    <t>単球数</t>
  </si>
  <si>
    <t>単芽球</t>
  </si>
  <si>
    <t>生物標本内の単芽球細胞の測定。</t>
  </si>
  <si>
    <t>単芽球数</t>
  </si>
  <si>
    <t>単芽球/総細胞</t>
  </si>
  <si>
    <t>生物標本中の全細胞に対する単芽球の相対的な測定値（比率またはパーセンテージ）。</t>
  </si>
  <si>
    <t>単芽球と全細胞比の測定</t>
  </si>
  <si>
    <t>単芽球/白血球</t>
  </si>
  <si>
    <t>生物標本中の白血球に対する単芽球の相対的な測定値（比率またはパーセンテージ）。</t>
  </si>
  <si>
    <t>単芽球対白血球比測定</t>
  </si>
  <si>
    <t>単球/総細胞</t>
  </si>
  <si>
    <t>生物学的標本（骨髄標本など）内の総細胞に対する単球の相対的な測定値（比率またはパーセンテージ）。</t>
  </si>
  <si>
    <t>単球対総細胞比測定</t>
  </si>
  <si>
    <t>未熟な単球</t>
  </si>
  <si>
    <t>生物標本中の未熟単球の測定。</t>
  </si>
  <si>
    <t>未熟単球数</t>
  </si>
  <si>
    <t>未熟な単球/白血球</t>
  </si>
  <si>
    <t>生物標本中の全白血球に対する未熟単球の相対的な測定値（比率またはパーセンテージ）。</t>
  </si>
  <si>
    <t>未熟単球と白血球の比率測定</t>
  </si>
  <si>
    <t>単球/白血球</t>
  </si>
  <si>
    <t>生物学的標本中の単球と白血球の相対的な測定値（比率またはパーセンテージ）。</t>
  </si>
  <si>
    <t>単球対白血球比</t>
  </si>
  <si>
    <t>モノ/ロイクサブ</t>
  </si>
  <si>
    <t>単球/白血球サブ集団; 単球/白血球サブポピュレーション</t>
  </si>
  <si>
    <t>生物学的標本における白血球のサブ集団に対する単球の相対的な測定値（比率またはパーセンテージ）。</t>
  </si>
  <si>
    <t>単球対白血球サブポピュレーション比測定</t>
  </si>
  <si>
    <t>モノラル/ライムサブ</t>
  </si>
  <si>
    <t>単球/リンパ球サブ集団</t>
  </si>
  <si>
    <t>生物学的標本におけるリンパ球のサブ集団に対する単球の相対的な測定値（比率またはパーセンテージ）。</t>
  </si>
  <si>
    <t>単球対リンパ球サブポピュレーション比測定</t>
  </si>
  <si>
    <t>単球/大球</t>
  </si>
  <si>
    <t>サンプル中に存在する単球と大球の相対的な測定値（比率またはパーセンテージ）。</t>
  </si>
  <si>
    <t>単球と大球の比率測定</t>
  </si>
  <si>
    <t>単球/骨髄細胞</t>
  </si>
  <si>
    <t>単球/骨髄細胞; 単球/骨髄細胞</t>
  </si>
  <si>
    <t>生物学的標本中の単球と骨髄細胞の相対的な測定値（比率またはパーセンテージ）。</t>
  </si>
  <si>
    <t>単球と骨髄細胞の比率測定</t>
  </si>
  <si>
    <t>単球/非扁平上皮細胞</t>
  </si>
  <si>
    <t>生物標本中の単球と非扁平上皮細胞の相対的な測定値（比率またはパーセンテージ）。</t>
  </si>
  <si>
    <t>単球と非扁平上皮細胞の比率測定</t>
  </si>
  <si>
    <t>モノクローナルタンパク質/総タンパク質</t>
  </si>
  <si>
    <t>Mタンパク質/総タンパク質; Mスパイクタンパク質/総タンパク質; モノクローナルタンパク質スパイク/総タンパク質; モノクローナルタンパク質/総タンパク質; 骨髄腫タンパク質/総タンパク質</t>
  </si>
  <si>
    <t>生物標本中の総タンパク質に対するモノクローナルタンパク質の相対的な測定値（比率またはパーセンテージ）。</t>
  </si>
  <si>
    <t>モノクローナルタンパク質と総タンパク質の比率測定</t>
  </si>
  <si>
    <t>モノサブ/ルーク</t>
  </si>
  <si>
    <t>単球サブ集団/白血球; 単球サブ集団/白血球</t>
  </si>
  <si>
    <t>生物学的標本中の全白血球に対する単球のサブ集団の相対的な測定値（比率またはパーセンテージ）。</t>
  </si>
  <si>
    <t>単球サブポピュレーション対白血球比測定</t>
  </si>
  <si>
    <t>モノヌクレオチドマーカー名</t>
  </si>
  <si>
    <t>アッセイキット内に存在するモノヌクレオチドマーカーの文字識別子。</t>
  </si>
  <si>
    <t>モルガネラ</t>
  </si>
  <si>
    <t>生物標本において、種レベルには割り当てられていないが、モルガネラ属レベルに割り当てられている生物の測定値。</t>
  </si>
  <si>
    <t>モルガネラ測定</t>
  </si>
  <si>
    <t>モロー反射</t>
  </si>
  <si>
    <t>新生児が大きな音や落下感に対して示す、不随意な原始的反応。この反応は、乳児の両腕が左右対称に横に広がり、その後正中線に戻り、手指と足指が不随意に屈曲する特徴がある。</t>
  </si>
  <si>
    <t>デソモルフィン</t>
  </si>
  <si>
    <t>生物学的標本中のデソモルフィンの測定。</t>
  </si>
  <si>
    <t>デソモルフィン測定</t>
  </si>
  <si>
    <t>エチルモルヒネ</t>
  </si>
  <si>
    <t>生物学的標本中のエチルモルヒネの測定。</t>
  </si>
  <si>
    <t>エチルモルヒネ測定</t>
  </si>
  <si>
    <t>モルヒネ</t>
  </si>
  <si>
    <t>生物学的標本中に存在するモルヒネの測定。</t>
  </si>
  <si>
    <t>モルヒネ測定</t>
  </si>
  <si>
    <t>ニコモルフィン</t>
  </si>
  <si>
    <t>生物標本中のニコモルフィンの測定。</t>
  </si>
  <si>
    <t>ニコモルフィン測定</t>
  </si>
  <si>
    <t>ノルモルフィン</t>
  </si>
  <si>
    <t>生物学的標本中のノルモルフィンの測定。</t>
  </si>
  <si>
    <t>ノルモルフィン測定</t>
  </si>
  <si>
    <t>平均血小板成分</t>
  </si>
  <si>
    <t>血液検体中の平均血小板成分（血小板活性）の測定値。</t>
  </si>
  <si>
    <t>平均血小板成分測定</t>
  </si>
  <si>
    <t>メフェドロン</t>
  </si>
  <si>
    <t>生物標本中のメフェドロンの測定。</t>
  </si>
  <si>
    <t>メフェドロン測定</t>
  </si>
  <si>
    <t>メチルフェノバルビタール</t>
  </si>
  <si>
    <t>メホバルビタール; メチルフェノバルビタール</t>
  </si>
  <si>
    <t>生物標本中のメチルフェノバルビタールの測定。</t>
  </si>
  <si>
    <t>メフォバルビタール測定</t>
  </si>
  <si>
    <t>心筋パフォーマンス指数</t>
  </si>
  <si>
    <t>収縮期および拡張期心室機能を定量化するために次の基本式を使用した計算結果：MPI = (IVCT + IVRT)/VET、ここでIVCTは等容収縮時間、IVRTは等容弛緩時間、VETは心室駆出率である。</t>
  </si>
  <si>
    <t>モノクローナルタンパク質免疫グロブリンアイソタイプ</t>
  </si>
  <si>
    <t>免疫グロブリン免疫固定法の解釈；モノクローナルタンパク質免疫グロブリンアイソタイプ；モノクローナルタンパク質免疫グロブリンクラス；モノクローナルタンパク質免疫グロブリンアイソタイプ</t>
  </si>
  <si>
    <t>生物学的標本中のモノクローナルタンパク質免疫グロブリンアイソタイプの識別。</t>
  </si>
  <si>
    <t>モノクローナルタンパク質免疫グロブリンアイソタイプ決定</t>
  </si>
  <si>
    <t>平均血小板乾燥質量</t>
  </si>
  <si>
    <t>生物標本中の平均血小板乾燥質量の測定。</t>
  </si>
  <si>
    <t>マイコプラズマ肺炎</t>
  </si>
  <si>
    <t>生物標本中のマイコプラズマ・ニューモニエの測定。</t>
  </si>
  <si>
    <t>マイコプラズマ肺炎測定</t>
  </si>
  <si>
    <t>マイコプラズマ肺炎DNA</t>
  </si>
  <si>
    <t>生物標本中のマイコプラズマ・ニューモニエ DNA の測定。</t>
  </si>
  <si>
    <t>マイコプラズマ肺炎のDNA測定</t>
  </si>
  <si>
    <t>マイコプラズマ肺炎核酸</t>
  </si>
  <si>
    <t>生物標本中のマイコプラズマ・ニューモニエ核酸の測定。</t>
  </si>
  <si>
    <t>マイコプラズマ肺炎の核酸測定</t>
  </si>
  <si>
    <t>ミエロペルオキシダーゼ</t>
  </si>
  <si>
    <t>生物標本中のミエロペルオキシダーゼの測定。</t>
  </si>
  <si>
    <t>ミエロペルオキシダーゼ測定</t>
  </si>
  <si>
    <t>メプロバメート</t>
  </si>
  <si>
    <t>生物標本中のメプロバメートの測定。</t>
  </si>
  <si>
    <t>メプロバメート測定</t>
  </si>
  <si>
    <t>モノクローナルタンパク質排泄率</t>
  </si>
  <si>
    <t>Mタンパク質排泄率、Mスパイクタンパク質排泄率、モノクローナルタンパク質排泄率、モノクローナルタンパク質スパイク排泄率、骨髄腫タンパク質排泄率</t>
  </si>
  <si>
    <t>定義された時間（例：1 時間）にわたって生物学的標本に排出されるモノクローナル タンパク質の量を測定します。</t>
  </si>
  <si>
    <t>モノクローナルタンパク質領域</t>
  </si>
  <si>
    <t>モノクローナルタンパク質バンド領域; モノクローナルタンパク質領域; モノクローナルタンパク質スパイク領域</t>
  </si>
  <si>
    <t>モノクローナルタンパク質が観察されるタンパク質ゾーン (例: アルファ 1 グロブリン、ベータ グロブリンなど) の識別。</t>
  </si>
  <si>
    <t>モノクローナルタンパク質スパイク領域の同定</t>
  </si>
  <si>
    <t>メチプリロン</t>
  </si>
  <si>
    <t>生物標本中のメチプリロンの測定。</t>
  </si>
  <si>
    <t>メチプリロン測定</t>
  </si>
  <si>
    <t>平均血小板容積</t>
  </si>
  <si>
    <t>血液サンプル中に存在する血小板の平均サイズの測定値。</t>
  </si>
  <si>
    <t>平均血小板容積測定</t>
  </si>
  <si>
    <t>ミエロペルオキシダーゼ指数</t>
  </si>
  <si>
    <t>原型と比較した好中球集団の平均ペルオキシダーゼ活性指数または染色強度。</t>
  </si>
  <si>
    <t>好中球ミエロペルオキシダーゼ指数</t>
  </si>
  <si>
    <t>サル痘ウイルス</t>
  </si>
  <si>
    <t>サル痘ウイルス; サル痘ウイルス</t>
  </si>
  <si>
    <t>生物標本中のサル痘ウイルスの測定。</t>
  </si>
  <si>
    <t>サル痘ウイルス測定</t>
  </si>
  <si>
    <t>サル痘ウイルスDNA</t>
  </si>
  <si>
    <t>生物標本中のサル痘ウイルス DNA の測定。</t>
  </si>
  <si>
    <t>サル痘ウイルスDNA測定</t>
  </si>
  <si>
    <t>マージン反射距離1</t>
  </si>
  <si>
    <t>マージン反射距離 1; マージンから反射までの距離 1; マージン反射距離 1</t>
  </si>
  <si>
    <t>患者の視線が主位置（つまり、まっすぐ前）にある状態で、角膜の光反射から上まぶたの中央縁までの距離を測定します。</t>
  </si>
  <si>
    <t>マージン反射距離2</t>
  </si>
  <si>
    <t>マージン反射距離 2; マージンから反射までの距離 2; マージン反射距離 2</t>
  </si>
  <si>
    <t>患者の視線が主位置（つまり、まっすぐ前）にある状態で、角膜の光反射から下眼瞼の中央縁までの距離を測定します。</t>
  </si>
  <si>
    <t>僧帽弁逆流ジェット領域L心房領域Rt</t>
  </si>
  <si>
    <t>僧帽弁逆流ジェット面積 左心房面積 右心房面積; 僧帽弁逆流ジェット面積と左心房面積の比</t>
  </si>
  <si>
    <t>僧帽弁逆流ジェット面積と左心房面積の相対的な測定値（比率）。</t>
  </si>
  <si>
    <t>僧帽弁逆流ジェット面積と左房面積の比</t>
  </si>
  <si>
    <t>MRIコイルの種類</t>
  </si>
  <si>
    <t>磁気共鳴画像法（MRI）検査で使用されるコイルの分類。通常、頭部、体部、乳房など、コイルが配置される解剖学的な部位を指します。</t>
  </si>
  <si>
    <t>メチシリン耐性黄色ブドウ球菌</t>
  </si>
  <si>
    <t>メチシリン耐性黄色ブドウ球菌; メチシリン耐性黄色ブドウ球菌</t>
  </si>
  <si>
    <t>生物標本中のメチシリン耐性黄色ブドウ球菌株の測定。</t>
  </si>
  <si>
    <t>メチシリン耐性黄色ブドウ球菌の測定</t>
  </si>
  <si>
    <t>直近の性交の日付</t>
  </si>
  <si>
    <t>最も最近の性交の日付。</t>
  </si>
  <si>
    <t>最後の性交の日付</t>
  </si>
  <si>
    <t>流産の兆候</t>
  </si>
  <si>
    <t>流産の指標、自然流産の指標</t>
  </si>
  <si>
    <t>妊娠が流産に至ったかどうかを示すもの。</t>
  </si>
  <si>
    <t>アルファメラノサイト刺激ホルモン</t>
  </si>
  <si>
    <t>アルファメラノサイト刺激ホルモン；アルファ-MSH</t>
  </si>
  <si>
    <t>生物標本中のαメラノサイト刺激ホルモンの測定。</t>
  </si>
  <si>
    <t>アルファメラノサイト刺激ホルモン測定</t>
  </si>
  <si>
    <t>シミアエ菌</t>
  </si>
  <si>
    <t>生物標本中の Mycobacterium simiae の測定。</t>
  </si>
  <si>
    <t>シミアエ菌の測定</t>
  </si>
  <si>
    <t>メチシリン感受性S. aureus</t>
  </si>
  <si>
    <t>メチシリン感受性黄色ブドウ球菌；メチシリン感受性黄色ブドウ球菌</t>
  </si>
  <si>
    <t>生物標本中のメチシリン感受性黄色ブドウ球菌株の測定。</t>
  </si>
  <si>
    <t>メチシリン感受性黄色ブドウ球菌の測定</t>
  </si>
  <si>
    <t>中皮細胞</t>
  </si>
  <si>
    <t>生物標本中の中皮細胞の測定。</t>
  </si>
  <si>
    <t>中皮細胞数</t>
  </si>
  <si>
    <t>中皮細胞/白血球</t>
  </si>
  <si>
    <t>生物標本中の中皮細胞と全白血球の相対的な測定値（比率またはパーセンテージ）。</t>
  </si>
  <si>
    <t>中皮細胞と白血球の比率測定</t>
  </si>
  <si>
    <t>メステロロン</t>
  </si>
  <si>
    <t>メステロロン; メステロロン</t>
  </si>
  <si>
    <t>生物標本中のメステロロンの測定。</t>
  </si>
  <si>
    <t>メステロロン測定</t>
  </si>
  <si>
    <t>結核菌</t>
  </si>
  <si>
    <t>生物標本中の Mycobacterium tuberculosis 種に割り当てられる微生物の測定値。</t>
  </si>
  <si>
    <t>結核菌測定</t>
  </si>
  <si>
    <t>結核菌複合体</t>
  </si>
  <si>
    <t>生物標本中の結核菌群に帰属可能な微生物の測定。</t>
  </si>
  <si>
    <t>結核菌複合体測定</t>
  </si>
  <si>
    <t>代謝画像解釈</t>
  </si>
  <si>
    <t>画像分析に基づいた腫瘍または病変の代謝活動の解釈要約。</t>
  </si>
  <si>
    <t>リファンピシン耐性結核菌</t>
  </si>
  <si>
    <t>M. tuberculosis、リファンピシン耐性; Mycobacterium tuberculosis、リファンピシン耐性</t>
  </si>
  <si>
    <t>生物標本中の結核菌のリファンピシン耐性株の測定。</t>
  </si>
  <si>
    <t>リファンピシン耐性結核菌測定</t>
  </si>
  <si>
    <t>モーションテンダーネスインジケーター</t>
  </si>
  <si>
    <t>動作痛の症状があるかどうかを示します。</t>
  </si>
  <si>
    <t>メチルテストステロン</t>
  </si>
  <si>
    <t>生物学的標本中のメチルテストステロンの測定。</t>
  </si>
  <si>
    <t>メチルテストステロン測定</t>
  </si>
  <si>
    <t>メチルエチルケトン</t>
  </si>
  <si>
    <t>MEK;メチルエチルケトン</t>
  </si>
  <si>
    <t>標本中のメチルエチルケトンの測定。</t>
  </si>
  <si>
    <t>メチルエチルケトン測定</t>
  </si>
  <si>
    <t>酢酸メチル</t>
  </si>
  <si>
    <t>酢酸メチル; メチル酢酸</t>
  </si>
  <si>
    <t>標本中の酢酸メチルの測定。</t>
  </si>
  <si>
    <t>酢酸メチル測定</t>
  </si>
  <si>
    <t>5-メチルクリセン</t>
  </si>
  <si>
    <t>標本中の 5-メチルクリセンの測定。</t>
  </si>
  <si>
    <t>5-メチルクリセン測定</t>
  </si>
  <si>
    <t>メタステロン</t>
  </si>
  <si>
    <t>生物標本中のメタステロンの測定。</t>
  </si>
  <si>
    <t>メタステロン測定</t>
  </si>
  <si>
    <t>3-メトキシチラミン</t>
  </si>
  <si>
    <t>生物標本中の 3-メトキシチラミンの総量の測定。</t>
  </si>
  <si>
    <t>総3-メトキシチラミン測定</t>
  </si>
  <si>
    <t>3-メトキシチラミン、遊離</t>
  </si>
  <si>
    <t>生物標本中の遊離 3-メトキシチラミンの測定。</t>
  </si>
  <si>
    <t>遊離3-メトキシチラミン測定</t>
  </si>
  <si>
    <t>メタネフリン、遊離</t>
  </si>
  <si>
    <t>生物標本中の遊離メタネフリンの測定。</t>
  </si>
  <si>
    <t>遊離メタネフリン測定</t>
  </si>
  <si>
    <t>メタネフリン+ノルメタネフリン放出率</t>
  </si>
  <si>
    <t>メタネフリン+ノルメタネフリン排泄率; メタネフリン+ノルメタネフリン排泄率</t>
  </si>
  <si>
    <t>定義された時間（例：1 時間）にわたって生物学的標本中に排泄されるメタネフリンおよびノルメタネフリンの量を測定します。</t>
  </si>
  <si>
    <t>メタネフリンおよびノルメタネフリン排泄率</t>
  </si>
  <si>
    <t>メタネフリン+ノルメタネフリン</t>
  </si>
  <si>
    <t>生物学的標本中のメタネフリンおよびノルメタネフリンの測定。</t>
  </si>
  <si>
    <t>メタネフリンおよびノルメタネフリンの測定</t>
  </si>
  <si>
    <t>上腕中央周囲径</t>
  </si>
  <si>
    <t>上腕部の最も広い部分の周囲の距離。</t>
  </si>
  <si>
    <t>粘液糸</t>
  </si>
  <si>
    <t>生物標本中に存在する粘液糸の測定。</t>
  </si>
  <si>
    <t>粘液糸測定</t>
  </si>
  <si>
    <t>ムリノグロブリン</t>
  </si>
  <si>
    <t>生物標本中のムリノグロブリンの測定。</t>
  </si>
  <si>
    <t>ムリノグロブリン測定</t>
  </si>
  <si>
    <t>マルチプレックスプローブパラメータ</t>
  </si>
  <si>
    <t>96 ウェル プレートの各ウェルなど、結果が取得される各アッセイ コンポーネントに含まれる固有の分子プローブの数を参照する記述子。</t>
  </si>
  <si>
    <t>筋肉の硬直</t>
  </si>
  <si>
    <t>筋肉の硬直（受動運動に対して顕著な抵抗を伴う、不随意で持続的な硬直した筋肉の状態）の評価。</t>
  </si>
  <si>
    <t>筋硬直の評価</t>
  </si>
  <si>
    <t>僧帽弁逆流率</t>
  </si>
  <si>
    <t>僧帽弁の開口部を通過する逆流血流量の測定値を、順行性血流量のパーセンテージとして表します。</t>
  </si>
  <si>
    <t>僧帽弁逆流ジェット領域</t>
  </si>
  <si>
    <t>左心房への血液の逆流ジェットの測定面積。</t>
  </si>
  <si>
    <t>僧帽弁逆流量</t>
  </si>
  <si>
    <t>僧帽弁の開口部を流れる逆流血量の測定。</t>
  </si>
  <si>
    <t>僧帽弁大静脈収縮領域</t>
  </si>
  <si>
    <t>僧帽弁の縮静脈領域。</t>
  </si>
  <si>
    <t>僧帽弁大静脈収縮幅</t>
  </si>
  <si>
    <t>僧帽弁の縮静脈の幅。</t>
  </si>
  <si>
    <t>インターフェロン誘導タンパク質p78</t>
  </si>
  <si>
    <t>インターフェロン誘導GTP結合タンパク質Mx1; インターフェロン誘導タンパク質p78</t>
  </si>
  <si>
    <t>生物標本中のインターフェロン誘導タンパク質 P78 の測定。</t>
  </si>
  <si>
    <t>インターフェロン誘導タンパク質p78の測定</t>
  </si>
  <si>
    <t>最大投与量</t>
  </si>
  <si>
    <t>被験者が摂取する物質の最大量を投与量として決定すること。</t>
  </si>
  <si>
    <t>最大投与量の頻度</t>
  </si>
  <si>
    <t>被験者が最大投与量の物質を摂取する頻度を決定します。</t>
  </si>
  <si>
    <t>骨髄芽球</t>
  </si>
  <si>
    <t>生物標本中の骨髄芽球細胞の測定。</t>
  </si>
  <si>
    <t>骨髄芽球数</t>
  </si>
  <si>
    <t>骨髄芽球/白血球</t>
  </si>
  <si>
    <t>生物学的標本中の骨髄芽球と白血球の相対的な測定値（比率またはパーセンテージ）。</t>
  </si>
  <si>
    <t>骨髄芽球対白血球比</t>
  </si>
  <si>
    <t>I型骨髄芽球</t>
  </si>
  <si>
    <t>生物標本単位あたりの I 型骨髄芽球細胞の測定。</t>
  </si>
  <si>
    <t>I型骨髄芽球測定</t>
  </si>
  <si>
    <t>II型骨髄芽球</t>
  </si>
  <si>
    <t>生物標本単位あたりの II 型骨髄芽球細胞の測定。</t>
  </si>
  <si>
    <t>II型骨髄芽球測定</t>
  </si>
  <si>
    <t>III型骨髄芽球</t>
  </si>
  <si>
    <t>生物標本単位あたりの III 型骨髄芽球細胞の測定。</t>
  </si>
  <si>
    <t>III型骨髄芽球測定</t>
  </si>
  <si>
    <t>骨髄細胞</t>
  </si>
  <si>
    <t>生物標本中の骨髄細胞の測定。</t>
  </si>
  <si>
    <t>骨髄細胞数</t>
  </si>
  <si>
    <t>骨髄成熟指数</t>
  </si>
  <si>
    <t>生物標本中の骨髄細胞成熟期細胞（プール）の合計と骨髄細胞増殖期細胞（プール）の合計の相対的な測定値（比率）。</t>
  </si>
  <si>
    <t>骨髄成熟プール</t>
  </si>
  <si>
    <t>生物標本中の骨髄成熟期細胞（後骨髄球、桿体好中球、分節好中球）の測定。</t>
  </si>
  <si>
    <t>骨髄成熟プール数</t>
  </si>
  <si>
    <t>骨髄増殖指数</t>
  </si>
  <si>
    <t>生物標本中の骨髄増殖期細胞（プール）の合計と骨髄成熟期細胞（プール）の合計の相対的な測定値（比率）。</t>
  </si>
  <si>
    <t>骨髄増殖プール</t>
  </si>
  <si>
    <t>生物標本中の骨髄増殖期細胞（骨髄芽球、前骨髄球、骨髄球）の測定。</t>
  </si>
  <si>
    <t>骨髄増殖プール数</t>
  </si>
  <si>
    <t>生物標本において、種レベルには割り当てられていないが、Mycobacterium 属レベルに割り当てられている生物の測定値。</t>
  </si>
  <si>
    <t>マイコプラズマ</t>
  </si>
  <si>
    <t>生物標本において、種レベルには割り当てられていないが、マイコプラズマ属レベルに割り当てられている生物の測定値。</t>
  </si>
  <si>
    <t>マイコプラズマ測定</t>
  </si>
  <si>
    <t>骨髄球</t>
  </si>
  <si>
    <t>生物標本中の骨髄球の測定。</t>
  </si>
  <si>
    <t>骨髄球数</t>
  </si>
  <si>
    <t>骨髄球/総細胞</t>
  </si>
  <si>
    <t>生物学的標本（骨髄標本など）内の骨髄球と総細胞の相対的な測定値（比率またはパーセンテージ）。</t>
  </si>
  <si>
    <t>骨髄球対総細胞比測定</t>
  </si>
  <si>
    <t>骨髄球/白血球</t>
  </si>
  <si>
    <t>生物学的標本中の骨髄球と白血球の相対的な測定値（比率またはパーセンテージ）。</t>
  </si>
  <si>
    <t>骨髄球対白血球比</t>
  </si>
  <si>
    <t>心筋細胞外容積</t>
  </si>
  <si>
    <t>MECV; 心筋細胞外容積</t>
  </si>
  <si>
    <t>ネイティブ T1 マップと造影後 T1 マップ、および同時ヘマトクリット値から計算された細胞外空間で構成される心筋組織の割合。</t>
  </si>
  <si>
    <t>ミオシン軽鎖3</t>
  </si>
  <si>
    <t>心筋ミオシン軽鎖1；ミオシン軽鎖1、遅筋B/心室アイソフォーム；ミオシン軽鎖3</t>
  </si>
  <si>
    <t>生物標本中のミオシン軽鎖 3 の測定。</t>
  </si>
  <si>
    <t>ミオシン軽鎖3の測定</t>
  </si>
  <si>
    <t>骨髄前駆細胞</t>
  </si>
  <si>
    <t>生物標本中の骨髄前駆細胞の測定。</t>
  </si>
  <si>
    <t>骨髄前駆細胞数</t>
  </si>
  <si>
    <t>骨髄前駆細胞/総細胞</t>
  </si>
  <si>
    <t>生物標本中の全細胞に対する骨髄前駆細胞の相対的な測定値（比率またはパーセンテージ）。</t>
  </si>
  <si>
    <t>骨髄前駆細胞と全細胞比の測定</t>
  </si>
  <si>
    <t>骨髄/赤血球比</t>
  </si>
  <si>
    <t>生物標本中の骨髄前駆細胞と赤血球前駆細胞の相対的な測定値。</t>
  </si>
  <si>
    <t>骨髄球対赤血球比測定</t>
  </si>
  <si>
    <t>M.tuberculosis IFNガンマ応答</t>
  </si>
  <si>
    <t>M. tuberculosis IFNガンマ応答; Mycobacterium tuberculosis IFNガンマ応答</t>
  </si>
  <si>
    <t>結核菌抗原を生物学的検体（通常は血液）と培養した際に放出されるインターフェロンガンマの量を測定する。インターフェロンガンマの量が増加することは、過去または現在における結核菌感染を示唆する。</t>
  </si>
  <si>
    <t>結核菌インターフェロンγ応答測定</t>
  </si>
  <si>
    <t>結核菌核酸</t>
  </si>
  <si>
    <t>生物標本中の結核菌の核酸の測定。</t>
  </si>
  <si>
    <t>結核菌の核酸測定</t>
  </si>
  <si>
    <t>N145 レイテンシー</t>
  </si>
  <si>
    <t>視覚誘発電位評価波形の N145 波または N2 波の潜時の評価。</t>
  </si>
  <si>
    <t>N1睡眠時間</t>
  </si>
  <si>
    <t>N1睡眠時間; ステージ1睡眠時間</t>
  </si>
  <si>
    <t>N1睡眠の時間の長さ。</t>
  </si>
  <si>
    <t>N1睡眠相の持続時間</t>
  </si>
  <si>
    <t>N1睡眠/総睡眠時間</t>
  </si>
  <si>
    <t>総睡眠時間に対する N1 睡眠時間の相対的な測定値 (パーセンテージ)。</t>
  </si>
  <si>
    <t>N1睡眠と総睡眠時間の比率測定</t>
  </si>
  <si>
    <t>N2睡眠時間</t>
  </si>
  <si>
    <t>N2睡眠時間; ステージ2睡眠時間</t>
  </si>
  <si>
    <t>N2睡眠の時間の長さ。</t>
  </si>
  <si>
    <t>N2睡眠相の持続時間</t>
  </si>
  <si>
    <t>N2睡眠/総睡眠時間</t>
  </si>
  <si>
    <t>総睡眠時間に対する N2 睡眠時間の相対的な測定値 (パーセンテージ)。</t>
  </si>
  <si>
    <t>N2睡眠と総睡眠時間の比率測定</t>
  </si>
  <si>
    <t>2-アミノ-3-メチルイミダゾ[4,5-f]キノリン</t>
  </si>
  <si>
    <t>2-アミノ-3-メチルイミダゾ[4,5-f]キノリン; IQ; N3-IQ</t>
  </si>
  <si>
    <t>検体中の2-アミノ-3-メチルイミダゾ[4,5-f]キノリンの測定。</t>
  </si>
  <si>
    <t>2-アミノ-3-メチルイミダゾ[4,5-f]キノリン測定</t>
  </si>
  <si>
    <t>N3睡眠時間</t>
  </si>
  <si>
    <t>N3睡眠時間; ステージ3睡眠時間</t>
  </si>
  <si>
    <t>N3睡眠の時間の長さ。</t>
  </si>
  <si>
    <t>N3睡眠相の持続時間</t>
  </si>
  <si>
    <t>N3 睡眠/総睡眠時間</t>
  </si>
  <si>
    <t>総睡眠時間に対する N3 睡眠時間の相対的な測定値 (パーセンテージ)。</t>
  </si>
  <si>
    <t>N3 睡眠時間と総睡眠時間の比率の測定</t>
  </si>
  <si>
    <t>HCoV-NL63/HCoV-HKU1 RNA; ヒトコロナウイルスNL63/ヒトコロナウイルスHKU1 RNA</t>
  </si>
  <si>
    <t>生物学的標本中のヒトコロナウイルス NL63 および/またはヒトコロナウイルス HKU1 RNA の測定。</t>
  </si>
  <si>
    <t>ヒトコロナウイルスNL63および/またはヒトコロナウイルスHKU1のRNA測定</t>
  </si>
  <si>
    <t>N75 レイテンシー</t>
  </si>
  <si>
    <t>N1レイテンシ; N75レイテンシ</t>
  </si>
  <si>
    <t>視覚誘発電位評価波形の N75 波または N1 波の潜時の評価。</t>
  </si>
  <si>
    <t>N-アセチルアスパラギン酸</t>
  </si>
  <si>
    <t>生物標本中の N-アセチルアスパラギン酸の測定。</t>
  </si>
  <si>
    <t>N-アセチルアスパラギン酸測定</t>
  </si>
  <si>
    <t>N-アセチルアスパラギン酸/コリン</t>
  </si>
  <si>
    <t>生物標本中の N-アセチルアスパラギン酸とコリンの相対測定値（比率）。</t>
  </si>
  <si>
    <t>N-アセチルアスパラギン酸とコリンの比率測定</t>
  </si>
  <si>
    <t>N-アセチルアスパラギン酸/クレアチン</t>
  </si>
  <si>
    <t>生物標本中の N-アセチルアスパラギン酸とクレアチンの相対測定値（比率）。</t>
  </si>
  <si>
    <t>N-アセチルアスパラギン酸とクレアチンの比率測定</t>
  </si>
  <si>
    <t>N-アセチルアスパラギン酸/クレアチン+コリン</t>
  </si>
  <si>
    <t>生物標本中の N-アセチルアスパラギン酸とクレアチニン、およびコリンとクレアチンの相対測定値（比率）。</t>
  </si>
  <si>
    <t>N-アセチルアスパラギン酸とクレアチンおよびコリンの比率測定</t>
  </si>
  <si>
    <t>N-アセチルアスパラギン酸 + N-アセチルアスパルチルグルタミン酸; NAA+NAAG</t>
  </si>
  <si>
    <t>生物標本中の N-アセチルアスパラギン酸と N-アセチルアスパルチルグルタミン酸の測定。</t>
  </si>
  <si>
    <t>N-アセチルアスパラギン酸およびN-アセチルアスパルチルグルタミン酸の測定</t>
  </si>
  <si>
    <t>ナトリウムクリアランス</t>
  </si>
  <si>
    <t>指定された時間単位（例：1 分）に尿として排出される血清または血漿からナトリウムが除去される量の測定値。</t>
  </si>
  <si>
    <t>ナトリウムクリアランス測定</t>
  </si>
  <si>
    <t>ナトリウム/クレアチニン</t>
  </si>
  <si>
    <t>生物標本中のクレアチニンに対するナトリウムの相対的な測定値（比率またはパーセンテージ）。</t>
  </si>
  <si>
    <t>ナトリウム対クレアチニン比測定</t>
  </si>
  <si>
    <t>N-アセチルグルコサミド</t>
  </si>
  <si>
    <t>N-アセチルグルコサミド; N-アセチルグルコサミン</t>
  </si>
  <si>
    <t>生物標本中の N-アセチルグルコサミド（糖誘導体）の測定。</t>
  </si>
  <si>
    <t>N-アセチルグルコサミド測定</t>
  </si>
  <si>
    <t>N-アセチル-β-D-グルコサミニダーゼ</t>
  </si>
  <si>
    <t>ベータ-N-アセチル-D-グルコサミニダーゼ; N-アセチル-ベータ-D-グルコサミニダーゼ</t>
  </si>
  <si>
    <t>生物学的標本中の N-アセチル-ベータ-D-グルコサミニダーゼ (酵素) の測定。</t>
  </si>
  <si>
    <t>N-アセチル-β-D-グルコサミニダーゼ測定</t>
  </si>
  <si>
    <t>N-アセチル-B-D-グルコサミニダーゼ/クレアチニン</t>
  </si>
  <si>
    <t>生物標本中のクレアチニンに対する N-アセチル-ベータ-D-グルコサミニダーゼの相対測定値 (比率またはパーセンテージ)。</t>
  </si>
  <si>
    <t>N-アセチル-β-D-グルコサミニダーゼとクレアチニンの比率測定</t>
  </si>
  <si>
    <t>ナガセ排泄率</t>
  </si>
  <si>
    <t>N-アセチル-β-D-グルコサミニダーゼ排泄率; NAGASE排泄率</t>
  </si>
  <si>
    <t>定義された時間（例：1 時間）にわたって生物学的標本中に排出される N-アセチル-ベータ-D-グルコサミニダーゼの量を測定します。</t>
  </si>
  <si>
    <t>N-アセチル-β-D-グルコサミニダーゼ排泄率</t>
  </si>
  <si>
    <t>N-アセチルグルコサミド/クレアチニン</t>
  </si>
  <si>
    <t>生物学的標本中の N-アセチルグルコサミドとクレアチニンの相対的な測定値 (比率またはパーセンテージ)。</t>
  </si>
  <si>
    <t>N-アセチルグルコサミドとクレアチニンの比率測定</t>
  </si>
  <si>
    <t>ナトリウム/カリウム</t>
  </si>
  <si>
    <t>生物標本中のナトリウムとカリウムの相対的な測定値（比率またはパーセンテージ）。</t>
  </si>
  <si>
    <t>ナトリウムとカリウムの比率の測定</t>
  </si>
  <si>
    <t>ナロルフィン</t>
  </si>
  <si>
    <t>アロルフィン、アントルフィン、N-アリルノルモルフィン、ナロルフィン</t>
  </si>
  <si>
    <t>生物標本中のナロルフィンの測定。</t>
  </si>
  <si>
    <t>ナロルフィン測定</t>
  </si>
  <si>
    <t>ナンドロロン</t>
  </si>
  <si>
    <t>ナンドロロン、ノランドロステノロン、ノルテストステロン</t>
  </si>
  <si>
    <t>生物標本中のナンドロロンの測定。</t>
  </si>
  <si>
    <t>ナンドロロン測定</t>
  </si>
  <si>
    <t>ナフィロン</t>
  </si>
  <si>
    <t>生物標本中のナフィロンの測定。</t>
  </si>
  <si>
    <t>ナフィロン測定</t>
  </si>
  <si>
    <t>国籍</t>
  </si>
  <si>
    <t>現在居住している国に関係なく、個人の出身国に基づいて分類するシステム。</t>
  </si>
  <si>
    <t>2つ以上の新しい骨病変の指標</t>
  </si>
  <si>
    <t>基準時点と比較して、2 つ以上の新しい骨病変があるかどうかを示します。</t>
  </si>
  <si>
    <t>新しい骨病変の数</t>
  </si>
  <si>
    <t>基準時点と比較した骨内の新しい病変の数。</t>
  </si>
  <si>
    <t>ニトロベンゼン</t>
  </si>
  <si>
    <t>標本中のニトロベンゼンの測定。</t>
  </si>
  <si>
    <t>ニトロベンゼン測定</t>
  </si>
  <si>
    <t>ノシセプチン</t>
  </si>
  <si>
    <t>ノシセプチン; オルファニンFQ</t>
  </si>
  <si>
    <t>生物標本中のノシセプチンの測定。</t>
  </si>
  <si>
    <t>ノシセプチン測定</t>
  </si>
  <si>
    <t>ノルクロステボル</t>
  </si>
  <si>
    <t>生物標本中のノルクロステボルの測定。</t>
  </si>
  <si>
    <t>ノルクロステボル測定</t>
  </si>
  <si>
    <t>ニコチン1-N-オキシド</t>
  </si>
  <si>
    <t>ニコチン1-N-オキシド; ニコチン-1 N-オキシド</t>
  </si>
  <si>
    <t>検体中のニコチン 1-N-オキシドの測定。</t>
  </si>
  <si>
    <t>ニコチン1-N-オキシド測定</t>
  </si>
  <si>
    <t>5プライムヌクレオチダーゼ</t>
  </si>
  <si>
    <t>5プライムヌクレオチダーゼ; 5'-リボヌクレオチドホスホヒドロラーゼ</t>
  </si>
  <si>
    <t>生物標本中の 5'-ヌクレオチダーゼの測定。</t>
  </si>
  <si>
    <t>5プライムヌクレオチダーゼ測定</t>
  </si>
  <si>
    <t>ニコチングルクロン酸抱合体</t>
  </si>
  <si>
    <t>ニコチングルクロン酸抱合体、ニコチンN-グルクロン酸抱合体、ニコチングルクロン酸抱合体</t>
  </si>
  <si>
    <t>検体中のニコチングルクロン酸抱合体の測定。</t>
  </si>
  <si>
    <t>ニコチングルクロン酸抱合体測定</t>
  </si>
  <si>
    <t>ニコチンアミドホスホリボシルトランスフェラーゼ</t>
  </si>
  <si>
    <t>ニコチンアミドホスホリボシルトランスフェラーゼ; ビスファチン</t>
  </si>
  <si>
    <t>生物標本中のニコチンアミドホスホリボシルトランスフェラーゼの測定。</t>
  </si>
  <si>
    <t>ニコチンアミドホスホリボシルトランスフェラーゼ測定</t>
  </si>
  <si>
    <t>自己心臓弁介入型</t>
  </si>
  <si>
    <t>生体心臓弁に対してどのような介入が行われたかについての説明。</t>
  </si>
  <si>
    <t>ノカルジア・シリアシゲオルギカ</t>
  </si>
  <si>
    <t>生物標本中の Nocardia cyriacigeorgica の測定。</t>
  </si>
  <si>
    <t>ノカルジア・シリアシゲオルギカ測定</t>
  </si>
  <si>
    <t>N-ニトロソジエチルアミン</t>
  </si>
  <si>
    <t>N-ニトロソジエチルアミン; NDEA</t>
  </si>
  <si>
    <t>検体中の N-ニトロソジエチルアミンの測定。</t>
  </si>
  <si>
    <t>N-ニトロソジエチルアミン測定</t>
  </si>
  <si>
    <t>N-ニトロソジエタノールアミン</t>
  </si>
  <si>
    <t>N-ニトロソジエタノールアミン;ンデラ</t>
  </si>
  <si>
    <t>検体中の N-ニトロソジエタノールアミンの測定。</t>
  </si>
  <si>
    <t>N-ニトロソジエタノールアミン測定</t>
  </si>
  <si>
    <t>針ゲージ</t>
  </si>
  <si>
    <t>針の外径を表す数値。(NCI)</t>
  </si>
  <si>
    <t>N-ニトロソジメチルアミン</t>
  </si>
  <si>
    <t>N-ニトロソジメチルアミン; NDMA</t>
  </si>
  <si>
    <t>検体中の N-ニトロソジメチルアミンの測定。</t>
  </si>
  <si>
    <t>N-ニトロソジメチルアミン測定</t>
  </si>
  <si>
    <t>N-デスメチルオランザピン</t>
  </si>
  <si>
    <t>デスメチルオランザピン、DMO、N-デスメチルオランザピン、ノルオランザピン</t>
  </si>
  <si>
    <t>生物標本中の N-デスメチルオランザピンの測定。</t>
  </si>
  <si>
    <t>N-デスメチルオランザピン測定</t>
  </si>
  <si>
    <t>N-脱メチラーゼ</t>
  </si>
  <si>
    <t>生物標本中の N-デメチラーゼの測定。</t>
  </si>
  <si>
    <t>N-脱メチラーゼ測定</t>
  </si>
  <si>
    <t>N-デスメチルトラマドール</t>
  </si>
  <si>
    <t>N-デスメチルトラマドール; N-DSMT</t>
  </si>
  <si>
    <t>生物標本中の N-デスメチルトラマドールの測定。</t>
  </si>
  <si>
    <t>N-デスメチルトラマドール測定</t>
  </si>
  <si>
    <t>最も近いジョイント</t>
  </si>
  <si>
    <t>関心対象の実体またはオブジェクトに最も近い解剖学的関節。</t>
  </si>
  <si>
    <t>首周り</t>
  </si>
  <si>
    <t>喉頭のすぐ下の首の円周寸法。</t>
  </si>
  <si>
    <t>ネオプテリン</t>
  </si>
  <si>
    <t>生物標本中のネオプテリンの測定。</t>
  </si>
  <si>
    <t>ネオプテリン測定</t>
  </si>
  <si>
    <t>新生血管形成</t>
  </si>
  <si>
    <t>生物学的標本または部位における新生血管形成（新しい血管の形成）の評価。</t>
  </si>
  <si>
    <t>新生血管評価</t>
  </si>
  <si>
    <t>ネフリン</t>
  </si>
  <si>
    <t>ネフリン; NPHS1接着分子、ネフリン</t>
  </si>
  <si>
    <t>生物標本中のネフリンの測定。</t>
  </si>
  <si>
    <t>ネフリン測定</t>
  </si>
  <si>
    <t>好中球性骨髄球/リンパ球</t>
  </si>
  <si>
    <t>生物学的標本（骨髄標本など）中の好中球とリンパ球の相対的な測定値（比率またはパーセンテージ）。</t>
  </si>
  <si>
    <t>好中球骨髄球とリンパ球の比率測定</t>
  </si>
  <si>
    <t>好中球</t>
  </si>
  <si>
    <t>生物標本中の好中球の測定。</t>
  </si>
  <si>
    <t>好中球絶対数</t>
  </si>
  <si>
    <t>無顆粒性好中球</t>
  </si>
  <si>
    <t>生物学的標本中の無顆粒好中球の測定。</t>
  </si>
  <si>
    <t>無顆粒好中球測定</t>
  </si>
  <si>
    <t>好中球バンドフォーム</t>
  </si>
  <si>
    <t>生物標本中のバンド状の好中球の測定。</t>
  </si>
  <si>
    <t>好中球桿体数</t>
  </si>
  <si>
    <t>好中球バンドフォーム/総細胞</t>
  </si>
  <si>
    <t>生物標本中のバンド状の好中球と総細胞の相対的な測定値（比率またはパーセンテージ）。</t>
  </si>
  <si>
    <t>好中球バンドフォーム対総細胞比測定</t>
  </si>
  <si>
    <t>好中球桿体/白血球</t>
  </si>
  <si>
    <t>生物標本中の白血球に対するバンド状の好中球の相対的な測定値（比率またはパーセンテージ）。</t>
  </si>
  <si>
    <t>好中球桿体と白血球の比率</t>
  </si>
  <si>
    <t>好中球桿体/好中球</t>
  </si>
  <si>
    <t>生物標本中のバンド状の好中球と総好中球数の相対的な測定値（比率またはパーセンテージ）。</t>
  </si>
  <si>
    <t>好中球バンドフォームと好中球比の測定</t>
  </si>
  <si>
    <t>好中球/総細胞</t>
  </si>
  <si>
    <t>生物学的標本（骨髄標本など）内の好中球と総細胞の相対的な測定値（比率またはパーセンテージ）。</t>
  </si>
  <si>
    <t>好中球対総細胞比測定</t>
  </si>
  <si>
    <t>細胞質好塩基球</t>
  </si>
  <si>
    <t>生物学的標本中の好中球の測定値。酸性度の増加により細胞質に暗い染色パターンが見られます。</t>
  </si>
  <si>
    <t>細胞質好塩基球数</t>
  </si>
  <si>
    <t>巨大好中球</t>
  </si>
  <si>
    <t>生物標本中の巨大好中球の測定。</t>
  </si>
  <si>
    <t>巨大好中球数</t>
  </si>
  <si>
    <t>低顆粒球好中球</t>
  </si>
  <si>
    <t>生物学的標本中の低顆粒球好中球の測定。</t>
  </si>
  <si>
    <t>低顆粒球好中球測定</t>
  </si>
  <si>
    <t>未熟な好中球</t>
  </si>
  <si>
    <t>生物学的標本中の未熟好中球の総数の測定。</t>
  </si>
  <si>
    <t>幼若好中球数</t>
  </si>
  <si>
    <t>未熟な好中球/白血球</t>
  </si>
  <si>
    <t>生物標本中の白血球に対する未熟好中球の相対的な測定値（比率またはパーセンテージ）。</t>
  </si>
  <si>
    <t>未熟好中球と白血球の比測定</t>
  </si>
  <si>
    <t>好中球/白血球</t>
  </si>
  <si>
    <t>生物学的標本中の好中球と白血球の相対的な測定値（比率またはパーセンテージ）。</t>
  </si>
  <si>
    <t>好中球対白血球比測定</t>
  </si>
  <si>
    <t>左シフト好中球</t>
  </si>
  <si>
    <t>生物標本中の桿体好中球および好中球前駆細胞を含む未熟好中球の正常範囲を超える発生率の観察。</t>
  </si>
  <si>
    <t>左シフト好中球測定</t>
  </si>
  <si>
    <t>好中球/リンパ球</t>
  </si>
  <si>
    <t>生物標本中の好中球とリンパ球の相対的な測定値（比率）。</t>
  </si>
  <si>
    <t>好中球対リンパ球比測定</t>
  </si>
  <si>
    <t>好中球性骨髄球</t>
  </si>
  <si>
    <t>生物標本中の好中球性骨髄球の測定。</t>
  </si>
  <si>
    <t>好中球性骨髄球数</t>
  </si>
  <si>
    <t>好中球性骨髄球／総細胞数</t>
  </si>
  <si>
    <t>生物標本中の全細胞に対する好中球性骨髄球の相対的な測定値（比率またはパーセンテージ）。</t>
  </si>
  <si>
    <t>好中球性骨髄球と全細胞比の測定</t>
  </si>
  <si>
    <t>生物学的標本中の好中球骨髄球の測定。</t>
  </si>
  <si>
    <t>好中球/非扁平上皮細胞</t>
  </si>
  <si>
    <t>生物標本中の好中球と非扁平上皮細胞の相対的な測定値（比率またはパーセンテージ）。</t>
  </si>
  <si>
    <t>好中球と非扁平上皮細胞比の測定</t>
  </si>
  <si>
    <t>偽ペルガーヒュエ好中球</t>
  </si>
  <si>
    <t>偽ペルガーヒュート核を有する好中球。偽ペルガーヒュエ好中球</t>
  </si>
  <si>
    <t>生物標本におけるペルガー・ヒュエ様核（低分節）を持つ好中球の測定。</t>
  </si>
  <si>
    <t>偽ペルガーヒューエット好中球数</t>
  </si>
  <si>
    <t>分節好中球</t>
  </si>
  <si>
    <t>生物標本中の分節好中球の測定。</t>
  </si>
  <si>
    <t>分節好中球数</t>
  </si>
  <si>
    <t>好中球、分節型＋桿体型</t>
  </si>
  <si>
    <t>生物標本中の分節型および桿体型の好中球の測定。</t>
  </si>
  <si>
    <t>分節型および桿体型好中球の測定</t>
  </si>
  <si>
    <t>好中球、分節型 + バンド型 + 前駆細胞</t>
  </si>
  <si>
    <t>好中球、分節型 + 桿体型 + 前駆細胞；好中球、分節型 + 桿体型 + 前駆細胞</t>
  </si>
  <si>
    <t>生物標本中の分節型およびバンド型の好中球、後骨髄球、骨髄球、前骨髄球、および骨髄芽球の測定。</t>
  </si>
  <si>
    <t>分節型、桿体型、前駆好中球の測定</t>
  </si>
  <si>
    <t>好中球、分葉細胞/総細胞</t>
  </si>
  <si>
    <t>生物標本中の分節好中球と総細胞の相対的な測定値（比率またはパーセンテージ）。</t>
  </si>
  <si>
    <t>分節好中球対総細胞比測定</t>
  </si>
  <si>
    <t>分節好中球/白血球</t>
  </si>
  <si>
    <t>生物学的標本における分節好中球と白血球の相対的な測定値（比率またはパーセンテージ）。</t>
  </si>
  <si>
    <t>分節好中球対白血球比測定</t>
  </si>
  <si>
    <t>生物標本中の分節好中球と総好中球数の相対的な測定値（比率またはパーセンテージ）。</t>
  </si>
  <si>
    <t>分節好中球対好中球比測定</t>
  </si>
  <si>
    <t>好中球毒性変化</t>
  </si>
  <si>
    <t>生物学的標本における好中球系細胞におけるあらゆる種類の毒性変化の測定。</t>
  </si>
  <si>
    <t>好中球毒性変化評価</t>
  </si>
  <si>
    <t>空胞化好中球</t>
  </si>
  <si>
    <t>生物標本中の小さな空胞を含む好中球の測定。</t>
  </si>
  <si>
    <t>空胞化好中球数</t>
  </si>
  <si>
    <t>新たな腫瘍が確認された</t>
  </si>
  <si>
    <t>これまでに見られなかった、または特徴付けられていない腫瘍が被験者内に存在することを他の方法または様式で検証/確認すること。</t>
  </si>
  <si>
    <t>新たな腫瘍の確認</t>
  </si>
  <si>
    <t>新しいQウェーブ</t>
  </si>
  <si>
    <t>心筋梗塞を示唆する新規または新規と推定される病的Q波の心電図所見評価。（Thygesen K、Alpert JS、Jaffe AS、Simoons ML、et al。心筋梗塞の普遍的定義に関するESC/ACCF/AHA/WHF合同タスクフォース）</t>
  </si>
  <si>
    <t>ニューロフィラメント重鎖ポリペプチド</t>
  </si>
  <si>
    <t>ニューロフィラメント重鎖; ニューロフィラメント重鎖ポリペプチド; ニューロフィラメントトリプレットHタンパク質; NF-H</t>
  </si>
  <si>
    <t>生物学的標本中のニューロフィラメント重鎖ポリペプチドの測定。</t>
  </si>
  <si>
    <t>ニューロフィラメント重鎖ポリペプチド測定</t>
  </si>
  <si>
    <t>リン酸化されたニューロフィラメント重鎖</t>
  </si>
  <si>
    <t>生物標本中のリン酸化神経フィラメント重鎖の測定。</t>
  </si>
  <si>
    <t>リン酸化されたニューロフィラメント重鎖測定</t>
  </si>
  <si>
    <t>神経フィラメント軽鎖タンパク質</t>
  </si>
  <si>
    <t>NEFL; ニューロフィラメント軽鎖タンパク質; ニューロフィラメント軽鎖ポリペプチド; NF-L; タンパク質ホスファターゼ1、調節サブユニット110</t>
  </si>
  <si>
    <t>生物標本中の神経フィラメント軽鎖タンパク質の測定。</t>
  </si>
  <si>
    <t>ニューロフィラメント軽鎖タンパク質測定</t>
  </si>
  <si>
    <t>神経成長因子</t>
  </si>
  <si>
    <t>生物標本中の総神経成長因子の測定。</t>
  </si>
  <si>
    <t>神経成長因子測定</t>
  </si>
  <si>
    <t>神経成長因子アルファ</t>
  </si>
  <si>
    <t>生物標本中の神経成長因子アルファの測定。</t>
  </si>
  <si>
    <t>神経成長因子アルファ測定</t>
  </si>
  <si>
    <t>神経成長因子ベータ</t>
  </si>
  <si>
    <t>生物標本中の神経成長因子ベータの測定。</t>
  </si>
  <si>
    <t>神経成長因子ベータ測定</t>
  </si>
  <si>
    <t>神経成長因子ガンマ</t>
  </si>
  <si>
    <t>生物標本中の神経成長因子ガンマの測定。</t>
  </si>
  <si>
    <t>神経成長因子ガンマ測定</t>
  </si>
  <si>
    <t>グランルーク以外</t>
  </si>
  <si>
    <t>非顆粒球性白血球; 非顆粒球性白血球; 非顆粒球性白血球</t>
  </si>
  <si>
    <t>生物学的標本中の非顆粒球性白血球の測定。</t>
  </si>
  <si>
    <t>非顆粒球性白血球数</t>
  </si>
  <si>
    <t>淋菌</t>
  </si>
  <si>
    <t>生物標本中の淋菌の測定。</t>
  </si>
  <si>
    <t>淋菌測定</t>
  </si>
  <si>
    <t>淋菌、β-ラクタマーゼ陰性</t>
  </si>
  <si>
    <t>生物標本中の淋菌のベータラクタマーゼ陰性株の測定。</t>
  </si>
  <si>
    <t>淋菌、β-ラクタマーゼ陰性測定</t>
  </si>
  <si>
    <t>淋菌、β-ラクタマーゼ陽性</t>
  </si>
  <si>
    <t>生物標本中の淋菌のベータラクタマーゼ陽性株の測定。</t>
  </si>
  <si>
    <t>淋菌、β-ラクタマーゼ陽性測定</t>
  </si>
  <si>
    <t>淋菌DNA</t>
  </si>
  <si>
    <t>生物標本中の淋菌 DNA の測定。</t>
  </si>
  <si>
    <t>淋菌DNA測定</t>
  </si>
  <si>
    <t>淋菌RNA</t>
  </si>
  <si>
    <t>生物標本中の淋菌RNAの測定。</t>
  </si>
  <si>
    <t>淋菌RNA測定</t>
  </si>
  <si>
    <t>非HDLコレステロール/LDLコレステロール</t>
  </si>
  <si>
    <t>生物学的標本中の非 HDL コレステロールと LDL コレステロールの相対的な測定値 (比率またはパーセンテージ)。</t>
  </si>
  <si>
    <t>非HDLコレステロールとLDLコレステロールの比測定</t>
  </si>
  <si>
    <t>非血球細胞</t>
  </si>
  <si>
    <t>生物標本中の非造血起源の細胞の測定。</t>
  </si>
  <si>
    <t>非血球数</t>
  </si>
  <si>
    <t>非血球細胞/白血球</t>
  </si>
  <si>
    <t>生物標本中の非血液細胞と総白血球の相対的な測定値（比率）。</t>
  </si>
  <si>
    <t>非血球細胞と白血球の比率測定</t>
  </si>
  <si>
    <t>ノルヒドロコドン</t>
  </si>
  <si>
    <t>生物学的標本中のノルヒドロコドンの測定。</t>
  </si>
  <si>
    <t>ノルヒドロコドン測定</t>
  </si>
  <si>
    <t>ニッケル</t>
  </si>
  <si>
    <t>Ni; ニッケル</t>
  </si>
  <si>
    <t>標本中のニッケルの測定値。</t>
  </si>
  <si>
    <t>ニッケル測定</t>
  </si>
  <si>
    <t>ニコチン</t>
  </si>
  <si>
    <t>標本中のニコチンの測定。</t>
  </si>
  <si>
    <t>ニコチン測定</t>
  </si>
  <si>
    <t>ニコチン溶解率</t>
  </si>
  <si>
    <t>ニコチンが媒体に溶解する速度。</t>
  </si>
  <si>
    <t>ニコチンおよび/または代謝物</t>
  </si>
  <si>
    <t>ニコチンおよび/または代謝物; ニコチン当量; TNE; 総ニコチン当量</t>
  </si>
  <si>
    <t>ニコチンとその代謝物の両方を測定できるアッセイのために、検体中に存在するニコチンおよび/またはその代謝物の測定。</t>
  </si>
  <si>
    <t>ニコチンおよび/または代謝物の測定</t>
  </si>
  <si>
    <t>ニコチンフリー</t>
  </si>
  <si>
    <t>無料ニコチン測定</t>
  </si>
  <si>
    <t>非侵襲的画像の変化</t>
  </si>
  <si>
    <t>非侵襲的な画像検査後の被験者の臨床的変化の説明。</t>
  </si>
  <si>
    <t>非侵襲的画像検査による臨床的変化</t>
  </si>
  <si>
    <t>硝酸塩</t>
  </si>
  <si>
    <t>硝酸塩; 硝酸</t>
  </si>
  <si>
    <t>生物標本中の硝酸塩の測定。</t>
  </si>
  <si>
    <t>硝酸塩測定</t>
  </si>
  <si>
    <t>一酸化窒素</t>
  </si>
  <si>
    <t>一酸化窒素; NO</t>
  </si>
  <si>
    <t>生物標本中の一酸化窒素の測定。</t>
  </si>
  <si>
    <t>一酸化窒素測定</t>
  </si>
  <si>
    <t>亜硝酸塩</t>
  </si>
  <si>
    <t>生物標本中の亜硝酸塩の測定。</t>
  </si>
  <si>
    <t>亜硝酸塩測定</t>
  </si>
  <si>
    <t>ナチュラルキラー細胞</t>
  </si>
  <si>
    <t>生物学的標本中のナチュラルキラー細胞の総数の測定。</t>
  </si>
  <si>
    <t>ナチュラルキラー細胞数</t>
  </si>
  <si>
    <t>ナチュラルキラー細胞/総細胞数</t>
  </si>
  <si>
    <t>生物標本内の全細胞に対するナチュラルキラー細胞の相対的な測定値（比率またはパーセンテージ）。</t>
  </si>
  <si>
    <t>ナチュラルキラー細胞と総細胞数の比率測定</t>
  </si>
  <si>
    <t>ナチュラルキラー細胞の機能</t>
  </si>
  <si>
    <t>ナチュラルキラー細胞活性; ナチュラルキラー細胞機能</t>
  </si>
  <si>
    <t>生物学的標本におけるナチュラルキラー細胞機能の測定。</t>
  </si>
  <si>
    <t>ナチュラルキラー細胞活性測定</t>
  </si>
  <si>
    <t>ナチュラルキラー細胞を介した細胞溶解</t>
  </si>
  <si>
    <t>ナチュラルキラー細胞を介した細胞溶解；NK細胞を介した細胞溶解</t>
  </si>
  <si>
    <t>生物学的標本中のナチュラルキラー細胞によって媒介される標的細胞の溶解の測定。</t>
  </si>
  <si>
    <t>ナチュラルキラー細胞介在性細胞溶解評価</t>
  </si>
  <si>
    <t>NK細胞イマット</t>
  </si>
  <si>
    <t>ナチュラルキラー細胞は未熟；NK細胞は未熟</t>
  </si>
  <si>
    <t>生物学的標本中の未熟なナチュラルキラー細胞の測定。</t>
  </si>
  <si>
    <t>未熟ナチュラルキラー細胞数</t>
  </si>
  <si>
    <t>NK細胞イマットInt</t>
  </si>
  <si>
    <t>ナチュラルキラー細胞未熟中間体；NK細胞未熟中間体</t>
  </si>
  <si>
    <t>生物学的標本中の未熟な中間ナチュラルキラー細胞の測定。</t>
  </si>
  <si>
    <t>未熟中間ナチュラルキラー細胞数</t>
  </si>
  <si>
    <t>NK細胞イマット内皮/白血球</t>
  </si>
  <si>
    <t>ナチュラルキラー細胞 未熟中間体/白血球; NK細胞 未熟中間体/白血球</t>
  </si>
  <si>
    <t>生物標本中の白血球に対する未熟な中間ナチュラルキラー細胞の相対的な測定値（比率またはパーセンテージ）。</t>
  </si>
  <si>
    <t>未熟中間ナチュラルキラー細胞と白血球の比率測定</t>
  </si>
  <si>
    <t>NK細胞 Immat Int/NK細胞</t>
  </si>
  <si>
    <t>ナチュラルキラー細胞 未熟な中間細胞/ナチュラルキラー細胞; NK細胞 未熟な中間細胞/NK細胞</t>
  </si>
  <si>
    <t>生物標本中の総ナチュラル キラー細胞に対する未熟な中間ナチュラル キラー細胞の相対的な測定値 (比率またはパーセンテージ)。</t>
  </si>
  <si>
    <t>未熟中間ナチュラルキラー細胞とナチュラルキラー細胞比の測定</t>
  </si>
  <si>
    <t>NK 細胞 Immat Int Sub/NK Immat Int</t>
  </si>
  <si>
    <t>ナチュラル キラー細胞未熟中間体サブポピュレーション/ナチュラル キラー細胞未熟中間体; NK 細胞未熟中間体サブ/NK 未熟中間体</t>
  </si>
  <si>
    <t>生物標本中の未熟な中間ナチュラル キラー細胞のサブ集団と未熟な中間ナチュラル キラー細胞の総数の相対的な測定値 (比率またはパーセンテージ)。</t>
  </si>
  <si>
    <t>未熟中間ナチュラルキラー細胞サブポピュレーションと未熟中間ナチュラルキラー細胞比の測定</t>
  </si>
  <si>
    <t>NK細胞イマット/白血球</t>
  </si>
  <si>
    <t>ナチュラルキラー細胞未熟/白血球; NK細胞未熟/白血球</t>
  </si>
  <si>
    <t>生物学的標本中の全白血球に対する未熟ナチュラルキラー細胞の相対的な測定値（比率またはパーセンテージ）。</t>
  </si>
  <si>
    <t>未熟ナチュラルキラー細胞と白血球の比率測定</t>
  </si>
  <si>
    <t>NK細胞 イマット/リム</t>
  </si>
  <si>
    <t>ナチュラルキラー細胞未熟/リンパ球; NK細胞未熟/リンパ球</t>
  </si>
  <si>
    <t>生物学的標本中の総リンパ球に対する未熟ナチュラルキラー細胞の相対的な測定値（比率またはパーセンテージ）。</t>
  </si>
  <si>
    <t>未熟ナチュラルキラー細胞とリンパ球の比率測定</t>
  </si>
  <si>
    <t>NK細胞 Immat/Lym Sub</t>
  </si>
  <si>
    <t>ナチュラルキラー細胞未熟/リンパ球サブポピュレーション; NK細胞未熟/リンパ球サブポピュレーション</t>
  </si>
  <si>
    <t>生物学的標本内のリンパ球のサブポピュレーションに対する未熟ナチュラルキラー細胞の相対的な測定値 (比率またはパーセンテージ)。</t>
  </si>
  <si>
    <t>未熟ナチュラルキラー細胞とリンパ球サブポピュレーションの比率測定</t>
  </si>
  <si>
    <t>NK細胞イマット/NK</t>
  </si>
  <si>
    <t>ナチュラルキラー細胞 未熟/ナチュラルキラー細胞; NK細胞 未熟/NK</t>
  </si>
  <si>
    <t>生物標本中の未熟ナチュラル キラー細胞と総ナチュラル キラー細胞の相対的な測定値 (比率またはパーセンテージ)。</t>
  </si>
  <si>
    <t>未熟ナチュラルキラー細胞とナチュラルキラー細胞比の測定</t>
  </si>
  <si>
    <t>NK細胞イマットサブ</t>
  </si>
  <si>
    <t>未熟ナチュラルキラー細胞サブポピュレーション；未熟NKサブポピュレーション；未熟NKCサブポピュレーション；ナチュラルキラー細胞未熟サブポピュレーション；NK細胞未熟サブポピュレーション</t>
  </si>
  <si>
    <t>生物学的標本における未熟なナチュラルキラー細胞のサブポピュレーションの測定。</t>
  </si>
  <si>
    <t>未熟ナチュラルキラー細胞サブポピュレーション数</t>
  </si>
  <si>
    <t>NK細胞イマットサブ/NKイマット</t>
  </si>
  <si>
    <t>ナチュラルキラー細胞未熟サブポピュレーション/ナチュラルキラー細胞未熟; NK細胞未熟サブ/NK未熟</t>
  </si>
  <si>
    <t>生物標本内の未熟ナチュラル キラー細胞の総数に対する未熟ナチュラル キラー細胞のサブ集団の相対的な測定値 (比率またはパーセンテージ)。</t>
  </si>
  <si>
    <t>未熟ナチュラルキラー細胞サブポピュレーション対未熟ナチュラルキラー細胞比測定</t>
  </si>
  <si>
    <t>NK細胞インターメディエイト</t>
  </si>
  <si>
    <t>ナチュラルキラー細胞中間体; NK細胞中間体</t>
  </si>
  <si>
    <t>生物学的標本中の中間ナチュラルキラー細胞の測定。</t>
  </si>
  <si>
    <t>中間ナチュラルキラー細胞数</t>
  </si>
  <si>
    <t>ニューロキニンA</t>
  </si>
  <si>
    <t>ニューロキニンA; NKA;サブスタンスK</t>
  </si>
  <si>
    <t>生物標本中のニューロキニン A の測定。</t>
  </si>
  <si>
    <t>ニューロキニンA測定</t>
  </si>
  <si>
    <t>NK細胞中間体/白血球</t>
  </si>
  <si>
    <t>ナチュラルキラー細胞中間体/白血球; NK細胞中間体/白血球</t>
  </si>
  <si>
    <t>生物学的標本中の全白血球に対する中間ナチュラルキラー細胞の相対的な測定値（比率またはパーセンテージ）。</t>
  </si>
  <si>
    <t>中間ナチュラルキラー細胞と白血球の比率の測定</t>
  </si>
  <si>
    <t>NK細胞中間体/リンパ</t>
  </si>
  <si>
    <t>ナチュラルキラー細胞中間体/リンパ球; NK細胞中間体/リンパ球</t>
  </si>
  <si>
    <t>生物学的標本中の全リンパ球に対する中間ナチュラルキラー細胞の相対的な測定値（比率またはパーセンテージ）。</t>
  </si>
  <si>
    <t>中間ナチュラルキラー細胞とリンパ球の比率測定</t>
  </si>
  <si>
    <t>NK細胞中間体/リンパ節亜</t>
  </si>
  <si>
    <t>ナチュラルキラー細胞中間体/リンパ球サブポピュレーション; NK細胞中間体/リンパ球サブポピュレーション</t>
  </si>
  <si>
    <t>生物学的標本におけるリンパ球のサブポピュレーションに対する中間ナチュラルキラー細胞の相対的な測定値 (比率またはパーセンテージ)。</t>
  </si>
  <si>
    <t>中間ナチュラルキラー細胞とリンパ球サブポピュレーションの比率測定</t>
  </si>
  <si>
    <t>NK細胞中間体/NK</t>
  </si>
  <si>
    <t>ナチュラルキラー細胞中間体/ナチュラルキラー細胞; NK細胞中間体/NK</t>
  </si>
  <si>
    <t>生物標本中の全ナチュラル キラー細胞に対する中間ナチュラル キラー細胞の相対的な測定値 (比率またはパーセンテージ)。</t>
  </si>
  <si>
    <t>中間ナチュラルキラー細胞とナチュラルキラー細胞比の測定</t>
  </si>
  <si>
    <t>NK細胞中間サブ</t>
  </si>
  <si>
    <t>中程度のナチュラルキラー細胞サブポピュレーション；中程度のNKサブポピュレーション；中程度のNKCサブポピュレーション；ナチュラルキラー細胞中程度のサブポピュレーション；NK細胞中程度のサブポピュレーション</t>
  </si>
  <si>
    <t>生物学的標本における中間ナチュラルキラー細胞のサブポピュレーションの測定。</t>
  </si>
  <si>
    <t>中間ナチュラルキラー細胞サブポピュレーション数</t>
  </si>
  <si>
    <t>ナチュラルキラー細胞中間サブ集団/白血球; NK細胞中間サブ集団/白血球</t>
  </si>
  <si>
    <t>生物学的標本中の全白血球に対する中間ナチュラルキラー細胞のサブ集団の相対的な測定値（比率またはパーセンテージ）。</t>
  </si>
  <si>
    <t>中間ナチュラルキラー細胞サブポピュレーションと白血球の比率測定</t>
  </si>
  <si>
    <t>ナチュラルキラー細胞中間亜集団/リンパ球; NK細胞中間亜集団/リンパ球</t>
  </si>
  <si>
    <t>生物学的標本中の全リンパ球に対する中間ナチュラルキラー細胞のサブ集団の相対的な測定値（比率またはパーセンテージ）。</t>
  </si>
  <si>
    <t>中間ナチュラルキラー細胞サブポピュレーションとリンパ球の比率測定</t>
  </si>
  <si>
    <t>NK細胞インターメディエイトサブ/NKインターメディエイト</t>
  </si>
  <si>
    <t>ナチュラルキラー細胞中間体サブポピュレーション/ナチュラルキラー細胞中間体; NK細胞中間体サブ/NK中間体</t>
  </si>
  <si>
    <t>生物学的標本内の中間ナチュラルキラー細胞の総数に対する中間ナチュラルキラー細胞のサブポピュレーションの相対的な測定値 (比率またはパーセンテージ)。</t>
  </si>
  <si>
    <t>中間ナチュラルキラー細胞サブポピュレーションから中間ナチュラルキラー細胞比の測定</t>
  </si>
  <si>
    <t>NK細胞/白血球</t>
  </si>
  <si>
    <t>ナチュラルキラー細胞/白血球; NK細胞/白血球</t>
  </si>
  <si>
    <t>生物学的標本中の白血球に対するナチュラルキラー細胞の相対的な測定値（比率またはパーセンテージ）。</t>
  </si>
  <si>
    <t>ナチュラルキラー細胞と白血球の比率測定</t>
  </si>
  <si>
    <t>NK細胞/リンパ球</t>
  </si>
  <si>
    <t>ナチュラルキラー細胞/リンパ球; NK細胞/リンパ球</t>
  </si>
  <si>
    <t>生物学的標本中のリンパ球に対するナチュラルキラー細胞の相対的な測定値（比率またはパーセンテージ）。</t>
  </si>
  <si>
    <t>ナチュラルキラー細胞とリンパ球の比率測定</t>
  </si>
  <si>
    <t>NK細胞/リンパ球サブ</t>
  </si>
  <si>
    <t>ナチュラルキラー細胞/リンパ球サブポピュレーション; NK細胞/リンパ球サブポピュレーション</t>
  </si>
  <si>
    <t>生物学的標本におけるリンパ球のサブポピュレーションに対するナチュラルキラー細胞の相対的な測定値（比率またはパーセンテージ）。</t>
  </si>
  <si>
    <t>ナチュラルキラー細胞とリンパ球サブポピュレーションの比率測定</t>
  </si>
  <si>
    <t>NK細胞マット</t>
  </si>
  <si>
    <t>ナチュラルキラー細胞が成熟; NK細胞が成熟</t>
  </si>
  <si>
    <t>生物学的標本中の成熟したナチュラルキラー細胞の測定。</t>
  </si>
  <si>
    <t>成熟ナチュラルキラー細胞数</t>
  </si>
  <si>
    <t>NK細胞マット/白血球</t>
  </si>
  <si>
    <t>ナチュラルキラー細胞成熟/白血球; NK細胞Mat/白血球</t>
  </si>
  <si>
    <t>生物学的標本中の成熟したナチュラルキラー細胞と総白血球の相対的な測定値（比率またはパーセンテージ）。</t>
  </si>
  <si>
    <t>成熟ナチュラルキラー細胞と白血球の比率の測定</t>
  </si>
  <si>
    <t>NK細胞マット/リンパ</t>
  </si>
  <si>
    <t>ナチュラルキラー細胞成熟/リンパ球; NK細胞Mat/Lym</t>
  </si>
  <si>
    <t>生物学的標本中の成熟したナチュラルキラー細胞と総リンパ球の相対的な測定値（比率またはパーセンテージ）。</t>
  </si>
  <si>
    <t>成熟ナチュラルキラー細胞とリンパ球の比率測定</t>
  </si>
  <si>
    <t>NK細胞 マット/リンパサブ</t>
  </si>
  <si>
    <t>ナチュラルキラー細胞成熟/リンパ球サブポピュレーション; NK細胞成熟/リンパ球サブポピュレーション</t>
  </si>
  <si>
    <t>生物学的標本内のリンパ球のサブ集団に対する成熟したナチュラルキラー細胞の相対的な測定値（比率またはパーセンテージ）。</t>
  </si>
  <si>
    <t>成熟ナチュラルキラー細胞とリンパ球サブポピュレーションの比率測定</t>
  </si>
  <si>
    <t>NK細胞マット/NK</t>
  </si>
  <si>
    <t>ナチュラルキラー細胞成熟/ナチュラルキラー細胞; NK細胞マット/NK</t>
  </si>
  <si>
    <t>生物学的標本中の成熟ナチュラル キラー細胞と総ナチュラル キラー細胞の相対的な測定値 (比率またはパーセンテージ)。</t>
  </si>
  <si>
    <t>成熟ナチュラルキラー細胞とナチュラルキラー細胞比の測定</t>
  </si>
  <si>
    <t>NK細胞マットサブ</t>
  </si>
  <si>
    <t>成熟ナチュラルキラー細胞サブポピュレーション；成熟NKサブポピュレーション；成熟NKCサブポピュレーション；ナチュラルキラー細胞成熟サブポピュレーション；NK細胞マットサブポピュレーション</t>
  </si>
  <si>
    <t>生物学的標本における成熟したナチュラルキラー細胞のサブポピュレーションの測定。</t>
  </si>
  <si>
    <t>成熟ナチュラルキラー細胞サブポピュレーション数</t>
  </si>
  <si>
    <t>NK細胞マットサブ/白血球</t>
  </si>
  <si>
    <t>ナチュラルキラー細胞成熟サブポピュレーション/白血球; NK細胞成熟サブポピュレーション/白血球</t>
  </si>
  <si>
    <t>生物学的標本中の全白血球に対する成熟ナチュラルキラー細胞のサブ集団の相対的な測定値（比率またはパーセンテージ）。</t>
  </si>
  <si>
    <t>成熟ナチュラルキラー細胞サブポピュレーションと白血球の比率測定</t>
  </si>
  <si>
    <t>NK細胞マットサブ/リム</t>
  </si>
  <si>
    <t>ナチュラルキラー細胞成熟亜集団/リンパ球; NK細胞マット亜集団/リンパ球</t>
  </si>
  <si>
    <t>生物学的標本中のリンパ球総数に対する成熟ナチュラルキラー細胞のサブ集団の相対的な測定値（比率またはパーセンテージ）。</t>
  </si>
  <si>
    <t>成熟ナチュラルキラー細胞サブポピュレーションとリンパ球の比率測定</t>
  </si>
  <si>
    <t>NK細胞マットサブ/NK</t>
  </si>
  <si>
    <t>ナチュラルキラー細胞成熟サブポピュレーション/ナチュラルキラー細胞; NK細胞マットサブ/NK</t>
  </si>
  <si>
    <t>生物学的標本内の成熟ナチュラル キラー細胞のサブ集団と総ナチュラル キラー細胞の相対的な測定値 (比率またはパーセンテージ)。</t>
  </si>
  <si>
    <t>成熟ナチュラルキラー細胞サブポピュレーションとナチュラルキラー細胞比の測定</t>
  </si>
  <si>
    <t>NK細胞マットサブ/NKマット</t>
  </si>
  <si>
    <t>ナチュラルキラー細胞成熟サブポピュレーション/ナチュラルキラー細胞成熟; NK細胞マットサブ/NKマット</t>
  </si>
  <si>
    <t>生物学的標本中の成熟ナチュラル キラー細胞の総数に対する成熟ナチュラル キラー細胞のサブ集団の相対的な測定値 (比率またはパーセンテージ)。</t>
  </si>
  <si>
    <t>成熟ナチュラルキラー細胞サブポピュレーション対成熟ナチュラルキラー細胞比測定</t>
  </si>
  <si>
    <t>NK細胞サブ</t>
  </si>
  <si>
    <t>ナチュラルキラー細胞サブポピュレーション; NK細胞サブ; NK細胞サブポピュレーション</t>
  </si>
  <si>
    <t>生物学的標本におけるナチュラルキラー細胞のサブポピュレーションの測定。</t>
  </si>
  <si>
    <t>ナチュラルキラー細胞サブポピュレーション数</t>
  </si>
  <si>
    <t>NK細胞サブ/白血球</t>
  </si>
  <si>
    <t>ナチュラルキラー細胞サブポピュレーション/白血球; NK細胞サブポピュレーション/白血球</t>
  </si>
  <si>
    <t>生物学的標本中の全白血球に対するナチュラルキラー細胞のサブ集団の相対的な測定値（比率またはパーセンテージ）。</t>
  </si>
  <si>
    <t>ナチュラルキラー細胞サブポピュレーションと白血球の比率測定</t>
  </si>
  <si>
    <t>NK細胞サブ/リンパサブ</t>
  </si>
  <si>
    <t>ナチュラルキラー細胞サブポピュレーション/リンパ球サブポピュレーション; NK細胞サブポピュレーション/リンパ球サブポピュレーション</t>
  </si>
  <si>
    <t>生物学的標本におけるナチュラルキラー細胞のサブ集団とリンパ球のサブ集団の相対的な測定値 (比率またはパーセンテージ)。</t>
  </si>
  <si>
    <t>ナチュラルキラー細胞サブポピュレーションとリンパ球サブポピュレーションの比率測定</t>
  </si>
  <si>
    <t>NK細胞 サブ/NK細胞</t>
  </si>
  <si>
    <t>ナチュラルキラー細胞サブポピュレーション/ナチュラルキラー細胞; NK細胞サブ/NK細胞</t>
  </si>
  <si>
    <t>生物学的標本内のナチュラル キラー細胞の総数に対するナチュラル キラー細胞のサブ集団の相対的な測定値 (比率またはパーセンテージ)。</t>
  </si>
  <si>
    <t>ナチュラルキラー細胞サブポピュレーション対総ナチュラルキラー細胞比測定</t>
  </si>
  <si>
    <t>NK細胞サブ/NK細胞サブ</t>
  </si>
  <si>
    <t>ナチュラルキラー細胞サブポピュレーション/ナチュラルキラー細胞サブポピュレーション; NK細胞サブ/NK細胞サブ</t>
  </si>
  <si>
    <t>生物学的標本内のナチュラル キラー細胞のサブ集団に対するナチュラル キラー細胞のサブ集団の相対的な測定値 (比率またはパーセンテージ)。</t>
  </si>
  <si>
    <t>ナチュラルキラー細胞サブポピュレーション対ナチュラルキラー細胞サブポピュレーション比測定</t>
  </si>
  <si>
    <t>ナチュラル キラー T 細胞; ナチュラル キラー T リンパ球; NK TLym; NKT</t>
  </si>
  <si>
    <t>生物学的標本中のナチュラルキラーTリンパ球の測定。</t>
  </si>
  <si>
    <t>ナチュラルキラーTリンパ球数</t>
  </si>
  <si>
    <t>NK TLym インバー</t>
  </si>
  <si>
    <t>iNKT; ナチュラルキラーTリンパ球不変体; NK TLym Invar</t>
  </si>
  <si>
    <t>生物学的標本中の不変ナチュラルキラーTリンパ球の測定。</t>
  </si>
  <si>
    <t>不変ナチュラルキラーTリンパ球数</t>
  </si>
  <si>
    <t>NK TLym インバー/NKT</t>
  </si>
  <si>
    <t>ナチュラルキラーTリンパ球インバリアント/ナチュラルキラーTリンパ球; NK TLymインバー/NKT</t>
  </si>
  <si>
    <t>生物学的標本中の全ナチュラル キラー T リンパ球に対する不変ナチュラル キラー T リンパ球の相対的な測定値 (比率またはパーセンテージ)。</t>
  </si>
  <si>
    <t>不変ナチュラルキラーTリンパ球対ナチュラルキラーTリンパ球比測定</t>
  </si>
  <si>
    <t>NK TLym インバーサブ</t>
  </si>
  <si>
    <t>iNKTサブポピュレーション;ナチュラルキラーTリンパ球不変サブポピュレーション;NK TLymインバーサブポピュレーション</t>
  </si>
  <si>
    <t>生物学的標本における不変ナチュラルキラー T リンパ球のサブポピュレーションの測定。</t>
  </si>
  <si>
    <t>不変ナチュラルキラーTリンパ球サブポピュレーション数</t>
  </si>
  <si>
    <t>NK TLym インバー サブ/NKT インバー</t>
  </si>
  <si>
    <t>iNKT サブポピュレーション/iNKT; ナチュラル キラー T リンパ球不変サブポピュレーション/ナチュラル キラー T リンパ球不変; NK TLym インバー サブ/NK TLym インバー; NK TLym インバー サブ/NKT インバー</t>
  </si>
  <si>
    <t>生物学的標本中の不変ナチュラルキラーTリンパ球の総数に対する不変ナチュラルキラーTリンパ球のサブ集団の相対的な測定値（比率またはパーセンテージ）。</t>
  </si>
  <si>
    <t>不変ナチュラルキラーTリンパ球サブポピュレーションから不変ナチュラルキラーTリンパ球比測定</t>
  </si>
  <si>
    <t>ナチュラルキラーTリンパ球/白血球; NK Tリム/ロイク; NK TLym/白血球; NKT/ロイク</t>
  </si>
  <si>
    <t>生物学的標本中の白血球に対するナチュラルキラーTリンパ球の相対的な測定値（比率またはパーセンテージ）。</t>
  </si>
  <si>
    <t>ナチュラルキラーTリンパ球と白血球の比率測定</t>
  </si>
  <si>
    <t>ナチュラルキラーTリンパ球/リンパ球; NK TLym/Lym; NKT/Lym</t>
  </si>
  <si>
    <t>生物学的標本中の全リンパ球に対するナチュラルキラー T リンパ球の相対的な測定値 (比率またはパーセンテージ)。</t>
  </si>
  <si>
    <t>ナチュラルキラーTリンパ球とリンパ球の比率測定</t>
  </si>
  <si>
    <t>NK TLymサブ</t>
  </si>
  <si>
    <t>ナチュラルキラーT細胞サブポピュレーション; ナチュラルキラーTリンパ球サブポピュレーション; NK TLymサブ; NKTサブ</t>
  </si>
  <si>
    <t>生物学的標本におけるナチュラルキラー T リンパ球のサブポピュレーションの測定。</t>
  </si>
  <si>
    <t>ナチュラルキラーTリンパ球サブポピュレーション数</t>
  </si>
  <si>
    <t>NK TLymサブ/NK TLymサブ</t>
  </si>
  <si>
    <t>ナチュラル キラー T リンパ球サブポピュレーション/ナチュラル キラー T リンパ球サブポピュレーション; NK TLym サブ/NK TLym サブ; NKT サブ/NKT サブ</t>
  </si>
  <si>
    <t>生物学的標本内のナチュラル キラー T リンパ球のサブ集団に対するナチュラル キラー T リンパ球のサブ集団の相対的な測定値 (比率またはパーセンテージ)。</t>
  </si>
  <si>
    <t>ナチュラルキラーTリンパ球サブポピュレーション対ナチュラルキラーTリンパ球サブポピュレーション比測定</t>
  </si>
  <si>
    <t>NK TLymサブ/NKT</t>
  </si>
  <si>
    <t>ナチュラルキラーTリンパ球サブポピュレーション/ナチュラルキラーTリンパ球; NK TLym サブ/NKT; NKT サブ/NKT</t>
  </si>
  <si>
    <t>生物学的標本中のナチュラル キラー T リンパ球の総数に対するナチュラル キラー T リンパ球のサブ集団の相対的な測定値 (比率またはパーセンテージ)。</t>
  </si>
  <si>
    <t>ナチュラルキラーTリンパ球サブポピュレーションとナチュラルキラーTリンパ球比の測定</t>
  </si>
  <si>
    <t>NK TLym サブ/TLym</t>
  </si>
  <si>
    <t>ナチュラルキラーTリンパ球サブポピュレーション/Tリンパ球; NK TLym サブ/TLym; NKT サブ/TLym</t>
  </si>
  <si>
    <t>生物学的標本中の全 T リンパ球に対するナチュラルキラー T リンパ球のサブ集団の相対的な測定値 (比率またはパーセンテージ)。</t>
  </si>
  <si>
    <t>ナチュラルキラーTリンパ球サブポピュレーション対Tリンパ球比測定</t>
  </si>
  <si>
    <t>ナチュラルキラーTリンパ球/Tリンパ球; NK TLym/TLym; NKT/TLym</t>
  </si>
  <si>
    <t>生物学的標本中の全 T リンパ球に対するナチュラルキラー T リンパ球の相対的な測定値 (比率またはパーセンテージ)。</t>
  </si>
  <si>
    <t>ナチュラルキラーTリンパ球対Tリンパ球比測定</t>
  </si>
  <si>
    <t>HCoV-NL63核酸</t>
  </si>
  <si>
    <t>HCoV-NL63核酸；ヒトコロナウイルスNL63核酸</t>
  </si>
  <si>
    <t>生物標本中のヒトコロナウイルスNL63核酸の測定。</t>
  </si>
  <si>
    <t>ヒトコロナウイルスNL63の核酸測定</t>
  </si>
  <si>
    <t>HCoV-NL63 RNA; ヒトコロナウイルスNL63 RNA</t>
  </si>
  <si>
    <t>生物標本中のヒトコロナウイルス NL63 RNA の測定。</t>
  </si>
  <si>
    <t>HCoV-NL63 RNA測定</t>
  </si>
  <si>
    <t>N-ニトロソメチルエチルアミン</t>
  </si>
  <si>
    <t>N-ニトロソメチルエチルアミン; NEMA; NMEA</t>
  </si>
  <si>
    <t>検体中の N-ニトロソメチルエチルアミンの測定。</t>
  </si>
  <si>
    <t>N-ニトロソメチルエチルアミン測定</t>
  </si>
  <si>
    <t>髄膜炎菌A抗原</t>
  </si>
  <si>
    <t>生物標本中の髄膜炎菌A抗原の測定。</t>
  </si>
  <si>
    <t>髄膜炎菌A抗原測定</t>
  </si>
  <si>
    <t>髄膜炎菌C抗原</t>
  </si>
  <si>
    <t>生物標本中の髄膜炎菌C抗原の測定。</t>
  </si>
  <si>
    <t>髄膜炎菌C抗原測定</t>
  </si>
  <si>
    <t>髄膜炎菌DNA</t>
  </si>
  <si>
    <t>生物標本中の髄膜炎菌 DNA の測定。</t>
  </si>
  <si>
    <t>髄膜炎菌DNA測定</t>
  </si>
  <si>
    <t>ニトロメタン</t>
  </si>
  <si>
    <t>標本内のニトロメタンの測定。</t>
  </si>
  <si>
    <t>ニトロメタン測定</t>
  </si>
  <si>
    <t>N-メチルヒスタミン</t>
  </si>
  <si>
    <t>生物学的標本中の N-メチルヒスタミンの測定。</t>
  </si>
  <si>
    <t>N-メチルヒスタミン測定</t>
  </si>
  <si>
    <t>N-ニトロソモルホリン</t>
  </si>
  <si>
    <t>N-ニトロソモルホリン; NMOR</t>
  </si>
  <si>
    <t>標本中の N-ニトロソモルホリンの測定。</t>
  </si>
  <si>
    <t>N-ニトロソモルホリン測定</t>
  </si>
  <si>
    <t>核マトリックスタンパク質22</t>
  </si>
  <si>
    <t>核マトリックスタンパク質22; 核分裂装置タンパク質1; NUMA1</t>
  </si>
  <si>
    <t>生物標本中の核マトリックスタンパク質 22 の測定。</t>
  </si>
  <si>
    <t>核マトリックスタンパク質22の測定</t>
  </si>
  <si>
    <t>4-(メチルニトロソアミノ)-4-(3-ピリジル)-1-ブタノール; NNAL</t>
  </si>
  <si>
    <t>検体中の総 4-(メチルニトロソアミノ)-4-(3-ピリジル)-1-ブタノール (NNAL) の測定。</t>
  </si>
  <si>
    <t>4-(メチルニトロソアミノ)-4-(3-ピリジル)-1-ブタノール測定</t>
  </si>
  <si>
    <t>NNAL測定</t>
  </si>
  <si>
    <t>NNAL、無料</t>
  </si>
  <si>
    <t>4-(メチルニトロソアミノ)-4-(3-ピリジル)-1-ブタノール、遊離; NNAL、遊離</t>
  </si>
  <si>
    <t>検体中の遊離 4-(メチルニトロソアミノ)-4-(3-ピリジル)-1-ブタノール (NNAL、遊離) の測定。</t>
  </si>
  <si>
    <t>無料のNNAL測定</t>
  </si>
  <si>
    <t>NNAL-N-グルコース</t>
  </si>
  <si>
    <t>NNAL-N-グルック; NNAL-N-グルクロニド</t>
  </si>
  <si>
    <t>検体中のNNAL-N-glucの測定。</t>
  </si>
  <si>
    <t>NNAL-N-グルコース測定</t>
  </si>
  <si>
    <t>NNAL-O-グルク</t>
  </si>
  <si>
    <t>NNAL-O-グルク; NNAL-O-グルクロニド</t>
  </si>
  <si>
    <t>標本中のNNAL-O-glucの測定。</t>
  </si>
  <si>
    <t>NNAL-O-Gluc測定</t>
  </si>
  <si>
    <t>N-ニトロソアナバシン</t>
  </si>
  <si>
    <t>N'-ニトロソアナバシン; N-ニトロソアナバシン</t>
  </si>
  <si>
    <t>標本中の N-ニトロソアナバシンの測定。</t>
  </si>
  <si>
    <t>N-ニトロソアナバシン測定</t>
  </si>
  <si>
    <t>N-ニトロソアナタビン</t>
  </si>
  <si>
    <t>N'-ニトロソアナタビン; N-ニトロソアナタビン</t>
  </si>
  <si>
    <t>検体中の N-ニトロソアナタビンの測定。</t>
  </si>
  <si>
    <t>N-ニトロソアナタビン測定</t>
  </si>
  <si>
    <t>ニコチン由来ニトロソアミンケトン</t>
  </si>
  <si>
    <t>4-(メチルニトロソアミノ)-1-(3-ピリジル)-1-ブタノン; ニコチン由来ニトロソアミンケトン; NNK</t>
  </si>
  <si>
    <t>検体中のニコチン由来ニトロソアミンケトンの測定。</t>
  </si>
  <si>
    <t>ニコチン由来ニトロソアミンケトン測定</t>
  </si>
  <si>
    <t>N-ニトロソノルニコチン</t>
  </si>
  <si>
    <t>N-ニトロソノルニコチン; NNN</t>
  </si>
  <si>
    <t>標本中の N-ニトロソノルニコチンの測定。</t>
  </si>
  <si>
    <t>N-ニトロソノルニコチン測定</t>
  </si>
  <si>
    <t>NNN-グルクロニド</t>
  </si>
  <si>
    <t>NNN-グルクロニド; NNN-N-グルクロニド</t>
  </si>
  <si>
    <t>検体中のNNN-グルクロン酸抱合体の測定。</t>
  </si>
  <si>
    <t>NNN-グルクロン酸抱合体測定</t>
  </si>
  <si>
    <t>非HDLコレステロール/HDLコレステロール</t>
  </si>
  <si>
    <t>生物標本中の高密度リポタンパク質コレステロールに対する非高密度リポタンパク質コレステロールの相対的な測定値（比率またはパーセンテージ）。</t>
  </si>
  <si>
    <t>非HDLコレステロールとHDLコレステロールの比測定</t>
  </si>
  <si>
    <t>非HDLコレステロール</t>
  </si>
  <si>
    <t>非HDLコレステロール、非高密度リポタンパク質</t>
  </si>
  <si>
    <t>生物学的標本中の非高密度リポタンパク質コレステロールの測定。</t>
  </si>
  <si>
    <t>非高密度リポタンパク質コレステロール測定</t>
  </si>
  <si>
    <t>ノルドキセピン</t>
  </si>
  <si>
    <t>生物学的標本中に存在するノルドキセピンの測定。</t>
  </si>
  <si>
    <t>ノルドキセピン測定</t>
  </si>
  <si>
    <t>ノルエピネフリン排泄率</t>
  </si>
  <si>
    <t>定義された時間（例：1 時間）にわたって生物学的標本中に排出されるノルエピネフリンの量を測定します。</t>
  </si>
  <si>
    <t>ノルエピネフリン</t>
  </si>
  <si>
    <t>ノルアドレナリン; ノルエピネフリン</t>
  </si>
  <si>
    <t>生物学的標本中のノルエピネフリンホルモンの測定。</t>
  </si>
  <si>
    <t>ノルアドレナリン測定</t>
  </si>
  <si>
    <t>好塩基性正芽球</t>
  </si>
  <si>
    <t>非ヒト生物から採取した生物標本における好塩基性正芽球の測定。</t>
  </si>
  <si>
    <t>好塩基性正芽球数</t>
  </si>
  <si>
    <t>ノルメタネフリン排泄率</t>
  </si>
  <si>
    <t>定義された時間（例：1 時間）にわたって生物学的標本中に排出されるノルメタネフリンの量を測定します。</t>
  </si>
  <si>
    <t>ノルメタネフリン</t>
  </si>
  <si>
    <t>生物学的標本中のノルメタネフリンの測定。</t>
  </si>
  <si>
    <t>ノルメタネフリン測定</t>
  </si>
  <si>
    <t>ノルメタネフリン、遊離</t>
  </si>
  <si>
    <t>生物学的標本中の遊離ノルメタネフリンの測定。</t>
  </si>
  <si>
    <t>遊離ノルメタネフリン測定</t>
  </si>
  <si>
    <t>ノルニコチン</t>
  </si>
  <si>
    <t>生物標本中のノルニコチンの測定。</t>
  </si>
  <si>
    <t>ノルニコチン測定</t>
  </si>
  <si>
    <t>ノロウイルス</t>
  </si>
  <si>
    <t>生物標本において、種レベルには割り当てられていないが、ノロウイルス属レベルに割り当てられている微生物の測定値。</t>
  </si>
  <si>
    <t>ノロウイルス測定</t>
  </si>
  <si>
    <t>ノルトリプチリン</t>
  </si>
  <si>
    <t>生物標本中のノルトリプチリンの測定。</t>
  </si>
  <si>
    <t>ノルトリプチリン測定</t>
  </si>
  <si>
    <t>ノーウォークウイルスRNA</t>
  </si>
  <si>
    <t>ノーウォークカリシウイルスRNA; ノーウォークウイルスRNA</t>
  </si>
  <si>
    <t>生物標本中のノーウォークウイルスRNAの測定。</t>
  </si>
  <si>
    <t>ノーウォークウイルスRNA測定</t>
  </si>
  <si>
    <t>ノルオキシコドン</t>
  </si>
  <si>
    <t>生物学的標本中のノルオキシコドンの測定。</t>
  </si>
  <si>
    <t>ノルオキシコドン測定</t>
  </si>
  <si>
    <t>非前立腺酸性ホスファターゼ</t>
  </si>
  <si>
    <t>生物学的標本中の非前立腺酸性ホスファターゼの測定。</t>
  </si>
  <si>
    <t>非前立腺酸性ホスファターゼ測定</t>
  </si>
  <si>
    <t>正規化されたタンパク質分解率</t>
  </si>
  <si>
    <t>正規化タンパク質分解速度; 正規化タンパク質分解速度; NPCR; nPCR</t>
  </si>
  <si>
    <t>透析患者の食事性タンパク質摂取量を評価するために使用される、生物学的標本における正規化されたタンパク質異化率の計算された測定値。</t>
  </si>
  <si>
    <t>ナフタレン</t>
  </si>
  <si>
    <t>標本中のナフタレンの測定。</t>
  </si>
  <si>
    <t>ナフタレン測定</t>
  </si>
  <si>
    <t>N-ニトロソピペリジン</t>
  </si>
  <si>
    <t>N-ニトロソピペリジン; NPIP</t>
  </si>
  <si>
    <t>標本中の N-ニトロソピペリジンの測定。</t>
  </si>
  <si>
    <t>N-ニトロソピペリジン測定</t>
  </si>
  <si>
    <t>2-ニトロプロパン</t>
  </si>
  <si>
    <t>2-ニトロプロパン; 2-NP</t>
  </si>
  <si>
    <t>標本中の2-ニトロプロパンの測定。</t>
  </si>
  <si>
    <t>2-ニトロプロパン測定</t>
  </si>
  <si>
    <t>神経ペプチドY</t>
  </si>
  <si>
    <t>生物標本中の神経ペプチド Y の測定。</t>
  </si>
  <si>
    <t>神経ペプチドY測定</t>
  </si>
  <si>
    <t>N-ニトロソピロリジン</t>
  </si>
  <si>
    <t>N-ニトロソピロリジン; NPYR</t>
  </si>
  <si>
    <t>標本中の N-ニトロソピロリジンの測定。</t>
  </si>
  <si>
    <t>N-ニトロソピロリジン測定</t>
  </si>
  <si>
    <t>ノルダゼパム</t>
  </si>
  <si>
    <t>デスメチルジアゼパム、N-デスメチルジアゼパム、ノルダゼパム、ノルジアゼパム</t>
  </si>
  <si>
    <t>生物学的標本中に存在するノルダゼパムの測定。</t>
  </si>
  <si>
    <t>ノルダゼパム測定</t>
  </si>
  <si>
    <t>ノルエタンドロロン</t>
  </si>
  <si>
    <t>生物学的標本中のノルエタンドロロンの測定。</t>
  </si>
  <si>
    <t>ノルエタンドロロン測定</t>
  </si>
  <si>
    <t>ニューロピリン-1</t>
  </si>
  <si>
    <t>BDCA4; ニューロピリン-1; NP1; NRP; 可溶性CD304; VEGF165R</t>
  </si>
  <si>
    <t>生物標本中のニューロピリン-1の測定。</t>
  </si>
  <si>
    <t>ニューロピリン-1測定</t>
  </si>
  <si>
    <t>近点宿泊施設</t>
  </si>
  <si>
    <t>物体が鮮明に焦点を合わせられる網膜からの最小距離。</t>
  </si>
  <si>
    <t>ノルプロポキシフェン</t>
  </si>
  <si>
    <t>生物標本中のノルプロポキシフェンの測定。</t>
  </si>
  <si>
    <t>ノルプロポキシフェン測定</t>
  </si>
  <si>
    <t>N-ニトロソサルコシン</t>
  </si>
  <si>
    <t>N-ニトロソサルコシン; NSAR</t>
  </si>
  <si>
    <t>標本中の N-ニトロソサルコシンの測定。</t>
  </si>
  <si>
    <t>N-ニトロソサルコシン測定</t>
  </si>
  <si>
    <t>ニューロン特異的エノラーゼ</t>
  </si>
  <si>
    <t>エノラーゼ2; ガンマエノラーゼ; ニューロン特異的エノラーゼ</t>
  </si>
  <si>
    <t>生物標本中のニューロン特異的エノラーゼの測定。</t>
  </si>
  <si>
    <t>ニューロン特異的エノラーゼ測定</t>
  </si>
  <si>
    <t>正常精子／総精子数</t>
  </si>
  <si>
    <t>正常精子／総精子数；精子形態</t>
  </si>
  <si>
    <t>生物標本内の全精子に対する正常精子の測定値（比率またはパーセンテージ）。</t>
  </si>
  <si>
    <t>正常精子対総精子比測定</t>
  </si>
  <si>
    <t>非結核性抗酸菌</t>
  </si>
  <si>
    <t>非結核性抗酸菌; 非結核性抗酸菌; NTM</t>
  </si>
  <si>
    <t>生物標本において、Mycobacterium 属に分類されるが、結核やハンセン病の原因とならない微生物の測定値。</t>
  </si>
  <si>
    <t>非結核性抗酸菌測定</t>
  </si>
  <si>
    <t>非TBNKロイク</t>
  </si>
  <si>
    <t>非TBNK白血球; 非TBNK白血球</t>
  </si>
  <si>
    <t>生物学的標本中の T 細胞、B 細胞、またはナチュラルキラー細胞以外の白血球の測定値。</t>
  </si>
  <si>
    <t>非TBNK白血球数</t>
  </si>
  <si>
    <t>非TBNKロイク/ロイク</t>
  </si>
  <si>
    <t>非TBNK Leuk/Leuk;非TBNK白血球/白血球</t>
  </si>
  <si>
    <t>生物学的標本中の全白血球に対する、T 細胞、B 細胞、またはナチュラルキラー細胞以外の白血球の相対的な測定値 (比率またはパーセンテージ)。</t>
  </si>
  <si>
    <t>非TBNK白血球対白血球比測定</t>
  </si>
  <si>
    <t>N-テロペプチド/クレアチニン</t>
  </si>
  <si>
    <t>生物標本中のクレアチニンに対する N-テロペプチドの相対的な測定値 (比率またはパーセンテージ)。</t>
  </si>
  <si>
    <t>N-テロペプチド対クレアチニン比測定</t>
  </si>
  <si>
    <t>N-テロペプチド</t>
  </si>
  <si>
    <t>生物標本中の N-テロペプチドの測定。</t>
  </si>
  <si>
    <t>N-テロペプチド測定</t>
  </si>
  <si>
    <t>ニューロテンシン</t>
  </si>
  <si>
    <t>ニューロテンシン; NTS</t>
  </si>
  <si>
    <t>生物標本中のニューロテンシンの測定。</t>
  </si>
  <si>
    <t>ニューロテンシン測定</t>
  </si>
  <si>
    <t>非ターゲット指標</t>
  </si>
  <si>
    <t>非標的の腫瘍、病変、または疾患部位が存在するかどうかを示します。</t>
  </si>
  <si>
    <t>非結核性抗酸菌核酸</t>
  </si>
  <si>
    <t>生物学的標本中の結核性でないマイコバクテリウム属の核酸の測定。</t>
  </si>
  <si>
    <t>非結核性抗酸菌の核酸測定</t>
  </si>
  <si>
    <t>中性脂肪</t>
  </si>
  <si>
    <t>生物標本中の総中性脂肪の測定。</t>
  </si>
  <si>
    <t>中性脂肪測定</t>
  </si>
  <si>
    <t>ニトラゼパム</t>
  </si>
  <si>
    <t>生物標本中のニトラゼパムの測定。</t>
  </si>
  <si>
    <t>ニトラゼパム測定</t>
  </si>
  <si>
    <t>I型コラーゲンN-テロペプチド</t>
  </si>
  <si>
    <t>I型コラーゲンN-テロペプチド；I型コラーゲンX連鎖N-テロペプチド</t>
  </si>
  <si>
    <t>生物標本中の I 型コラーゲン架橋 N-テロペプチドの測定。</t>
  </si>
  <si>
    <t>I型コラーゲンN-テロペプチド測定</t>
  </si>
  <si>
    <t>T1コラーゲンX-リンクN-テロペプチド/クレアチン</t>
  </si>
  <si>
    <t>T1コラーゲンX結合型Nテロペプチド/クレアチニン; I型コラーゲンX結合型Nテロペプチド/クレアチニン</t>
  </si>
  <si>
    <t>生物標本中のクレアチニンに対する、タイプ 1 コラーゲン架橋 N-テロペプチドの相対測定値 (比率またはパーセンテージ)。</t>
  </si>
  <si>
    <t>1型コラーゲンX-リンクN-テロペプチドとクレアチニン比の測定</t>
  </si>
  <si>
    <t>II型コラーゲンN-テロペプチド</t>
  </si>
  <si>
    <t>II型コラーゲンN-テロペプチド；II型コラーゲンX連鎖N-テロペプチド</t>
  </si>
  <si>
    <t>生物標本中のII型コラーゲン架橋N-テロペプチドの測定。</t>
  </si>
  <si>
    <t>II型コラーゲンN-テロペプチド測定</t>
  </si>
  <si>
    <t>3-ニトロチロシン</t>
  </si>
  <si>
    <t>生物標本中の 3-ニトロチロシンの総量の測定。</t>
  </si>
  <si>
    <t>3-ニトロチロシン測定</t>
  </si>
  <si>
    <t>ニトラゼパムおよび/または代謝物</t>
  </si>
  <si>
    <t>ニトラゼパムとその代謝物の両方を測定できるアッセイのために、生物学的標本中に存在するニトラゼパムおよび/またはその代謝物の測定。</t>
  </si>
  <si>
    <t>ニトラゼパムおよび/または代謝物の測定</t>
  </si>
  <si>
    <t>総核細胞数</t>
  </si>
  <si>
    <t>核細胞</t>
  </si>
  <si>
    <t>生物標本内の核細胞の測定。</t>
  </si>
  <si>
    <t>有核細胞数</t>
  </si>
  <si>
    <t>核膨張</t>
  </si>
  <si>
    <t>生物標本内の細胞核の膨張の測定。</t>
  </si>
  <si>
    <t>核膨張測定</t>
  </si>
  <si>
    <t>読み取った文字数</t>
  </si>
  <si>
    <t>視力検査表による評価中に被験者が読んだ文字数を表す整数。</t>
  </si>
  <si>
    <t>未読文字数</t>
  </si>
  <si>
    <t>視力検査表による評価中に被験者が読み取れない文字の数を表す整数。</t>
  </si>
  <si>
    <t>尖頭数</t>
  </si>
  <si>
    <t>特定の心臓弁を構成する弁尖の数を定量的に決定します。</t>
  </si>
  <si>
    <t>心臓弁尖の数</t>
  </si>
  <si>
    <t>病変冠動脈の数</t>
  </si>
  <si>
    <t>直径が 70% 以上減少したか、断面積が 50% 以上減少した主要な心外膜血管の数。</t>
  </si>
  <si>
    <t>正しい文字数</t>
  </si>
  <si>
    <t>視力検査表による評価中に被験者が正しく識別した文字の数を表す整数。</t>
  </si>
  <si>
    <t>正しい視力検査表の文字数</t>
  </si>
  <si>
    <t>読み取った行数</t>
  </si>
  <si>
    <t>視力検査表による評価中に被験者が読んだ行数を表す整数。</t>
  </si>
  <si>
    <t>視力検査表の読み取り行数</t>
  </si>
  <si>
    <t>未読行数</t>
  </si>
  <si>
    <t>視力検査表による評価中に被験者が読み取れない行数を表す整数。</t>
  </si>
  <si>
    <t>スライス数</t>
  </si>
  <si>
    <t>画像シーケンス内の平面断面の数。各スライスは 1 つの画像に対応します。</t>
  </si>
  <si>
    <t>神経系検査</t>
  </si>
  <si>
    <t>神経系の観察、評価、または検査。</t>
  </si>
  <si>
    <t>神経学的検査</t>
  </si>
  <si>
    <t>ノロウイルス遺伝子群II RNA</t>
  </si>
  <si>
    <t>ヒトカリシウイルス遺伝子群2 RNA; ノロウイルス遺伝子群II RNA; ノロウイルスGII RNA</t>
  </si>
  <si>
    <t>生物標本中のノロウイルス遺伝子群 II RNA の測定。</t>
  </si>
  <si>
    <t>ノロウイルス遺伝子群II RNA測定</t>
  </si>
  <si>
    <t>ノロウイルス遺伝子群I RNA</t>
  </si>
  <si>
    <t>ヒトカリシウイルス ジェノグループ 1 RNA;ノロウイルス ジェノグループ 1 RNA;ノロウイルス GI RNA</t>
  </si>
  <si>
    <t>生物標本中のノロウイルス遺伝子群 I RNA の測定。</t>
  </si>
  <si>
    <t>ノロウイルス遺伝子群IのRNA測定</t>
  </si>
  <si>
    <t>ノロウイルスRNA</t>
  </si>
  <si>
    <t>生物標本中のノロウイルス属の任意のメンバーの RNA の測定。</t>
  </si>
  <si>
    <t>ノロウイルスRNA測定</t>
  </si>
  <si>
    <t>新しい症状または悪化する症状</t>
  </si>
  <si>
    <t>臨床事象に関連する新しい症状または悪化する症状の説明。</t>
  </si>
  <si>
    <t>酸素含有量</t>
  </si>
  <si>
    <t>生物標本中の酸素含有量の測定。</t>
  </si>
  <si>
    <t>酸素測定</t>
  </si>
  <si>
    <t>耳音響放射</t>
  </si>
  <si>
    <t>外耳道に導入された柔らかいクリック音によって刺激されたときの蝸牛からの耳音響音の放出を評価します。</t>
  </si>
  <si>
    <t>o-アニシジン</t>
  </si>
  <si>
    <t>2-アニシジン; 2-メトキシアニリン; o-アニシジン; オルト-アニシジン</t>
  </si>
  <si>
    <t>標本中のo-アニシジンの測定。</t>
  </si>
  <si>
    <t>o-アニシジン測定</t>
  </si>
  <si>
    <t>2-5-オリゴアデニル酸シンターゼ1</t>
  </si>
  <si>
    <t>生物標本中の 2-5-オリゴアデニル酸シンターゼ 1 の測定。</t>
  </si>
  <si>
    <t>2-5-オリゴアデニル酸シンターゼ1の測定</t>
  </si>
  <si>
    <t>2-5-オリゴアデニル酸シンターゼ2</t>
  </si>
  <si>
    <t>生物標本中の 2-5-オリゴアデニル酸シンターゼ 2 の測定。</t>
  </si>
  <si>
    <t>2-5-オリゴアデニル酸シンターゼ2の測定</t>
  </si>
  <si>
    <t>2-5-オリゴアデニル酸シンターゼ3</t>
  </si>
  <si>
    <t>生物標本中の 2-5-オリゴアデニル酸シンターゼ 3 の測定。</t>
  </si>
  <si>
    <t>2-5-オリゴアデニル酸シンターゼ3の測定</t>
  </si>
  <si>
    <t>オブジェクトの数</t>
  </si>
  <si>
    <t>観測されたオブジェクトの数。</t>
  </si>
  <si>
    <t>オブジェクトの種類</t>
  </si>
  <si>
    <t>観測されたオブジェクトの種類。</t>
  </si>
  <si>
    <t>意図した場所での観察医療デバイスの種類</t>
  </si>
  <si>
    <t>意図した場所での医療機器タイプの観察; 意図した場所で医療機器が観察されました</t>
  </si>
  <si>
    <t>対象に存在し、意図された場所にある医療機器の種類の説明。</t>
  </si>
  <si>
    <t>意図した場所で観察された医療機器の種類</t>
  </si>
  <si>
    <t>観察医療機器の種類が意図した場所にありません</t>
  </si>
  <si>
    <t>対象内に見つかったが、意図された位置に存在しない医療機器の種類の説明。</t>
  </si>
  <si>
    <t>観察された医療機器の種類が意図した場所に存在しない</t>
  </si>
  <si>
    <t>観察された非医療的異物の種類</t>
  </si>
  <si>
    <t>被験者に発見された非医療用異物の種類の説明。</t>
  </si>
  <si>
    <t>HCoV-OC43核酸</t>
  </si>
  <si>
    <t>HCoV-OC43核酸；ヒトコロナウイルスOC43核酸</t>
  </si>
  <si>
    <t>生物標本中のヒトコロナウイルス OC43 核酸の測定。</t>
  </si>
  <si>
    <t>ヒトコロナウイルスOC43の核酸測定</t>
  </si>
  <si>
    <t>HCoV-OC43 RNA; ヒトコロナウイルスOC43 RNA</t>
  </si>
  <si>
    <t>生物標本中のヒトコロナウイルス OC43 RNA の測定。</t>
  </si>
  <si>
    <t>HCoV-OC43 RNA測定</t>
  </si>
  <si>
    <t>潜血</t>
  </si>
  <si>
    <t>肉眼検査では検出できない尿や便サンプルなどの体内生成物中の血液の測定値。</t>
  </si>
  <si>
    <t>潜血測定</t>
  </si>
  <si>
    <t>発生指標</t>
  </si>
  <si>
    <t>イベントや事件など、何かが起こったかどうかを示すもの。</t>
  </si>
  <si>
    <t>職業産業</t>
  </si>
  <si>
    <t>業種; 職業の種類; 職業産業; 就業産業</t>
  </si>
  <si>
    <t>仕事に対して報酬を支払ったり、無給の労働者やボランティアに仕事を割り当てたりするビジネスの種類。(USCDI)</t>
  </si>
  <si>
    <t>O-デメチラーゼ</t>
  </si>
  <si>
    <t>生物標本中の O-デメチラーゼの測定。</t>
  </si>
  <si>
    <t>O-脱メチラーゼ測定</t>
  </si>
  <si>
    <t>O-デスメチルトラマドール</t>
  </si>
  <si>
    <t>デスメトラマドール; O-デスメチルトラマドール; O-DSMT</t>
  </si>
  <si>
    <t>生物標本中の O-デスメチルトラマドールの測定。</t>
  </si>
  <si>
    <t>O-デスメチルトラマドール測定</t>
  </si>
  <si>
    <t>眼科検査</t>
  </si>
  <si>
    <t>目の観察、評価、または検査。</t>
  </si>
  <si>
    <t>8-ヒドロキシ-2'-デオキシグアノシン</t>
  </si>
  <si>
    <t>8-ヒドロキシ-2'-デオキシグアノシン; 8-オキソ-dG</t>
  </si>
  <si>
    <t>生物標本中の 8-ヒドロキシ-2'-デオキシグアノシンの測定。</t>
  </si>
  <si>
    <t>8-ヒドロキシ-2'-デオキシグアノシン測定</t>
  </si>
  <si>
    <t>9-ヒドロキシリスペリドン</t>
  </si>
  <si>
    <t>9-ヒドロキシリスペリドン;パリペリドン</t>
  </si>
  <si>
    <t>生物標本中の 9-ヒドロキシリスペリドンの測定。</t>
  </si>
  <si>
    <t>9-ヒドロキシリスペリドン測定</t>
  </si>
  <si>
    <t>3-ヒドロキシベンゾ[a]ピレン</t>
  </si>
  <si>
    <t>3-ヒドロキシベンゾ(a)ピレン; 3-ヒドロキシベンゾ[a]ピレン; 3-ヒドロキシベンゾ(a)ピレン; 3-ヒドロキシベンゾ[a]ピレン</t>
  </si>
  <si>
    <t>検体中の3-ヒドロキシベンゾ[a]ピレンの測定。</t>
  </si>
  <si>
    <t>3-ヒドロキシベンゾ[a]ピレン測定</t>
  </si>
  <si>
    <t>8-ヒドロキシデオキシグアノシン</t>
  </si>
  <si>
    <t>8-ヒドロキシデオキシグアノシン; 8-OHdG</t>
  </si>
  <si>
    <t>生物標本中の 8-ヒドロキシデオキシグアノシンの測定。</t>
  </si>
  <si>
    <t>8-ヒドロキシデオキシグアノシン測定</t>
  </si>
  <si>
    <t>全体的な聴力評価</t>
  </si>
  <si>
    <t>個人の全体的な聴力を評価する評価。</t>
  </si>
  <si>
    <t>6 β-ヒドロキシコルチゾール</t>
  </si>
  <si>
    <t>6β-ヒドロコルチゾール; 6β-ヒドロキシコルチゾール; 6β-OHF</t>
  </si>
  <si>
    <t>生物標本中の 6 β-ヒドロキシコルチゾールの測定。</t>
  </si>
  <si>
    <t>6 β-ヒドロキシコルチゾール測定</t>
  </si>
  <si>
    <t>2-ヒドロキシフルオレン</t>
  </si>
  <si>
    <t>標本中の 2-ヒドロキシフルオレンの測定。</t>
  </si>
  <si>
    <t>2-ヒドロキシフルオレンの測定</t>
  </si>
  <si>
    <t>3-ヒドロキシフルオレン</t>
  </si>
  <si>
    <t>標本中の 3-ヒドロキシフルオレンの測定。</t>
  </si>
  <si>
    <t>3-ヒドロキシフルオレンの測定</t>
  </si>
  <si>
    <t>1-ヒドロキシナフタレン</t>
  </si>
  <si>
    <t>1-ヒドロキシナフタレン; 1-ナフトール</t>
  </si>
  <si>
    <t>標本中の 1-ヒドロキシナフタレンの測定。</t>
  </si>
  <si>
    <t>1-ヒドロキシナフタレンの測定</t>
  </si>
  <si>
    <t>2-ヒドロキシナフタレン</t>
  </si>
  <si>
    <t>2-ヒドロキシナフタレン; 2-NAP; 2-ナフトール</t>
  </si>
  <si>
    <t>標本中の 2-ヒドロキシナフタレンの測定。</t>
  </si>
  <si>
    <t>2-ヒドロキシナフタレンの測定</t>
  </si>
  <si>
    <t>1-ヒドロキシフェナントレン</t>
  </si>
  <si>
    <t>標本中の 1-ヒドロキシフェナントレンの測定。</t>
  </si>
  <si>
    <t>1-ヒドロキシフェナントレンの測定</t>
  </si>
  <si>
    <t>2-ヒドロキシフェナントレン</t>
  </si>
  <si>
    <t>2-3PHE; 2-ヒドロキシフェナントレン</t>
  </si>
  <si>
    <t>標本中の 2-ヒドロキシフェナントレンの測定。</t>
  </si>
  <si>
    <t>2-ヒドロキシフェナントレンの測定</t>
  </si>
  <si>
    <t>3-ヒドロキシフェナントレン</t>
  </si>
  <si>
    <t>標本中の 3-ヒドロキシフェナントレンの測定。</t>
  </si>
  <si>
    <t>3-ヒドロキシフェナントレンの測定</t>
  </si>
  <si>
    <t>1-Hydroxypyrene Measurement</t>
  </si>
  <si>
    <t>1-ヒドロキシピレン</t>
  </si>
  <si>
    <t>標本中の 1-ヒドロキシピレンの測定。</t>
  </si>
  <si>
    <t>1-ヒドロキシピレン測定</t>
  </si>
  <si>
    <t>酸素化指数</t>
  </si>
  <si>
    <t>肺による酸素交換の効率の測定値。吸入酸素分率（FiO2）（％）を平均気道圧（Mpaw）に掛け、動脈酸素圧（PaO2）で割って算出されます。</t>
  </si>
  <si>
    <t>オランザピン</t>
  </si>
  <si>
    <t>生物標本中のオランザピンの測定。</t>
  </si>
  <si>
    <t>オランザピン測定</t>
  </si>
  <si>
    <t>オリゴクローナルバンド</t>
  </si>
  <si>
    <t>生物学的標本中のオリゴクローナルバンドの測定。</t>
  </si>
  <si>
    <t>オリゴクローナルバンド測定</t>
  </si>
  <si>
    <t>不透明度</t>
  </si>
  <si>
    <t>不透明度または透明性の欠如の程度の評価。</t>
  </si>
  <si>
    <t>不透明度測定</t>
  </si>
  <si>
    <t>オステオプロテゲリン</t>
  </si>
  <si>
    <t>OCIF; 破骨細胞形成阻害因子; オステオプロテゲリン; TNFRS11B; 腫瘍壊死因子受容体スーパーファミリーメンバー11b</t>
  </si>
  <si>
    <t>生物標本中のオステオプロテゲリンの測定。</t>
  </si>
  <si>
    <t>オステオプロテゲリン測定</t>
  </si>
  <si>
    <t>アヘン剤</t>
  </si>
  <si>
    <t>生物学的標本中に存在するオピオイドクラスの薬物の測定。</t>
  </si>
  <si>
    <t>オピオイド測定</t>
  </si>
  <si>
    <t>オステオポンチン</t>
  </si>
  <si>
    <t>生物標本中のオステオポンチンの測定。</t>
  </si>
  <si>
    <t>オステオポンチン測定</t>
  </si>
  <si>
    <t>オステオポンチン/クレアチニン</t>
  </si>
  <si>
    <t>生物標本中のオステオポンチンとクレアチニンの相対的な測定値（比率またはパーセンテージ）。</t>
  </si>
  <si>
    <t>オステオポンチン対クレアチニン比測定</t>
  </si>
  <si>
    <t>がんの起源は知られている</t>
  </si>
  <si>
    <t>がんの起源がわかっている指標; がんの起源がわかっている指標</t>
  </si>
  <si>
    <t>がんの原発部位が判明しているかどうかを示す指標。</t>
  </si>
  <si>
    <t>がん原発部位の既知の指標</t>
  </si>
  <si>
    <t>臓器の肥大、定量的</t>
  </si>
  <si>
    <t>定義された値に対する臓器のサイズまたは寸法の増加の定量的な測定値。</t>
  </si>
  <si>
    <t>定量的臓器肥大評価</t>
  </si>
  <si>
    <t>オルニチン</t>
  </si>
  <si>
    <t>生物標本中のオルニチンの測定。</t>
  </si>
  <si>
    <t>オルニチン測定</t>
  </si>
  <si>
    <t>臓器の状態</t>
  </si>
  <si>
    <t>特定の時点における臓器の状態。</t>
  </si>
  <si>
    <t>オルガンの垂直長さ</t>
  </si>
  <si>
    <t>臓器の一端から他端までの頭尾方向の軸に沿った直線範囲。(NCI)</t>
  </si>
  <si>
    <t>臓器の頭尾方向の長さの測定</t>
  </si>
  <si>
    <t>オンコスタチンM</t>
  </si>
  <si>
    <t>生物標本中のオンコスタチン M の測定。</t>
  </si>
  <si>
    <t>オンコスタチンM測定</t>
  </si>
  <si>
    <t>浸透圧</t>
  </si>
  <si>
    <t>生物標本単位あたりの溶質の浸透圧の測定。</t>
  </si>
  <si>
    <t>浸透圧測定</t>
  </si>
  <si>
    <t>溶液 1 リットルあたりの溶質のオスモルの測定値。</t>
  </si>
  <si>
    <t>オステオカルシン</t>
  </si>
  <si>
    <t>生物標本中のオステオカルシンの測定。</t>
  </si>
  <si>
    <t>オステオカルシン測定</t>
  </si>
  <si>
    <t>o-トルイジン</t>
  </si>
  <si>
    <t>2-メチルアニリン; 2-トルイジン; o-トルイジン; オルト-トルイジン</t>
  </si>
  <si>
    <t>標本中のo-トルイジンの測定。</t>
  </si>
  <si>
    <t>o-トルイジン測定</t>
  </si>
  <si>
    <t>BLと比較した全体的なトレーサー吸収</t>
  </si>
  <si>
    <t>ベースラインと比較した全体的なトレーサー吸収; BLと比較した全体的なトレーサー吸収</t>
  </si>
  <si>
    <t>ベースラインと比較したトレーサー吸収の範囲と強度の組み合わせを視覚的に評価します。</t>
  </si>
  <si>
    <t>ベースラインと比較した全体的なトレーサー吸収</t>
  </si>
  <si>
    <t>最低値と比較した全体的なトレーサー吸収</t>
  </si>
  <si>
    <t>最下点と比較したトレーサー吸収の範囲と強度の組み合わせを視覚的に評価します。</t>
  </si>
  <si>
    <t>発症は単発性または多発性</t>
  </si>
  <si>
    <t>特定の病気の診断時に中枢神経系に存在する病変の数の分類。</t>
  </si>
  <si>
    <t>疾患発症の局所性</t>
  </si>
  <si>
    <t>卵母細胞</t>
  </si>
  <si>
    <t>生物標本中の卵円赤血球（両端が丸く、長軸が短軸の 2 倍未満の楕円形の細胞）の測定。</t>
  </si>
  <si>
    <t>卵母細胞数</t>
  </si>
  <si>
    <t>卵子と寄生虫</t>
  </si>
  <si>
    <t>生物標本内の寄生虫と卵の測定。</t>
  </si>
  <si>
    <t>卵子と寄生虫の測定</t>
  </si>
  <si>
    <t>シュウ酸/クレアチニン</t>
  </si>
  <si>
    <t>生物標本中のシュウ酸とクレアチニンの相対的な測定値（比率またはパーセンテージ）。</t>
  </si>
  <si>
    <t>シュウ酸対クレアチニン比測定</t>
  </si>
  <si>
    <t>シュウ酸排泄率</t>
  </si>
  <si>
    <t>定義された時間（例：1 時間）にわたって生物標本中に排出されるシュウ酸の量を測定します。</t>
  </si>
  <si>
    <t>シュウ酸</t>
  </si>
  <si>
    <t>エタン二酸; シュウ酸</t>
  </si>
  <si>
    <t>生物標本中のシュウ酸の測定。</t>
  </si>
  <si>
    <t>シュウ酸測定</t>
  </si>
  <si>
    <t>オキサンドロロン</t>
  </si>
  <si>
    <t>オサンドロロン; オキサンドロロン</t>
  </si>
  <si>
    <t>生物標本中のオキサンドロロンの測定。</t>
  </si>
  <si>
    <t>オキサンドロロン測定</t>
  </si>
  <si>
    <t>オキシモルフォン</t>
  </si>
  <si>
    <t>生物標本中のオキシモルフォンの測定。</t>
  </si>
  <si>
    <t>オキシモルフォン測定</t>
  </si>
  <si>
    <t>オキシメステロン</t>
  </si>
  <si>
    <t>生物学的標本中のオキシメステロンの測定。</t>
  </si>
  <si>
    <t>オキシメステロン測定</t>
  </si>
  <si>
    <t>オキシメトロン</t>
  </si>
  <si>
    <t>オキシメタロン; オキシメテノロン; オキシメトロン</t>
  </si>
  <si>
    <t>生物標本中のオキシメトロンの測定。</t>
  </si>
  <si>
    <t>オキシメトロン測定</t>
  </si>
  <si>
    <t>酸素容量</t>
  </si>
  <si>
    <t>血液量中のヘモグロビンと化学的に結合することができる酸素の最大量の測定値。</t>
  </si>
  <si>
    <t>酸素容量測定</t>
  </si>
  <si>
    <t>オキシコドン</t>
  </si>
  <si>
    <t>オキシコドン、オキシコンチン</t>
  </si>
  <si>
    <t>生物学的標本中に存在するオキシコドンの測定。</t>
  </si>
  <si>
    <t>オキシコドン測定</t>
  </si>
  <si>
    <t>酸素パルス</t>
  </si>
  <si>
    <t>安静時に身体が消費する心拍あたりの酸素量。</t>
  </si>
  <si>
    <t>酸素飽和度</t>
  </si>
  <si>
    <t>血液量中の酸素-ヘモグロビン飽和度の測定値。</t>
  </si>
  <si>
    <t>酸素飽和度測定</t>
  </si>
  <si>
    <t>オキシトシン</t>
  </si>
  <si>
    <t>オキシトシン；オキシトキシン</t>
  </si>
  <si>
    <t>生物学的標本中のオキシトシンホルモンの測定。</t>
  </si>
  <si>
    <t>オキシトシン測定</t>
  </si>
  <si>
    <t>オキサゼパム</t>
  </si>
  <si>
    <t>生物学的標本中に存在するオキサゼパムの測定。</t>
  </si>
  <si>
    <t>オキサゼパム測定</t>
  </si>
  <si>
    <t>P波軸</t>
  </si>
  <si>
    <t>等電位ベースラインからの P 波の最大偏差で評価された心電図ベクトルの数値表現。通常は前頭部面で報告されます。</t>
  </si>
  <si>
    <t>P100振幅</t>
  </si>
  <si>
    <t>視覚誘発電位評価波形におけるP100波の振幅、または高さ。この評価では、N75の陰性ピークからP100の陽性ピークまでの高さを計算します。</t>
  </si>
  <si>
    <t>N75～P100 ピークツーピーク振幅</t>
  </si>
  <si>
    <t>P100レイテンシ</t>
  </si>
  <si>
    <t>視覚誘発電位評価波形の P100 または P1 波の潜時の評価。</t>
  </si>
  <si>
    <t>プロコラーゲン1 N末端プロペプチド</t>
  </si>
  <si>
    <t>1型プロコラーゲンのアミノ末端プロペプチド; P1NP アミノ末端 1型; プロコラーゲン 1 N末端プロペプチド</t>
  </si>
  <si>
    <t>生物標本中のプロコラーゲン 1 N 末端プロペプチドの測定。</t>
  </si>
  <si>
    <t>プロコラーゲン1 N末端プロペプチド測定</t>
  </si>
  <si>
    <t>プロコラーゲン3 N末端プロペプチド</t>
  </si>
  <si>
    <t>生物標本中のプロコラーゲン 3 N 末端プロペプチドの測定。</t>
  </si>
  <si>
    <t>プロコラーゲン3 N末端プロペプチド測定</t>
  </si>
  <si>
    <t>P50酸素</t>
  </si>
  <si>
    <t>生物標本中のヘモグロビンが半分飽和したときの酸素分圧の測定値。</t>
  </si>
  <si>
    <t>P50酸素測定</t>
  </si>
  <si>
    <t>プラスミンα-2抗プラスミン複合体</t>
  </si>
  <si>
    <t>PAP; プラスミンα-2抗プラスミン複合体</t>
  </si>
  <si>
    <t>生物学的標本中のプラスミン α-2 抗プラスミン複合体の測定。</t>
  </si>
  <si>
    <t>プラスミンα-2抗プラスミン複合体測定</t>
  </si>
  <si>
    <t>パラアミノ安息香酸</t>
  </si>
  <si>
    <t>生物標本中のパラアミノ安息香酸の測定。</t>
  </si>
  <si>
    <t>パラアミノ安息香酸測定</t>
  </si>
  <si>
    <t>ペースメーカー</t>
  </si>
  <si>
    <t>人工電子ペーシングの存在の心電図評価。</t>
  </si>
  <si>
    <t>ペースメーカー心電図評価</t>
  </si>
  <si>
    <t>緑膿菌</t>
  </si>
  <si>
    <t>生物標本中の緑膿菌の測定。</t>
  </si>
  <si>
    <t>緑膿菌測定</t>
  </si>
  <si>
    <t>緑膿菌DNA</t>
  </si>
  <si>
    <t>生物標本中の Pseudomonas aeruginosa DNA の測定。</t>
  </si>
  <si>
    <t>緑膿菌DNA測定</t>
  </si>
  <si>
    <t>P. aeruginosa、ムコイド</t>
  </si>
  <si>
    <t>P. aeruginosa、ムコイド; Pseudomonas aeruginosa、ムコイド</t>
  </si>
  <si>
    <t>生物標本中の緑膿菌の粘液株の測定。</t>
  </si>
  <si>
    <t>粘液性緑膿菌測定</t>
  </si>
  <si>
    <t>非粘液性緑膿菌</t>
  </si>
  <si>
    <t>非ムコイド性緑膿菌；非ムコイド性緑膿菌</t>
  </si>
  <si>
    <t>生物標本中の緑膿菌の非粘液性株の測定。</t>
  </si>
  <si>
    <t>非粘液性緑膿菌測定</t>
  </si>
  <si>
    <t>P. aeruginosa、小コロニー変異株</t>
  </si>
  <si>
    <t>P. aeruginosa、小コロニー変異体; Pseudomonas aeruginosa、SCV; Pseudomonas aeruginosa、小コロニー変異体</t>
  </si>
  <si>
    <t>生物標本中の緑膿菌の小コロニー変異株の測定。</t>
  </si>
  <si>
    <t>小コロニー変異型緑膿菌の測定</t>
  </si>
  <si>
    <t>血小板活性化因子</t>
  </si>
  <si>
    <t>生物学的標本中の血小板活性化因子の測定。</t>
  </si>
  <si>
    <t>血小板活性化因子測定</t>
  </si>
  <si>
    <t>マラリア原虫抗原、MLTTRG</t>
  </si>
  <si>
    <t>マラリア原虫抗原、MLTTRG；マラリア原虫抗原、マルチターゲット</t>
  </si>
  <si>
    <t>生物検体中のマラリア原虫抗原の測定。これは多標的検査です。</t>
  </si>
  <si>
    <t>マラリア原虫抗原測定</t>
  </si>
  <si>
    <t>パラアミノ馬尿酸</t>
  </si>
  <si>
    <t>4-アミノ馬尿酸; P-アミノ馬尿酸; P-アミノ馬尿酸; PAH;パラアミノ馬酸塩;パラアミノ馬尿酸;パラアミノ馬尿酸;パラアミノ馬尿酸</t>
  </si>
  <si>
    <t>生物標本中のパラアミノ馬尿酸の測定。</t>
  </si>
  <si>
    <t>パラアミノ馬尿酸の測定</t>
  </si>
  <si>
    <t>パラアミノ馬酸クリアランス</t>
  </si>
  <si>
    <t>4-アミノ馬尿酸クリアランス、P-アミノ馬尿酸クリアランス、P-アミノ馬尿酸クリアランス、PAHクリアランス、パラアミノ馬尿酸クリアランス、パラアミノ馬尿酸クリアランス、パラアミノ馬尿酸クリアランス、パラアミノ馬尿酸クリアランス</t>
  </si>
  <si>
    <t>指定された時間単位（例：1 分）に尿として排泄され、パラアミノ馬尿酸が除去される血清または血漿の量の測定値。</t>
  </si>
  <si>
    <t>パラアミノ馬尿酸クリアランス測定</t>
  </si>
  <si>
    <t>肺動脈性高血圧症（Ind）</t>
  </si>
  <si>
    <t>肺動脈性高血圧症指標</t>
  </si>
  <si>
    <t>肺動脈性高血圧症が存在するかどうかを示す指標。</t>
  </si>
  <si>
    <t>肺動脈性高血圧指標</t>
  </si>
  <si>
    <t>プラスミノーゲン活性化因子阻害因子-1</t>
  </si>
  <si>
    <t>生物標本中のプラスミノーゲン活性化因子阻害因子 1 の測定。</t>
  </si>
  <si>
    <t>プラスミノーゲン活性化因子阻害因子1測定</t>
  </si>
  <si>
    <t>プラスミノーゲン活性化因子阻害因子-1 AG</t>
  </si>
  <si>
    <t>生物学的標本中のプラスミノーゲン活性化因子阻害因子-1抗原の測定。</t>
  </si>
  <si>
    <t>プラスミノーゲン活性化因子阻害因子1抗原測定</t>
  </si>
  <si>
    <t>触知可能な状態</t>
  </si>
  <si>
    <t>特定の時点における病変の触知可能性に関する状態または状況。</t>
  </si>
  <si>
    <t>前立腺酸性ホスファターゼ</t>
  </si>
  <si>
    <t>生物学的標本中の前立腺酸性ホスファターゼの測定。</t>
  </si>
  <si>
    <t>前立腺酸性ホスファターゼ測定</t>
  </si>
  <si>
    <t>妊娠関連血漿タンパク質A</t>
  </si>
  <si>
    <t>生物学的標本中の妊娠関連血漿タンパク質 A の測定。</t>
  </si>
  <si>
    <t>妊娠関連血漿タンパク質A測定</t>
  </si>
  <si>
    <t>パッペンハイマー・ボディーズ</t>
  </si>
  <si>
    <t>生物標本中のパッペンハイマー小体（通常、赤血球の周辺部にある、紫または青に染色されたフェリチン顆粒）を含む細胞の測定。</t>
  </si>
  <si>
    <t>パッペンハイマーの死者数</t>
  </si>
  <si>
    <t>パラアルデヒド</t>
  </si>
  <si>
    <t>生物標本中のパラアルデヒドの測定。</t>
  </si>
  <si>
    <t>パラアルデヒド測定</t>
  </si>
  <si>
    <t>パレコウイルスRNA</t>
  </si>
  <si>
    <t>生物標本中のパレコウイルス属の任意のメンバーの RNA の測定。</t>
  </si>
  <si>
    <t>パレコウイルスRNA測定</t>
  </si>
  <si>
    <t>パリティ</t>
  </si>
  <si>
    <t>胎児数や結果に関係なく、妊娠20週0日以上に達した妊娠の数。(NICHD)</t>
  </si>
  <si>
    <t>パーキンソン病タンパク質7</t>
  </si>
  <si>
    <t>DJ-1; GATD2; PARK7; パーキンソン病タンパク質7; パーキンソン病関連脱糖酵素; タンパク質脱糖酵素DJ-1; タンパク質DJ-1</t>
  </si>
  <si>
    <t>生物学的標本中のパーキンソン病タンパク質 7 の測定。</t>
  </si>
  <si>
    <t>パーキンソン病タンパク質7の測定</t>
  </si>
  <si>
    <t>パロキセチン</t>
  </si>
  <si>
    <t>生物学的標本中に存在するパロキセチンの測定。</t>
  </si>
  <si>
    <t>パロキセチン測定</t>
  </si>
  <si>
    <t>プラズマブラスト</t>
  </si>
  <si>
    <t>プラズマブラスト; 前駆形質細胞</t>
  </si>
  <si>
    <t>生物標本中の前駆（芽球段階）形質細胞（抗原刺激によってB細胞から派生した抗体分泌細胞）の測定。</t>
  </si>
  <si>
    <t>前駆形質細胞数</t>
  </si>
  <si>
    <t>PB-22 3-カルボキシインドール</t>
  </si>
  <si>
    <t>生物標本中の合成カンナビノイド代謝物 PB-22 3-カルボキシインドールの測定。</t>
  </si>
  <si>
    <t>PB-22 3-カルボキシインドール測定</t>
  </si>
  <si>
    <t>5-フルオロPB-22 3-カルボキシインドール</t>
  </si>
  <si>
    <t>生物標本中の合成カンナビノイド代謝物 5-フルオロ PB-22 3-カルボキシインドールの測定。</t>
  </si>
  <si>
    <t>5-フルオロPB-22 3-カルボキシインドール測定</t>
  </si>
  <si>
    <t>プラズマブラスト/BLym</t>
  </si>
  <si>
    <t>形質芽球/Bリンパ球; 形質芽球/BLym; 前駆形質細胞/Bリンパ球</t>
  </si>
  <si>
    <t>生物学的標本における形質芽球と B リンパ球の相対的な測定値 (比率またはパーセンテージ)。</t>
  </si>
  <si>
    <t>形質芽球対総Bリンパ球比測定</t>
  </si>
  <si>
    <t>最大血流速度</t>
  </si>
  <si>
    <t>ある領域または組織を流れる血液の最大速度の測定値。</t>
  </si>
  <si>
    <t>プラズマ芽球IgG+</t>
  </si>
  <si>
    <t>生物学的標本中の IgG+ 形質芽球の測定。</t>
  </si>
  <si>
    <t>免疫グロブリンG陽性形質芽球数</t>
  </si>
  <si>
    <t>ポルフォビリノーゲン</t>
  </si>
  <si>
    <t>生物標本中のポルフォビリノーゲンの測定。</t>
  </si>
  <si>
    <t>ポルフォビリノーゲン測定</t>
  </si>
  <si>
    <t>ポルフォビリノーゲン/クレアチニン</t>
  </si>
  <si>
    <t>生物標本中のポルフォビリノーゲンとクレアチニンの相対的な測定値（比率またはパーセンテージ）。</t>
  </si>
  <si>
    <t>ポルホビリノーゲン対クレアチニン比測定</t>
  </si>
  <si>
    <t>プラズマ芽球 IgG+/PB</t>
  </si>
  <si>
    <t>プラズマ芽球 IgG+/PB; プラズマ芽球 IgG+/プラズマ芽球</t>
  </si>
  <si>
    <t>生物学的標本中の IgG+ 形質芽球と総形質芽球の相対的な測定値 (比率またはパーセンテージ)。</t>
  </si>
  <si>
    <t>免疫グロブリンG陽性形質芽球対形質芽球比測定</t>
  </si>
  <si>
    <t>プラズマ芽球 IgG+ サブ</t>
  </si>
  <si>
    <t>形質芽球 IgG+ サブ; 形質芽球 IgG+ サブ集団</t>
  </si>
  <si>
    <t>生物学的標本中の IgG+ 形質芽球のサブ集団の測定。</t>
  </si>
  <si>
    <t>免疫グロブリンG陽性形質芽球サブポピュレーション数</t>
  </si>
  <si>
    <t>プラズマ芽球 IgG+ サブ/PB IgG+</t>
  </si>
  <si>
    <t>形質芽球 IgG+ サブポピュレーション/形質芽球 IgG+; 形質芽球 IgG+ サブ/PB IgG+</t>
  </si>
  <si>
    <t>生物学的標本内の IgG+ 形質芽球の総数に対する IgG+ 形質芽球のサブ集団の相対的な測定値 (比率またはパーセンテージ)。</t>
  </si>
  <si>
    <t>免疫グロブリンG陽性形質芽球サブポピュレーションと総免疫グロブリンG陽性形質芽球の比率測定</t>
  </si>
  <si>
    <t>プレボテラ・ビビア</t>
  </si>
  <si>
    <t>生物標本中の Prevotella bivia の測定。</t>
  </si>
  <si>
    <t>プレボテラ・ビビア測定</t>
  </si>
  <si>
    <t>プラズマ芽球IgM+</t>
  </si>
  <si>
    <t>生物標本中の IgM+ 形質芽球の測定。</t>
  </si>
  <si>
    <t>免疫グロブリンM陽性形質芽球数</t>
  </si>
  <si>
    <t>プラズマ芽球 IgM+/PB</t>
  </si>
  <si>
    <t>プラズマ芽球 IgM+/PB; プラズマ芽球 IgM+/プラズマ芽球</t>
  </si>
  <si>
    <t>生物標本中の総形質芽球に対する IgM+ 形質芽球の相対的な測定値 (比率またはパーセンテージ)。</t>
  </si>
  <si>
    <t>免疫グロブリンM陽性形質芽球対形質芽球比測定</t>
  </si>
  <si>
    <t>プラズマ芽球IgM+サブ</t>
  </si>
  <si>
    <t>プラズマ芽球 IgM+ サブ; プラズマ芽球 IgM+ サブポピュレーション</t>
  </si>
  <si>
    <t>生物学的標本中の IgM+ 形質芽球のサブ集団の測定。</t>
  </si>
  <si>
    <t>免疫グロブリンM陽性形質芽球サブポピュレーション数</t>
  </si>
  <si>
    <t>プラズマ芽球 IgM+ サブ/PB IgM+</t>
  </si>
  <si>
    <t>形質芽球 IgG+ サブポピュレーション/形質芽球 IgG+; 形質芽球 IgM+ サブ/PB IgM+</t>
  </si>
  <si>
    <t>生物学的標本中の IgM+ 形質芽球の総数に対する IgM+ 形質芽球のサブ集団の相対的な測定値 (比率またはパーセンテージ)。</t>
  </si>
  <si>
    <t>免疫グロブリンM陽性形質芽球サブポピュレーションと総免疫グロブリンM陽性形質芽球比の測定</t>
  </si>
  <si>
    <t>2つ以上の持続性新生骨病変Ind</t>
  </si>
  <si>
    <t>2つ以上の持続性新生骨病変指標; 2つ以上の持続性新生骨病変指標</t>
  </si>
  <si>
    <t>以前に新規として特定され、持続していると考えられる骨病変が 2 つ以上あるかどうかを示します。</t>
  </si>
  <si>
    <t>2つ以上の持続性新生骨病変の指標</t>
  </si>
  <si>
    <t>プラズマブラストサブ</t>
  </si>
  <si>
    <t>プラズマ芽球サブ集団; プラズマ芽球サブ集団; 前駆形質細胞サブ集団</t>
  </si>
  <si>
    <t>生物標本内の形質芽球のサブ集団の測定。</t>
  </si>
  <si>
    <t>プラズマブラストサブポピュレーション数</t>
  </si>
  <si>
    <t>プラズマブラストサブ/BLym</t>
  </si>
  <si>
    <t>形質芽球サブポピュレーション/Bリンパ球; 形質芽球サブ/BLym</t>
  </si>
  <si>
    <t>生物学的標本における B リンパ球に対する形質芽球のサブ集団の相対的な測定値 (比率またはパーセンテージ)。</t>
  </si>
  <si>
    <t>形質芽球サブポピュレーション対Bリンパ球比測定</t>
  </si>
  <si>
    <t>プラズマブラストサブ/ロイク</t>
  </si>
  <si>
    <t>形質芽球亜集団/白血球; 形質芽球亜集団/白血球</t>
  </si>
  <si>
    <t>生物標本内の白血球に対する形質芽球のサブ集団の相対的な測定値（比率またはパーセンテージ）。</t>
  </si>
  <si>
    <t>形質芽球サブポピュレーション対白血球比測定</t>
  </si>
  <si>
    <t>プラズマブラスト サブ/PB</t>
  </si>
  <si>
    <t>プラズマブラスト亜集団/プラズマブラスト; プラズマブラスト亜集団/PB</t>
  </si>
  <si>
    <t>生物標本内のプラズマ芽球の総数に対するプラズマ芽球のサブ集団の相対的な測定値 (比率またはパーセンテージ)。</t>
  </si>
  <si>
    <t>プラズマ芽球サブポピュレーション対総プラズマ芽球比測定</t>
  </si>
  <si>
    <t>形質細胞</t>
  </si>
  <si>
    <t>総形質細胞数</t>
  </si>
  <si>
    <t>生物標本中の総形質細胞数の測定。</t>
  </si>
  <si>
    <t>形質細胞数</t>
  </si>
  <si>
    <t>ポリシスチン-1</t>
  </si>
  <si>
    <t>常染色体優性多発性嚢胞腎1タンパク質；ポリシスチン1、一過性受容体電位チャネル相互作用；ポリシスチン-1；TRPP1</t>
  </si>
  <si>
    <t>生物標本中のポリシスチン-1の測定。</t>
  </si>
  <si>
    <t>ポリシスチン-1測定</t>
  </si>
  <si>
    <t>生物学的標本中の前立腺癌抗原 3 mRNA と前立腺特異抗原 mRNA の相対的な測定値 (比率)。</t>
  </si>
  <si>
    <t>PCA3 mRNAとPSA mRNAの比率測定</t>
  </si>
  <si>
    <t>前立腺癌抗原3 mRNA</t>
  </si>
  <si>
    <t>生物学的標本中の前立腺癌抗原 3 mRNA の測定。</t>
  </si>
  <si>
    <t>前立腺癌抗原3 mRNA測定</t>
  </si>
  <si>
    <t>形質細胞/BLym抗体分泌</t>
  </si>
  <si>
    <t>PC/BLym AbSc; 形質細胞/Bリンパ球抗体分泌; 形質細胞/BLym抗体分泌</t>
  </si>
  <si>
    <t>生物学的標本中の抗体分泌 B リンパ球に対する形質細胞の相対的な測定値 (比率またはパーセンテージ)。</t>
  </si>
  <si>
    <t>形質細胞と抗体分泌Bリンパ球の比率測定</t>
  </si>
  <si>
    <t>形質細胞/BLym</t>
  </si>
  <si>
    <t>PC/BLym; 形質細胞/Bリンパ球; 形質細胞/BLym</t>
  </si>
  <si>
    <t>生物学的標本中の形質細胞と B リンパ球の相対的な測定値 (比率またはパーセンテージ)。</t>
  </si>
  <si>
    <t>形質細胞対Bリンパ球比測定</t>
  </si>
  <si>
    <t>PPDのベースラインの変化率</t>
  </si>
  <si>
    <t>(現在の垂直直径の積から基準垂直直径の積を引いたもの) を基準垂直直径の積で割り、100 を掛けます。</t>
  </si>
  <si>
    <t>垂直直径の製品におけるベースラインからのパーセント変化</t>
  </si>
  <si>
    <t>直径の合計におけるベースラインの変化率</t>
  </si>
  <si>
    <t>(現在の直径の合計から基準直径の合計を引いた値) を基準直径の合計で割り、100 を掛けます。</t>
  </si>
  <si>
    <t>直径の合計のベースラインからのパーセント変化</t>
  </si>
  <si>
    <t>パーセント変化 ベースライン合計 最長直径</t>
  </si>
  <si>
    <t>(現在の最長直径の合計からベースラインの最長直径の合計を引いた値) をベースラインの最長直径の合計で割り、100 を掛けます。</t>
  </si>
  <si>
    <t>最長直径の合計のベースラインからのパーセント変化</t>
  </si>
  <si>
    <t>臓器拡大におけるベースラインの変化率</t>
  </si>
  <si>
    <t>臓器拡大のベースラインに対するパーセント変化; 臓器拡大のベースラインに対するパーセント変化</t>
  </si>
  <si>
    <t>（現在の臓器肥大から基準臓器肥大を引いた値）を基準臓器肥大で割り、100 を掛けた値。（NCI）</t>
  </si>
  <si>
    <t>臓器肥大のベースラインからの変化率</t>
  </si>
  <si>
    <t>PPDの合計におけるベースラインの変化率</t>
  </si>
  <si>
    <t>(現在の垂直直径の積の合計から基準垂直直径の積の合計を引いたもの) を基準垂直直径の積の合計で割り、100 を掛けます。</t>
  </si>
  <si>
    <t>垂直直径の積の合計のベースラインからのパーセント変化</t>
  </si>
  <si>
    <t>合計量におけるベースラインの変化率</t>
  </si>
  <si>
    <t>(現在のボリュームの合計からベースラインのボリュームの合計を引いたもの) をベースラインのボリュームの合計で割り、100 を掛けます。</t>
  </si>
  <si>
    <t>ベースラインからの合計量の変化率</t>
  </si>
  <si>
    <t>血小板成分分布幅</t>
  </si>
  <si>
    <t>生物標本における血小板形状変化のマーカーの測定。</t>
  </si>
  <si>
    <t>血小板成分分布幅測定</t>
  </si>
  <si>
    <t>ピーク咳嗽流量</t>
  </si>
  <si>
    <t>咳をしたときに口、気管内チューブ、または気管切開チューブを通じて排出される空気の最大流量。(NCI)</t>
  </si>
  <si>
    <t>ベースラインからの変化率</t>
  </si>
  <si>
    <t>(現在の値から基準値を引いた値) を基準値で割り、100 を掛けます。</t>
  </si>
  <si>
    <t>最低値からの変化率</t>
  </si>
  <si>
    <t>(現在の値から以前に記録された最低値を引いた値) を以前に記録された最低値で割り、100 を掛けます。</t>
  </si>
  <si>
    <t>プロクロルペラジン</t>
  </si>
  <si>
    <t>生物標本中のプロクロルペラジンの測定。</t>
  </si>
  <si>
    <t>プロクロルペラジン測定</t>
  </si>
  <si>
    <t>PCI急性血管造影合併症</t>
  </si>
  <si>
    <t>急性心筋虚血を引き起こす急性 PCI 血管造影合併症の種類の分類。</t>
  </si>
  <si>
    <t>PCI合併症による急性心筋梗塞</t>
  </si>
  <si>
    <t>形質細胞/白血球</t>
  </si>
  <si>
    <t>形質細胞/白血球; 総形質細胞/白血球</t>
  </si>
  <si>
    <t>生物標本中の白血球に対する総形質細胞の相対的な測定値（比率またはパーセンテージ）。</t>
  </si>
  <si>
    <t>形質細胞と白血球の比率測定</t>
  </si>
  <si>
    <t>増殖細胞核抗原</t>
  </si>
  <si>
    <t>サイクリン; 増殖細胞核抗原</t>
  </si>
  <si>
    <t>生物標本中の増殖細胞核抗原の測定。</t>
  </si>
  <si>
    <t>増殖細胞核抗原測定</t>
  </si>
  <si>
    <t>臓器拡大における最低値の変化率</t>
  </si>
  <si>
    <t>臓器拡大の最低値の変化率; 臓器拡大の最低値の変化率</t>
  </si>
  <si>
    <t>（現在の臓器肥大から過去に記録された臓器肥大の最小値を引いた値）を、過去に記録された臓器肥大の最小値で割り、100 を掛けた値。（NCI）</t>
  </si>
  <si>
    <t>臓器肥大の最低値からの変化率</t>
  </si>
  <si>
    <t>PPDの最低値の変化率</t>
  </si>
  <si>
    <t>(現在の垂直直径の積から、以前に記録された垂直直径の最小の積を引いた値) を、以前に記録された垂直直径の最小の積で割り、100 を掛けた値。</t>
  </si>
  <si>
    <t>垂直直径の積における最下点からのパーセント変化</t>
  </si>
  <si>
    <t>直径の合計の最低値に対するパーセント変化</t>
  </si>
  <si>
    <t>(現在の直径の合計から以前に記録された最小の直径の合計を引いた値) を以前に記録された最小の直径の合計で割り、100 を掛けます。</t>
  </si>
  <si>
    <t>直径の合計の底値からのパーセント変化</t>
  </si>
  <si>
    <t>パーセント変化 最長直径の合計の最低値</t>
  </si>
  <si>
    <t>(現在の最長直径の合計から、以前に記録された最長直径の最小の合計を引いた値) を、以前に記録された最長直径の最小の合計で割り、100 を掛けます。</t>
  </si>
  <si>
    <t>最長直径の合計の最低値からのパーセント変化</t>
  </si>
  <si>
    <t>PPD合計の最低値の変化率</t>
  </si>
  <si>
    <t>(現在の垂直直径の積の合計から、以前に記録された垂直直径の積の合計の最小値を引いた値) を、以前に記録された垂直直径の積の合計の最小値で割り、100 を掛けます。</t>
  </si>
  <si>
    <t>垂直直径の積の合計における最下点からのパーセント変化</t>
  </si>
  <si>
    <t>数量合計のパーセント変化最低値</t>
  </si>
  <si>
    <t>(現在の合計取引量から過去に記録された最低の合計取引量を引いた値) を、過去に記録された最低の合計取引量で割り、100 を掛けた値。</t>
  </si>
  <si>
    <t>分圧二酸化炭素</t>
  </si>
  <si>
    <t>生物標本内の二酸化炭素の圧力の測定。</t>
  </si>
  <si>
    <t>二酸化炭素分圧測定</t>
  </si>
  <si>
    <t>分圧二酸化炭素調整温度</t>
  </si>
  <si>
    <t>生物標本内の体温に合わせて調整された二酸化炭素の圧力の測定値。</t>
  </si>
  <si>
    <t>体温測定用に調整された二酸化炭素分圧</t>
  </si>
  <si>
    <t>妊娠確認指標</t>
  </si>
  <si>
    <t>対象者の妊娠が確認されたかどうかを示します。</t>
  </si>
  <si>
    <t>フェンシクリジン</t>
  </si>
  <si>
    <t>フェンシクリジン; フェニルシクロヘキシルピペリジン</t>
  </si>
  <si>
    <t>生物学的標本中に存在するフェンサイクリジンの測定。</t>
  </si>
  <si>
    <t>フェンシクリジン測定</t>
  </si>
  <si>
    <t>形質細胞サブ</t>
  </si>
  <si>
    <t>形質細胞サブ; 形質細胞サブ集団; 形質細胞サブ全体</t>
  </si>
  <si>
    <t>生物学的標本中の形質細胞のサブ集団の測定。</t>
  </si>
  <si>
    <t>形質細胞サブポピュレーション数</t>
  </si>
  <si>
    <t>形質細胞サブ/BLym</t>
  </si>
  <si>
    <t>PC サブ/BLym; 形質細胞サブ集団/Bリンパ球; 形質細胞サブ/Bリンパ球; 形質細胞サブ/BLym</t>
  </si>
  <si>
    <t>生物学的標本中の B リンパ球の総数に対する形質細胞のサブ集団の相対的な測定値 (比率またはパーセンテージ)。</t>
  </si>
  <si>
    <t>形質細胞サブポピュレーションとBリンパ球の比率測定</t>
  </si>
  <si>
    <t>プロタンパク質転換酵素サブチリシン/ケキシン9</t>
  </si>
  <si>
    <t>生物標本中のプロタンパク質転換酵素サブチリシン/ケキシン 9 型の測定。</t>
  </si>
  <si>
    <t>プロタンパク質転換酵素サブチリシン/ケキシン9型測定</t>
  </si>
  <si>
    <t>プロプト・コンブラーゼ・スブチリシン-ケキシン9、フリー</t>
  </si>
  <si>
    <t>プロタンパク質転換酵素サブチリシン/ケキシン9型; プロタンパク質転換酵素サブチリシン-ケキシン9、遊離</t>
  </si>
  <si>
    <t>生物標本中の遊離プロタンパク質転換酵素サブチリシン/ケキシン 9 型の測定。</t>
  </si>
  <si>
    <t>遊離プロタンパク質転換酵素サブチリシン/ケキシン9型測定</t>
  </si>
  <si>
    <t>形質細胞サブ/白血球</t>
  </si>
  <si>
    <t>PC サブ/白血球; 形質細胞サブ集団/白血球; 形質細胞サブ/白血球; 形質細胞サブ/白血球</t>
  </si>
  <si>
    <t>生物学的標本中の全白血球に対する形質細胞のサブ集団の相対的な測定値（比率またはパーセンテージ）。</t>
  </si>
  <si>
    <t>形質細胞サブポピュレーションと白血球の比率測定</t>
  </si>
  <si>
    <t>形質細胞サブ/形質細胞</t>
  </si>
  <si>
    <t>PC サブ/PC; 形質細胞サブ集団/形質細胞; 形質細胞サブ/形質細胞</t>
  </si>
  <si>
    <t>生物標本中の形質細胞の総数に対する形質細胞のサブ集団の相対的な測定値（比率またはパーセンテージ）。</t>
  </si>
  <si>
    <t>形質細胞サブポピュレーション対形質細胞比測定</t>
  </si>
  <si>
    <t>形質細胞サブ/形質細胞サブ</t>
  </si>
  <si>
    <t>PC サブ/PC サブ; 形質細胞サブ集団/形質細胞サブ集団; 形質細胞サブ/形質細胞サブ</t>
  </si>
  <si>
    <t>生物標本内の形質細胞サブ集団に対する形質細胞サブ集団の相対的な測定値 (比率またはパーセンテージ)。</t>
  </si>
  <si>
    <t>形質細胞サブポピュレーション対形質細胞サブポピュレーション比測定</t>
  </si>
  <si>
    <t>プロカルシトニン</t>
  </si>
  <si>
    <t>生物標本中のプロカルシトニンの測定。</t>
  </si>
  <si>
    <t>プロカルシトニン測定</t>
  </si>
  <si>
    <t>直径狭窄率</t>
  </si>
  <si>
    <t>最小内腔径 (MLD) と基準血管径 (RVD) の平均定量値を使用して、100 x (1 - MLD/RVD) として計算された値。</t>
  </si>
  <si>
    <t>人工心臓弁の種類</t>
  </si>
  <si>
    <t>使用されている人工心臓弁の種類の説明。</t>
  </si>
  <si>
    <t>可溶性プログラム死-1</t>
  </si>
  <si>
    <t>可溶性 CD279; 可溶性 PD-1; 可溶性 PD1; 可溶性プログラム細胞死タンパク質 1; 可溶性プログラム死-1</t>
  </si>
  <si>
    <t>生物標本中の可溶性プログラム死-1タンパク質の測定。</t>
  </si>
  <si>
    <t>可溶性プログラム死-1測定</t>
  </si>
  <si>
    <t>日常活動インジケーターを防止</t>
  </si>
  <si>
    <t>出来事または介入が日常活動の遂行を妨げているかどうか、または妨げていたかどうかを示します。</t>
  </si>
  <si>
    <t>血小板由来成長因子アイソフォームAA</t>
  </si>
  <si>
    <t>PDGF アイソフォーム AA; 血小板由来成長因子アイソフォーム AA; 血小板由来成長因子 AA アイソフォーム</t>
  </si>
  <si>
    <t>生物学的標本中の血小板由来成長因子アイソフォーム AA の測定。</t>
  </si>
  <si>
    <t>血小板由来成長因子アイソフォームAA測定</t>
  </si>
  <si>
    <t>血小板由来成長因子アイソフォームAB</t>
  </si>
  <si>
    <t>PDGF アイソフォーム AB; 血小板由来成長因子アイソフォーム AB; 血小板由来成長因子 AB アイソフォーム</t>
  </si>
  <si>
    <t>生物学的標本中の血小板由来成長因子アイソフォーム AB の測定。</t>
  </si>
  <si>
    <t>血小板由来成長因子アイソフォームAB測定</t>
  </si>
  <si>
    <t>血小板由来成長因子アイソフォームBB</t>
  </si>
  <si>
    <t>PDGF アイソフォーム BB; 血小板由来成長因子アイソフォーム BB; 血小板由来成長因子 BB アイソフォーム; 血小板由来成長因子 BB</t>
  </si>
  <si>
    <t>生物標本中の血小板由来成長因子アイソフォーム BB の測定。</t>
  </si>
  <si>
    <t>血小板由来成長因子アイソフォームBB測定</t>
  </si>
  <si>
    <t>可溶性プログラム死リガンド1</t>
  </si>
  <si>
    <t>可溶性 CD274; 可溶性 PD-L1; 可溶性 PDL1; 可溶性プログラム細胞死リガンド 1</t>
  </si>
  <si>
    <t>生物標本中の可溶性プログラム細胞死リガンド 1 の測定。</t>
  </si>
  <si>
    <t>可溶性プログラム細胞死リガンド1の測定</t>
  </si>
  <si>
    <t>PDU電流動作範囲</t>
  </si>
  <si>
    <t>配電ユニットの最大から最小の動作電流。</t>
  </si>
  <si>
    <t>配電ユニットの電流動作範囲</t>
  </si>
  <si>
    <t>PDU電流カットオフ</t>
  </si>
  <si>
    <t>配電ユニットの最大動作電流。</t>
  </si>
  <si>
    <t>配電ユニットの電流遮断</t>
  </si>
  <si>
    <t>PDU温度カットオフ</t>
  </si>
  <si>
    <t>配電ユニットの最大動作温度。</t>
  </si>
  <si>
    <t>配電ユニット温度カットオフ</t>
  </si>
  <si>
    <t>PDU電圧動作範囲</t>
  </si>
  <si>
    <t>配電ユニットの最小から最大動作電圧。</t>
  </si>
  <si>
    <t>配電ユニットの電圧動作範囲</t>
  </si>
  <si>
    <t>PDUワット数動作範囲</t>
  </si>
  <si>
    <t>電力分配ユニットの最大から最小の動作ワット数。</t>
  </si>
  <si>
    <t>配電ユニットのワット数動作範囲</t>
  </si>
  <si>
    <t>血小板分布幅</t>
  </si>
  <si>
    <t>生物標本内の血小板サイズの範囲の測定。</t>
  </si>
  <si>
    <t>ピーク応答振幅</t>
  </si>
  <si>
    <t>刺激反応波形の波と平衡点の間の最大高さの変化。</t>
  </si>
  <si>
    <t>ピーク応答振幅遅延</t>
  </si>
  <si>
    <t>刺激と最大反応との間の時間間隔の測定。</t>
  </si>
  <si>
    <t>血小板内皮接着分子1</t>
  </si>
  <si>
    <t>CD31抗原; PECAM; PECAM-1; PECAM1; 血小板および内皮細胞接着分子1; 血小板内皮細胞接着分子1; 血小板内皮接着分子; 可溶性CD31</t>
  </si>
  <si>
    <t>生物学的標本中の血小板と内皮細胞接着分子 1 の測定。</t>
  </si>
  <si>
    <t>血小板内皮細胞接着分子1の測定</t>
  </si>
  <si>
    <t>剥離インジケーター</t>
  </si>
  <si>
    <t>剥がれの有無を示します。</t>
  </si>
  <si>
    <t>呼気終末陽圧設定</t>
  </si>
  <si>
    <t>PEEP設定; 呼気終末陽圧設定</t>
  </si>
  <si>
    <t>呼気の終わりに肺胞圧が大気圧を上回る（つまり気道内に陽圧が残る）ように、肺に送られる圧力の量を決定および調整するデバイス設定。</t>
  </si>
  <si>
    <t>呼気終末陽圧装置の設定</t>
  </si>
  <si>
    <t>最大呼気流量</t>
  </si>
  <si>
    <t>呼気の最大速度。</t>
  </si>
  <si>
    <t>心膜液貯留指標</t>
  </si>
  <si>
    <t>壁側心膜と臓側心膜の間に滲出液があるかどうかを示します。</t>
  </si>
  <si>
    <t>心膜液量</t>
  </si>
  <si>
    <t>拡張期に壁側心膜と臓側心膜の間の分離が最も大きい点で評価される心膜液の全体的な大きさの定性的な説明。</t>
  </si>
  <si>
    <t>予測最大呼気流量の割合</t>
  </si>
  <si>
    <t>最大吸入時に開始される最大強制呼気中に達成される最大流量を、予測される正常値の割合として表します。</t>
  </si>
  <si>
    <t>PEFの可逆性</t>
  </si>
  <si>
    <t>気管支拡張薬投与後の PEF の変化を治療前の PEF 値と比較したもの。</t>
  </si>
  <si>
    <t>最大呼気流量の可逆性</t>
  </si>
  <si>
    <t>最大呼気流量時間</t>
  </si>
  <si>
    <t>試験開始から被験者が最大呼気ガス流量に達するまでの時間。</t>
  </si>
  <si>
    <t>ペルガー・ヒュート異常</t>
  </si>
  <si>
    <t>ペルガー・ヒュートの異常。ペルガー・ヒューエット細胞; PHA</t>
  </si>
  <si>
    <t>生物標本におけるペルガー・ヒュエ異常（顆粒球の核が棒状、二葉状、ピーナッツ状、またはダンベル状に見える）の測定値。</t>
  </si>
  <si>
    <t>Pelger Huet 異常測定</t>
  </si>
  <si>
    <t>ペモリン</t>
  </si>
  <si>
    <t>生物標本中のペモリンの測定。</t>
  </si>
  <si>
    <t>ペモリン測定</t>
  </si>
  <si>
    <t>ペンテドロン</t>
  </si>
  <si>
    <t>生物標本中のペンテドロンの測定。</t>
  </si>
  <si>
    <t>ペンテドロン測定</t>
  </si>
  <si>
    <t>ペンタヌクレオチドマーカー名</t>
  </si>
  <si>
    <t>アッセイキット内に存在するペンタヌクレオチドマーカーの文字識別子。</t>
  </si>
  <si>
    <t>ペンチロン</t>
  </si>
  <si>
    <t>生物標本中のペンチロンの測定。</t>
  </si>
  <si>
    <t>ペンチロン測定</t>
  </si>
  <si>
    <t>ペプシノゲン</t>
  </si>
  <si>
    <t>生物標本中のペプシノーゲンの測定。</t>
  </si>
  <si>
    <t>ペプシノーゲン測定</t>
  </si>
  <si>
    <t>ペプシノーゲンA</t>
  </si>
  <si>
    <t>ペプシノーゲンA; PGA</t>
  </si>
  <si>
    <t>生物標本中のペプシノーゲン A の測定。</t>
  </si>
  <si>
    <t>ペプシノーゲンA測定</t>
  </si>
  <si>
    <t>ペプシノーゲンC</t>
  </si>
  <si>
    <t>ペプシノーゲンC; PGC</t>
  </si>
  <si>
    <t>生物標本中のペプシノーゲン C の測定。</t>
  </si>
  <si>
    <t>ペプシノーゲンC測定</t>
  </si>
  <si>
    <t>ペプシノーゲンI</t>
  </si>
  <si>
    <t>ペプシノーゲンI; PGI</t>
  </si>
  <si>
    <t>生物標本中のペプシノーゲン I の測定。</t>
  </si>
  <si>
    <t>ペプシノーゲンI測定</t>
  </si>
  <si>
    <t>ペプシノーゲンII</t>
  </si>
  <si>
    <t>ペプシノーゲンII; PGII</t>
  </si>
  <si>
    <t>生物標本中のペプシノーゲン II の測定。</t>
  </si>
  <si>
    <t>ペプシノーゲンII測定</t>
  </si>
  <si>
    <t>ペプトストレプトコッカス</t>
  </si>
  <si>
    <t>生物標本において、種レベルには割り当てられていないが、ペプトストレプトコッカス属レベルに割り当てられている微生物の測定値。</t>
  </si>
  <si>
    <t>ペプトストレプトコッカス測定</t>
  </si>
  <si>
    <t>増殖性赤血球/総細胞</t>
  </si>
  <si>
    <t>生物標本内の増殖している赤血球細胞と総細胞の相対的な測定値（比率またはパーセンテージ）。</t>
  </si>
  <si>
    <t>増殖赤血球細胞と全細胞比の測定</t>
  </si>
  <si>
    <t>ペリオスチン</t>
  </si>
  <si>
    <t>OSF2; 骨芽細胞特異因子2; ペリオスチン; POSTN</t>
  </si>
  <si>
    <t>生物標本中のペリオスチンの測定。</t>
  </si>
  <si>
    <t>ペリオスチン測定</t>
  </si>
  <si>
    <t>pERK発現</t>
  </si>
  <si>
    <t>pERK発現; リン酸化ERK発現</t>
  </si>
  <si>
    <t>生物標本における細胞リン酸化 ERK 発現の測定。</t>
  </si>
  <si>
    <t>pERK発現測定</t>
  </si>
  <si>
    <t>ペルフェナジン</t>
  </si>
  <si>
    <t>生物標本中のペルフェナジンの測定。</t>
  </si>
  <si>
    <t>ペルフェナジン測定</t>
  </si>
  <si>
    <t>8-イソ-PGF2α/クレアチニン</t>
  </si>
  <si>
    <t>生物標本中のプロスタグランジン F2 アルファアイソフォーム 8 とクレアチニンの相対測定値 (比率またはパーセンテージ)。</t>
  </si>
  <si>
    <t>8-イソプロスタグランジンF2アルファとクレアチニンの比測定</t>
  </si>
  <si>
    <t>血小板機能閉鎖時間</t>
  </si>
  <si>
    <t>PFCT; 血小板機能閉鎖時間</t>
  </si>
  <si>
    <t>生物標本における血小板機能閉鎖時間の測定。</t>
  </si>
  <si>
    <t>血小板機能閉鎖時間測定</t>
  </si>
  <si>
    <t>プロスタグランジン</t>
  </si>
  <si>
    <t>生物標本中の総プロスタグランジンの測定。</t>
  </si>
  <si>
    <t>プロスタグランジン測定</t>
  </si>
  <si>
    <t>血小板-顆粒球凝集体</t>
  </si>
  <si>
    <t>血小板顆粒球凝集体; 血小板顆粒球凝集体</t>
  </si>
  <si>
    <t>生物学的標本中の血小板と顆粒球で構成される凝集体の測定。</t>
  </si>
  <si>
    <t>血小板顆粒球凝集体測定</t>
  </si>
  <si>
    <t>プロスタグランジンD2</t>
  </si>
  <si>
    <t>生物標本中のプロスタグランジン D2 の測定。</t>
  </si>
  <si>
    <t>プロスタグランジンD2測定</t>
  </si>
  <si>
    <t>プロスタグランジンD2受容体2</t>
  </si>
  <si>
    <t>生物標本中のプロスタグランジン D2 受容体 2 の測定。</t>
  </si>
  <si>
    <t>プロスタグランジンD2受容体2の測定</t>
  </si>
  <si>
    <t>プロスタグランジンD2合成酵素</t>
  </si>
  <si>
    <t>ベータトレースタンパク質; プロスタグランジンD2合成酵素</t>
  </si>
  <si>
    <t>生物標本中のプロスタグランジン D2 合成酵素の測定。</t>
  </si>
  <si>
    <t>プロスタグランジンD2合成酵素測定</t>
  </si>
  <si>
    <t>プロスタグランジンE1</t>
  </si>
  <si>
    <t>生物標本中のプロスタグランジン E1 の測定。</t>
  </si>
  <si>
    <t>プロスタグランジンE1測定</t>
  </si>
  <si>
    <t>プロスタグランジンE2</t>
  </si>
  <si>
    <t>生物標本中のプロスタグランジン E2 の測定。</t>
  </si>
  <si>
    <t>プロスタグランジンE2測定</t>
  </si>
  <si>
    <t>プロスタグランジンE合成酵素</t>
  </si>
  <si>
    <t>生物標本中のプロスタグランジン E シンターゼの測定。</t>
  </si>
  <si>
    <t>プロスタグランジンE合成酵素測定</t>
  </si>
  <si>
    <t>プロスタグランジンF1アルファ</t>
  </si>
  <si>
    <t>生物標本中のプロスタグランジン F1 アルファの測定。</t>
  </si>
  <si>
    <t>プロスタグランジンF1アルファ測定</t>
  </si>
  <si>
    <t>プロスタグランジンF2アルファ</t>
  </si>
  <si>
    <t>生物標本中のプロスタグランジン F2 アルファの測定。</t>
  </si>
  <si>
    <t>プロスタグランジンF2アルファ測定</t>
  </si>
  <si>
    <t>8-イソプロスタグランジンF2アルファ</t>
  </si>
  <si>
    <t>生物標本中のプロスタグランジン F2 アルファアイソフォーム 8 の測定。</t>
  </si>
  <si>
    <t>8-イソプロスタグランジンF2アルファ測定</t>
  </si>
  <si>
    <t>ピーク圧力勾配</t>
  </si>
  <si>
    <t>構造上の 2 点間に存在する最大圧力勾配を表す値。</t>
  </si>
  <si>
    <t>ヒドロニウムイオンの濃度の負の対数（底 10）。流体の酸性度またはアルカリ性の尺度として使用されます。</t>
  </si>
  <si>
    <t>体温に合わせてpH調整</t>
  </si>
  <si>
    <t>生体標本における体温に合わせて調整された pH の測定値。</t>
  </si>
  <si>
    <t>体温測定用にpH調整</t>
  </si>
  <si>
    <t>生理的コンプライアンス</t>
  </si>
  <si>
    <t>弾性器官の伸張性を反映する指標で、圧力の単位変化あたりの体積の変化（dV/dP）として定義されます。</t>
  </si>
  <si>
    <t>拡張性指数</t>
  </si>
  <si>
    <t>フェニルアラニン</t>
  </si>
  <si>
    <t>生物標本中のフェニルアラニンの測定。</t>
  </si>
  <si>
    <t>フェニルアラニン測定</t>
  </si>
  <si>
    <t>フェノール</t>
  </si>
  <si>
    <t>石炭酸; ヒドロキシベンゼン; オキシベンゼン; フェノール酸; フェノール酸</t>
  </si>
  <si>
    <t>標本中のフェノールの測定。</t>
  </si>
  <si>
    <t>フェノール測定</t>
  </si>
  <si>
    <t>フェノチアジン</t>
  </si>
  <si>
    <t>ジベンゾチアジン; フェノチアジン</t>
  </si>
  <si>
    <t>生物学的標本中に存在するフェノチアジンの測定。</t>
  </si>
  <si>
    <t>フェノチアジン測定</t>
  </si>
  <si>
    <t>フェニトイン</t>
  </si>
  <si>
    <t>生物標本中のフェニトインの測定。</t>
  </si>
  <si>
    <t>フェニトイン測定</t>
  </si>
  <si>
    <t>フェニルアラニン/チロシン</t>
  </si>
  <si>
    <t>生物標本中のフェニルアラニンとチロシンの相対的な測定値（比率）。</t>
  </si>
  <si>
    <t>フェニルアラニンとチロシンの比率測定</t>
  </si>
  <si>
    <t>2-アミノ-1-メチル-6-フェニルイミダゾ[4,5-b]ピリジン; PhIP</t>
  </si>
  <si>
    <t>検体中のPhIP（2-アミノ-1-メチル-6-フェニルイミダゾ[4,5-b]ピリジン）の測定。</t>
  </si>
  <si>
    <t>PhIP測定</t>
  </si>
  <si>
    <t>フェノバルビタール</t>
  </si>
  <si>
    <t>生物学的標本中に存在するフェノバルビタールの測定。</t>
  </si>
  <si>
    <t>フェノバルビタール測定</t>
  </si>
  <si>
    <t>フェンジメトラジン</t>
  </si>
  <si>
    <t>生物標本中のフェンディメトラジンの測定。</t>
  </si>
  <si>
    <t>フェンジメトラジン測定</t>
  </si>
  <si>
    <t>フェニルケトン</t>
  </si>
  <si>
    <t>フェニルケトン; フェニルケトン</t>
  </si>
  <si>
    <t>生物標本中のフェニルケトンの総量の測定</t>
  </si>
  <si>
    <t>フェニルケトン測定</t>
  </si>
  <si>
    <t>フェンメトラジン</t>
  </si>
  <si>
    <t>生物標本中のフェンメトラジンの測定。</t>
  </si>
  <si>
    <t>フェンメトラジン測定</t>
  </si>
  <si>
    <t>フェニルピルビン酸</t>
  </si>
  <si>
    <t>フェニルピルビン酸; フェニルピルビン酸; PPA; PPY; PPYR</t>
  </si>
  <si>
    <t>生物標本中のフェニルピルビン酸の測定。</t>
  </si>
  <si>
    <t>フェニルピルビン酸測定</t>
  </si>
  <si>
    <t>フェナゾシン</t>
  </si>
  <si>
    <t>生物標本中のフェナゾシンの測定。</t>
  </si>
  <si>
    <t>フェナゾシン測定</t>
  </si>
  <si>
    <t>リン酸</t>
  </si>
  <si>
    <t>無機リン酸塩、リン酸塩、リン</t>
  </si>
  <si>
    <t>生物標本中のリン酸の測定。</t>
  </si>
  <si>
    <t>リン酸測定</t>
  </si>
  <si>
    <t>リン酸クリアランス</t>
  </si>
  <si>
    <t>指定された時間単位（例：1 分）に尿として排泄され、リン酸が除去される血清または血漿の量の測定値。</t>
  </si>
  <si>
    <t>リン酸クリアランス測定</t>
  </si>
  <si>
    <t>リン酸/クレアチニン</t>
  </si>
  <si>
    <t>生物標本中のリン酸とクレアチニンの相対的な測定値（比率またはパーセンテージ）。</t>
  </si>
  <si>
    <t>リン酸対クレアチニン比測定</t>
  </si>
  <si>
    <t>定義された時間（例：1 時間）にわたって生物標本から排出されるリンの量を測定します。</t>
  </si>
  <si>
    <t>リン脂質</t>
  </si>
  <si>
    <t>生物標本中のリン脂質の測定。</t>
  </si>
  <si>
    <t>リン脂質測定</t>
  </si>
  <si>
    <t>マラリア原虫ヒスチジンリッチタンパク質2</t>
  </si>
  <si>
    <t>マラリア原虫ヒスチジンリッチタンパク質2；マラリア原虫ヒスチジンリッチタンパク質II</t>
  </si>
  <si>
    <t>生物標本中のマラリア原虫ヒスチジンリッチタンパク質 2 の測定。</t>
  </si>
  <si>
    <t>マラリア原虫ヒスチジンリッチタンパク質2の測定</t>
  </si>
  <si>
    <t>フェンテルミン</t>
  </si>
  <si>
    <t>フェンテルミン; フェニル-tert-ブチルアミン</t>
  </si>
  <si>
    <t>生物標本中のフェンテルミンの測定。</t>
  </si>
  <si>
    <t>フェンテルミン測定</t>
  </si>
  <si>
    <t>身体活動ライフスタイル</t>
  </si>
  <si>
    <t>身体活動に関する対象者のライフスタイルの説明。</t>
  </si>
  <si>
    <t>プロコラーゲンI型カルボキシ末端ペプチド</t>
  </si>
  <si>
    <t>生物標本中のプロコラーゲン 1 カルボキシ末端ペプチドの測定。</t>
  </si>
  <si>
    <t>プロコラーゲンI型カルボキシ末端ペプチド測定</t>
  </si>
  <si>
    <t>最大吸気流量</t>
  </si>
  <si>
    <t>吸入の最大速度。</t>
  </si>
  <si>
    <t>ピモジド</t>
  </si>
  <si>
    <t>生物標本中のピモジドの測定。</t>
  </si>
  <si>
    <t>ピモジド測定</t>
  </si>
  <si>
    <t>ピプラドロール</t>
  </si>
  <si>
    <t>生物標本中のピプラドロールの測定。</t>
  </si>
  <si>
    <t>ピプラドロール測定</t>
  </si>
  <si>
    <t>ビタミンK欠乏によるタンパク質誘導-II</t>
  </si>
  <si>
    <t>DCP; デス-ガンマカルボキシプロトロンビン; PIVKA-II; ビタミンK欠乏によるタンパク質誘導-II; ビタミンK欠乏/拮抗薬によるタンパク質誘導-II</t>
  </si>
  <si>
    <t>生物標本におけるビタミンK欠乏IIによって誘導されるタンパク質の測定。</t>
  </si>
  <si>
    <t>ビタミンK欠乏によるタンパク質誘導-II測定</t>
  </si>
  <si>
    <t>X軸ピクセル間隔</t>
  </si>
  <si>
    <t>X 軸に沿って配置された 2 つの隣接するピクセルの中心間の距離の測定値。</t>
  </si>
  <si>
    <t>水平ピクセル間隔</t>
  </si>
  <si>
    <t>Y軸ピクセル間隔</t>
  </si>
  <si>
    <t>Y 軸に沿って配置された 2 つの隣接するピクセルの中心間の距離の測定値。</t>
  </si>
  <si>
    <t>垂直ピクセル間隔</t>
  </si>
  <si>
    <t>ニューモシスチス・イロベチ</t>
  </si>
  <si>
    <t>生物標本中のニューモシスチス・イロベチの測定。</t>
  </si>
  <si>
    <t>ニューモシスチス・イロベチ測定</t>
  </si>
  <si>
    <t>ニューモシスチス・イロベチ抗原</t>
  </si>
  <si>
    <t>生物標本中のニューモシスチス・イロベチ抗原の測定。</t>
  </si>
  <si>
    <t>ニューモシスチス・イロベチ抗原測定</t>
  </si>
  <si>
    <t>ニューモシスチス・イロベチDNA</t>
  </si>
  <si>
    <t>生物標本中のニューモシスチス・イロベチ DNA の測定。</t>
  </si>
  <si>
    <t>ニューモシスチス・イロベチDNA測定</t>
  </si>
  <si>
    <t>ピークA速度</t>
  </si>
  <si>
    <t>心室拡張後期（心室の能動充満）における心臓弁を通過する血流の最高速度。</t>
  </si>
  <si>
    <t>ピークE速度</t>
  </si>
  <si>
    <t>心室拡張期初期（心室の受動的な充満）における心臓弁を通過する血流の最高速度。</t>
  </si>
  <si>
    <t>ピルビン酸キナーゼ筋アイソザイム</t>
  </si>
  <si>
    <t>生物標本中のピルビン酸キナーゼ筋アイソザイム（M1 および M2）の総量の測定。</t>
  </si>
  <si>
    <t>ピルビン酸キナーゼ筋アイソザイム測定</t>
  </si>
  <si>
    <t>ピルビン酸キナーゼアイソザイムM1</t>
  </si>
  <si>
    <t>生物標本中のピルビン酸キナーゼアイソザイム M1 の測定。</t>
  </si>
  <si>
    <t>ピルビン酸キナーゼアイソザイムM1測定</t>
  </si>
  <si>
    <t>ピルビン酸キナーゼアイソザイムM2</t>
  </si>
  <si>
    <t>生物標本中のピルビン酸キナーゼアイソザイム M2 の測定。</t>
  </si>
  <si>
    <t>ピルビン酸キナーゼアイソザイムM2測定</t>
  </si>
  <si>
    <t>Plasmodium knowlesi、無性生殖</t>
  </si>
  <si>
    <t>生物標本における無性複製段階の Plasmodium knowlesi の測定。</t>
  </si>
  <si>
    <t>無性生殖マラリア原虫測定</t>
  </si>
  <si>
    <t>Plasmodium knowlesi、性的</t>
  </si>
  <si>
    <t>生物標本における有性複製段階の Plasmodium knowlesi の測定。</t>
  </si>
  <si>
    <t>性感染症マラリア原虫測定</t>
  </si>
  <si>
    <t>ホスホリパーゼA2</t>
  </si>
  <si>
    <t>生物標本中の総ホスホリパーゼ A2 の測定。</t>
  </si>
  <si>
    <t>ホスホリパーゼA2測定</t>
  </si>
  <si>
    <t>血小板凝集曲線の種類</t>
  </si>
  <si>
    <t>血小板凝集の結果として形成される曲線パターンの分類。</t>
  </si>
  <si>
    <t>血小板凝集平均振幅</t>
  </si>
  <si>
    <t>生物標本における血小板凝集の大きさの測定値の平均。</t>
  </si>
  <si>
    <t>血小板凝集測定平均振幅</t>
  </si>
  <si>
    <t>血小板凝集平均曲線タイプ</t>
  </si>
  <si>
    <t>血小板凝集曲線測定の平均結果として形成される曲線パターンの分類。</t>
  </si>
  <si>
    <t>血小板凝集測定平均曲線型</t>
  </si>
  <si>
    <t>血小板</t>
  </si>
  <si>
    <t>生物学的標本中の血小板（無核血栓細胞）の測定。</t>
  </si>
  <si>
    <t>血小板数</t>
  </si>
  <si>
    <t>血小板凝集</t>
  </si>
  <si>
    <t>血小板凝集; 血小板機能</t>
  </si>
  <si>
    <t>生物学的サンプル中の接着分子を介して血小板が互いに結合している状態を測定します。</t>
  </si>
  <si>
    <t>血小板凝集測定</t>
  </si>
  <si>
    <t>無顆粒血小板</t>
  </si>
  <si>
    <t>生物標本中の無顆粒血小板の測定。</t>
  </si>
  <si>
    <t>無顆粒血小板数</t>
  </si>
  <si>
    <t>奇妙な血小板</t>
  </si>
  <si>
    <t>生物標本内の奇妙な血小板（異常な形態と形状を持つ大きなもの）の測定。</t>
  </si>
  <si>
    <t>異常な血小板数</t>
  </si>
  <si>
    <t>血小板凝集体</t>
  </si>
  <si>
    <t>血小板凝集塊; PLT凝集塊</t>
  </si>
  <si>
    <t>生物標本中の血小板凝集体の測定。</t>
  </si>
  <si>
    <t>血小板凝集体数</t>
  </si>
  <si>
    <t>血小板、推定</t>
  </si>
  <si>
    <t>生物学的標本中の血小板（無核血栓細胞）の推定測定値。</t>
  </si>
  <si>
    <t>推定血小板数測定値</t>
  </si>
  <si>
    <t>巨大血小板</t>
  </si>
  <si>
    <t>生物標本中の巨大血小板（直径 7 ミクロン以上）の測定。</t>
  </si>
  <si>
    <t>巨大血小板数</t>
  </si>
  <si>
    <t>血小板ヘマトクリット</t>
  </si>
  <si>
    <t>血小板ヘマトクリット; 血小板クリット</t>
  </si>
  <si>
    <t>血小板によって取り込まれた血液量の割合の相対的な測定値（比率またはパーセンテージ）。</t>
  </si>
  <si>
    <t>血小板ヘマトクリット測定</t>
  </si>
  <si>
    <t>未熟な血小板</t>
  </si>
  <si>
    <t>未熟血小板; 網状血小板</t>
  </si>
  <si>
    <t>生物標本中の未熟血小板の測定。</t>
  </si>
  <si>
    <t>未熟血小板数</t>
  </si>
  <si>
    <t>大型血小板</t>
  </si>
  <si>
    <t>生物標本中の大きな血小板（直径 4 ミクロンから 7 ミクロン）の測定。</t>
  </si>
  <si>
    <t>血小板数が多い</t>
  </si>
  <si>
    <t>血小板サブ</t>
  </si>
  <si>
    <t>血小板サブポピュレーション</t>
  </si>
  <si>
    <t>生物学的標本中の血小板のサブポピュレーションの測定。</t>
  </si>
  <si>
    <t>血小板サブポピュレーション数</t>
  </si>
  <si>
    <t>血小板衛星主義</t>
  </si>
  <si>
    <t>生物学的標本における血小板衛星現象（細胞の周囲に血小板がロゼット状に形成される現象）の検査または評価。</t>
  </si>
  <si>
    <t>血小板衛星評価</t>
  </si>
  <si>
    <t>プラスミノーゲン活性化因子ウロキナーゼ受容体</t>
  </si>
  <si>
    <t>単球活性化抗原 Mo3; プラスミノーゲン活性化因子ウロキナーゼ受容体; プラスミノーゲン活性化因子、ウロキナーゼ受容体; 可溶性 CD87; UPAR; ウロキナーゼプラスミノーゲン活性化因子受容体</t>
  </si>
  <si>
    <t>検体中のプラスミノーゲン活性化因子ウロキナーゼ受容体の測定。</t>
  </si>
  <si>
    <t>プラスミノーゲン活性化因子ウロキナーゼ受容体測定</t>
  </si>
  <si>
    <t>胎盤成長因子</t>
  </si>
  <si>
    <t>PGF、PIGF、胎盤成長因子、PLGF</t>
  </si>
  <si>
    <t>生物標本中の胎盤成長因子の測定。</t>
  </si>
  <si>
    <t>胎盤成長因子測定</t>
  </si>
  <si>
    <t>プラスミノーゲン</t>
  </si>
  <si>
    <t>生物学的標本中のプラスミノーゲン（抗原）の測定。</t>
  </si>
  <si>
    <t>プラスミノーゲン測定</t>
  </si>
  <si>
    <t>マラリア原虫乳酸脱水素酵素</t>
  </si>
  <si>
    <t>生物標本中のマラリア原虫乳酸脱水素酵素の測定。</t>
  </si>
  <si>
    <t>マラリア原虫乳酸脱水素酵素測定</t>
  </si>
  <si>
    <t>原発病変の最大径</t>
  </si>
  <si>
    <t>原発病変の最大径; 原発病変の最長径</t>
  </si>
  <si>
    <t>原発性病変と判定された病変の最長直径。</t>
  </si>
  <si>
    <t>原発病変の解剖学的位置</t>
  </si>
  <si>
    <t>原発性病変であると判定された病変の解剖学的位置。</t>
  </si>
  <si>
    <t>掌側把握反射</t>
  </si>
  <si>
    <t>新生児が手のひらに触れられたときに、指を掴もうとする無意識の原始的反応。この反射は生後6ヶ月まで持続します。</t>
  </si>
  <si>
    <t>把握反射</t>
  </si>
  <si>
    <t>肺反応性</t>
  </si>
  <si>
    <t>受動的な呼気に必要なエネルギーを蓄える肺の能力の測定値。</t>
  </si>
  <si>
    <t>ピリドキサールリン酸</t>
  </si>
  <si>
    <t>活性ビタミンB6; ピリドキサールリン酸</t>
  </si>
  <si>
    <t>生物標本中のピリドキサールリン酸の測定。</t>
  </si>
  <si>
    <t>ピリドキサールリン酸測定</t>
  </si>
  <si>
    <t>リン脂質スクランブラーゼ1</t>
  </si>
  <si>
    <t>生物標本中のリン脂質スクランブラーゼ 1 の測定。</t>
  </si>
  <si>
    <t>リン脂質スクランブラーゼ1の測定</t>
  </si>
  <si>
    <t>未熟形質細胞／総細胞</t>
  </si>
  <si>
    <t>生物標本中の全細胞に対する未熟な形質細胞（プラズマ細胞）の相対的な測定値（比率またはパーセンテージ）。</t>
  </si>
  <si>
    <t>未熟形質細胞と全細胞比の測定</t>
  </si>
  <si>
    <t>未熟な形質細胞</t>
  </si>
  <si>
    <t>生物標本中の未熟な形質細胞の測定。</t>
  </si>
  <si>
    <t>未熟形質細胞数</t>
  </si>
  <si>
    <t>未熟な形質細胞/リンパ球</t>
  </si>
  <si>
    <t>生物標本中の総リンパ球に対する未熟形質細胞の相対的な測定値（比率またはパーセンテージ）。</t>
  </si>
  <si>
    <t>未熟形質細胞とリンパ球の比率測定</t>
  </si>
  <si>
    <t>成熟した形質細胞</t>
  </si>
  <si>
    <t>成熟した形質細胞; 形質細胞; 形質細胞</t>
  </si>
  <si>
    <t>生物学的標本中の成熟した形質細胞（プラズマ細胞）の測定。</t>
  </si>
  <si>
    <t>成熟形質細胞数</t>
  </si>
  <si>
    <t>成熟形質細胞/総細胞</t>
  </si>
  <si>
    <t>生物学的標本（骨髄標本など）内の成熟した形質細胞（プラズマ細胞）と総細胞の相対的な測定値（比率またはパーセンテージ）。</t>
  </si>
  <si>
    <t>成熟形質細胞と全細胞比の測定</t>
  </si>
  <si>
    <t>成熟した形質細胞/リンパ球</t>
  </si>
  <si>
    <t>生物学的標本中のすべてのリンパ球に対する成熟した形質細胞（プラズマ細胞）の相対的な測定値（比率またはパーセンテージ）。</t>
  </si>
  <si>
    <t>成熟形質細胞とリンパ球の比率測定</t>
  </si>
  <si>
    <t>マラリア原虫</t>
  </si>
  <si>
    <t>マラリア; マラリア原虫</t>
  </si>
  <si>
    <t>生物標本を検査して、マラリア原虫属に属する原生動物の存在を検出します。</t>
  </si>
  <si>
    <t>マラリア原虫測定</t>
  </si>
  <si>
    <t>腫瘍性形質細胞</t>
  </si>
  <si>
    <t>モノクローナル形質細胞、単型形質細胞、腫瘍性形質細胞</t>
  </si>
  <si>
    <t>生物標本内の腫瘍性形質細胞の測定。</t>
  </si>
  <si>
    <t>腫瘍性形質細胞数</t>
  </si>
  <si>
    <t>腫瘍性形質細胞/総細胞</t>
  </si>
  <si>
    <t>生物標本中の腫瘍性形質細胞と総細胞の相対的な測定値（比率またはパーセンテージ）。</t>
  </si>
  <si>
    <t>腫瘍性形質細胞と総細胞比の測定</t>
  </si>
  <si>
    <t>前駆形質細胞</t>
  </si>
  <si>
    <t>前駆形質細胞/リンパ球</t>
  </si>
  <si>
    <t>生物標本中のすべてのリンパ球に対する前駆（芽球段階）形質細胞（抗原刺激によって B 細胞から生成された抗体分泌細胞）の相対的な測定値（比率またはパーセンテージ）。</t>
  </si>
  <si>
    <t>前駆形質細胞とリンパ球の比率測定</t>
  </si>
  <si>
    <t>総形質細胞数／総細胞数</t>
  </si>
  <si>
    <t>形質細胞/総細胞; 総形質細胞/総細胞</t>
  </si>
  <si>
    <t>生物標本中の総細胞数に対する総形質細胞の相対的な測定値（比率またはパーセンテージ）。</t>
  </si>
  <si>
    <t>形質細胞対総細胞比測定</t>
  </si>
  <si>
    <t>総形質細胞/白血球</t>
  </si>
  <si>
    <t>総形質細胞/リンパ球</t>
  </si>
  <si>
    <t>生物標本中のリンパ球に対する総形質細胞の相対的な測定値（比率またはパーセンテージ）。</t>
  </si>
  <si>
    <t>形質細胞対リンパ球比測定</t>
  </si>
  <si>
    <t>血小板凝集振幅</t>
  </si>
  <si>
    <t>生物学的標本における血小板凝集の程度の測定値。</t>
  </si>
  <si>
    <t>血小板凝集振幅測定</t>
  </si>
  <si>
    <t>足底把握反射</t>
  </si>
  <si>
    <t>新生児の不随意な原始的反応であり、足の裏を撫でるとつま先が曲がるという特徴がある。</t>
  </si>
  <si>
    <t>未熟血小板/総血小板</t>
  </si>
  <si>
    <t>未熟血小板分画；未熟血小板／総血小板；IPF；網状血小板／総血小板</t>
  </si>
  <si>
    <t>生物学的標本中の総血小板に対する未熟血小板の相対的な測定値（比率またはパーセンテージ）。</t>
  </si>
  <si>
    <t>未熟血小板対総血小板比測定</t>
  </si>
  <si>
    <t>大血小板/総血小板</t>
  </si>
  <si>
    <t>大血小板/総血小板; 血小板大細胞比; PLCR</t>
  </si>
  <si>
    <t>生物学的標本中の総血小板数に対する大血小板数の相対的な測定値（比率またはパーセンテージ）。</t>
  </si>
  <si>
    <t>大型血小板対総血小板比測定</t>
  </si>
  <si>
    <t>血小板の形態</t>
  </si>
  <si>
    <t>血小板の形状と構造の検査または評価。</t>
  </si>
  <si>
    <t>血小板形態測定</t>
  </si>
  <si>
    <t>粒子状物質2.5</t>
  </si>
  <si>
    <t>空気中に含まれる、幅が 2.5 ミクロン以下の粒子または液滴の単位体積あたりの合計数。</t>
  </si>
  <si>
    <t>2.5μm以下の粒子状物質の測定</t>
  </si>
  <si>
    <t>フェニルメルカプツール酸</t>
  </si>
  <si>
    <t>検体中のフェニルメルカプツール酸の測定。</t>
  </si>
  <si>
    <t>フェニルメルカプツール酸測定</t>
  </si>
  <si>
    <t>血小板質量分布幅</t>
  </si>
  <si>
    <t>生物標本内の血小板乾燥質量分布の 2 つの標準偏差によって定義される変動を表す測定値。</t>
  </si>
  <si>
    <t>プロテウス・ミラビリス</t>
  </si>
  <si>
    <t>生物標本中の Proteus mirabilis の測定。</t>
  </si>
  <si>
    <t>プロテウス・ミラビリス測定</t>
  </si>
  <si>
    <t>増殖性骨髄細胞／総細胞</t>
  </si>
  <si>
    <t>生物標本中の増殖中の骨髄細胞と総細胞の相対的な測定値（比率またはパーセンテージ）。</t>
  </si>
  <si>
    <t>増殖性骨髄細胞と総細胞比の測定</t>
  </si>
  <si>
    <t>膵ポリペプチド</t>
  </si>
  <si>
    <t>生物学的標本中の膵ポリペプチドの測定。</t>
  </si>
  <si>
    <t>膵ポリペプチド測定</t>
  </si>
  <si>
    <t>肺炎指標</t>
  </si>
  <si>
    <t>肺炎が発生したかどうかを示します。</t>
  </si>
  <si>
    <t>最大鼻吸気流量</t>
  </si>
  <si>
    <t>最大呼気時に開始される鼻からの最大強制吸気中に達成される最大流量。(NCI)</t>
  </si>
  <si>
    <t>ペントバルビタール</t>
  </si>
  <si>
    <t>生物学的標本中に存在するペントバルビタール濃度の測定。</t>
  </si>
  <si>
    <t>ペントバルビタール測定</t>
  </si>
  <si>
    <t>ペンタゾシン</t>
  </si>
  <si>
    <t>生物標本中のペンタゾシンの測定。</t>
  </si>
  <si>
    <t>ペンタゾシン測定</t>
  </si>
  <si>
    <t>粒子数濃度</t>
  </si>
  <si>
    <t>単位体積あたりの粒子の総数。</t>
  </si>
  <si>
    <t>ポロニウム210</t>
  </si>
  <si>
    <t>Po-210; ポロニウム-210; ラジウムF</t>
  </si>
  <si>
    <t>標本中のポロニウム 210 の測定。</t>
  </si>
  <si>
    <t>ポロニウム210の測定</t>
  </si>
  <si>
    <t>分圧酸素</t>
  </si>
  <si>
    <t>PaO2; 酸素分圧; Po2; pO2</t>
  </si>
  <si>
    <t>生物標本内の酸素圧力の測定。</t>
  </si>
  <si>
    <t>酸素分圧測定</t>
  </si>
  <si>
    <t>温度に対する酸素分圧調整</t>
  </si>
  <si>
    <t>生物標本内の体温に合わせて調整された酸素の圧力の測定値。</t>
  </si>
  <si>
    <t>体温測定用に調整された酸素分圧</t>
  </si>
  <si>
    <t>PP動脈血酸素濃度/吸入酸素濃度</t>
  </si>
  <si>
    <t>PAO2/FIO2; PP動脈血酸素分圧/吸入酸素分圧</t>
  </si>
  <si>
    <t>動脈血中に溶解した酸素の単位面積あたりの力（圧力）と吸入したガス混合物の酸素の割合の相対的な測定値（比率またはパーセンテージ）。</t>
  </si>
  <si>
    <t>動脈血酸素分圧と吸入酸素分圧の比測定</t>
  </si>
  <si>
    <t>多形赤血球</t>
  </si>
  <si>
    <t>全血標本中の奇妙な形の赤血球の測定。</t>
  </si>
  <si>
    <t>多形赤血球測定</t>
  </si>
  <si>
    <t>変形赤血球</t>
  </si>
  <si>
    <t>生物標本中のすべての赤血球に対する、奇形赤血球または不規則な形状の赤血球の相対的な測定値 (比率またはパーセンテージ)。</t>
  </si>
  <si>
    <t>変形赤血球比測定</t>
  </si>
  <si>
    <t>多色性</t>
  </si>
  <si>
    <t>新しく生成された赤血球の青色染色特性の測定。</t>
  </si>
  <si>
    <t>多染性赤芽球</t>
  </si>
  <si>
    <t>非ヒト生物から採取した生物標本における多染性赤芽球の測定。</t>
  </si>
  <si>
    <t>多染性赤芽球数</t>
  </si>
  <si>
    <t>多染性好性正芽球</t>
  </si>
  <si>
    <t>非ヒト生物から採取した生物標本における多染性正芽球の測定。</t>
  </si>
  <si>
    <t>多染性好性正芽球数</t>
  </si>
  <si>
    <t>パラオキソナーゼ1</t>
  </si>
  <si>
    <t>芳香族エステラーゼ 1; アリールエステラーゼ 1; アリールエステラーゼ B 型; エステラーゼ A; パラオキソナーゼ 1; パラオキソナーゼ B 型; パラオキソナーゼ 1; PON 1</t>
  </si>
  <si>
    <t>生物標本中のパラオキソナーゼ 1 の測定。</t>
  </si>
  <si>
    <t>パラオキソナーゼ1測定</t>
  </si>
  <si>
    <t>孔サイズ</t>
  </si>
  <si>
    <t>物質内の細孔の物理的寸法を定量的または定性的に測定すること。</t>
  </si>
  <si>
    <t>材料の孔径</t>
  </si>
  <si>
    <t>ポルフィリン</t>
  </si>
  <si>
    <t>生物標本中の総ポルフィリンの測定。</t>
  </si>
  <si>
    <t>ポルフィリン測定</t>
  </si>
  <si>
    <t>フェニルプロパノールアミン</t>
  </si>
  <si>
    <t>ベータ-ヒドロキシアンフェタミン、ノルエフェドリン、フェニルプロパノールアミン</t>
  </si>
  <si>
    <t>生物標本中のフェニルプロパノールアミンの測定。</t>
  </si>
  <si>
    <t>フェニルプロパノールアミン測定</t>
  </si>
  <si>
    <t>PP間隔、集計</t>
  </si>
  <si>
    <t>1回の心電図における複数の心拍からのPP間隔の測定に基づく集計PP値。集計方法は様々ですが、通常は平均値などの中心傾向を示す指標が用いられます。</t>
  </si>
  <si>
    <t>集計PP間隔</t>
  </si>
  <si>
    <t>垂直直径の積</t>
  </si>
  <si>
    <t>PPD; 垂直直径の積</t>
  </si>
  <si>
    <t>最長直径とその最長垂直直径を掛けた値。</t>
  </si>
  <si>
    <t>無機ピロリン酸</t>
  </si>
  <si>
    <t>生物標本中の無機ピロリン酸の測定。</t>
  </si>
  <si>
    <t>無機ピロリン酸測定</t>
  </si>
  <si>
    <t>ペプチジルプロリルイソメラーゼA</t>
  </si>
  <si>
    <t>シクロフィリンA; CYPA; ペプチジルプロリルイソメラーゼA; ロタマーゼA</t>
  </si>
  <si>
    <t>生物標本中のペプチジルプロリルイソメラーゼ A の測定。</t>
  </si>
  <si>
    <t>ペプチジルプロリルイソメラーゼA測定</t>
  </si>
  <si>
    <t>世帯人数</t>
  </si>
  <si>
    <t>世帯に住んでいる人の合計人数。</t>
  </si>
  <si>
    <t>ピーク圧力上昇率</t>
  </si>
  <si>
    <t>ピーク圧力の最大増加率。</t>
  </si>
  <si>
    <t>産後指標</t>
  </si>
  <si>
    <t>対象者が妊娠・出産後の回復段階にあるかどうかを示します。</t>
  </si>
  <si>
    <t>PP間隔、単一測定</t>
  </si>
  <si>
    <t>連続する 2 つの P 波の開始間隔を心電図で測定します。</t>
  </si>
  <si>
    <t>単一測定PP間隔</t>
  </si>
  <si>
    <t>ホスファチジルコリン/アルブミン</t>
  </si>
  <si>
    <t>生物標本中のアルブミンに対するホスファチジルコリンの相対的な測定値（比率またはパーセンテージ）。</t>
  </si>
  <si>
    <t>ホスファチジルコリン対アルブミン比測定</t>
  </si>
  <si>
    <t>ホスファチジルエタノール</t>
  </si>
  <si>
    <t>PEth; ホスファチジルエタノール</t>
  </si>
  <si>
    <t>生物標本中の総ホスファチジルエタノールの測定。</t>
  </si>
  <si>
    <t>ホスファチジルエタノール測定</t>
  </si>
  <si>
    <t>誘発要因</t>
  </si>
  <si>
    <t>出来事の発生を引き起こしたり、引き起こしたりする要因。</t>
  </si>
  <si>
    <t>パネル反応性抗体</t>
  </si>
  <si>
    <t>パネル反応抗体; 反応抗体パーセント; PRAスコア</t>
  </si>
  <si>
    <t>パネル反応性抗体の測定は、レシピエントの免疫細胞とドナーのヒト白血球抗原を混合して反応性を評価することによって達成され、抗HLAクラスIおよびクラスII抗体の特異性が測定されます。</t>
  </si>
  <si>
    <t>パネル反応性抗体検査</t>
  </si>
  <si>
    <t>計算されたパネル反応性抗体</t>
  </si>
  <si>
    <t>臓器移植患者が感作された不適格HLA抗原の数/種類に基づいて算出されたパネル反応性抗体の測定値であり、アルゴリズムによって患者の感作レベルを推定する。C</t>
  </si>
  <si>
    <t>計算されたパネル反応性抗体測定</t>
  </si>
  <si>
    <t>PR間隔、集計</t>
  </si>
  <si>
    <t>PQ間隔、総計; PQAG; PR間隔、総計</t>
  </si>
  <si>
    <t>1回の心電図における複数の心拍からのPR間隔の測定に基づく集計PR値。集計方法は様々ですが、通常は平均値などの中心傾向を示す指標が用いられます。</t>
  </si>
  <si>
    <t>総PR間隔</t>
  </si>
  <si>
    <t>前立腺循環腫瘍細胞</t>
  </si>
  <si>
    <t>生物学的標本中の前立腺循環腫瘍細胞の測定。</t>
  </si>
  <si>
    <t>循環前立腺腫瘍細胞数</t>
  </si>
  <si>
    <t>受胎産物検査済みInd</t>
  </si>
  <si>
    <t>受胎産物検査済Ind; 受胎産物検査済指標</t>
  </si>
  <si>
    <t>受胎産物が検査されたかどうかを示します。</t>
  </si>
  <si>
    <t>受胎産物検査指標</t>
  </si>
  <si>
    <t>プロビデンシア・レットゲリ</t>
  </si>
  <si>
    <t>生物標本中の Providencia rettgeri の測定。</t>
  </si>
  <si>
    <t>プロビデンシア・レットゲリの測定</t>
  </si>
  <si>
    <t>プレアルブミン</t>
  </si>
  <si>
    <t>プレアルブミン；チロキシン結合プレアルブミン；トランスサイレチン</t>
  </si>
  <si>
    <t>生物学的標本中のプレアルブミンの測定。</t>
  </si>
  <si>
    <t>プレアルブミン測定</t>
  </si>
  <si>
    <t>プレガバリン</t>
  </si>
  <si>
    <t>生物標本中のプレガバリンの測定。</t>
  </si>
  <si>
    <t>プレガバリン測定</t>
  </si>
  <si>
    <t>妊娠の指標</t>
  </si>
  <si>
    <t>質問の時点で対象者また​​は関係者が妊娠しているかどうかを示します。</t>
  </si>
  <si>
    <t>妊娠回数</t>
  </si>
  <si>
    <t>女性が経験する妊娠回数の合計の測定値。</t>
  </si>
  <si>
    <t>研究期間中に妊娠している</t>
  </si>
  <si>
    <t>研究期間中に女性が妊娠しているかどうかを示す指標。(NCI)</t>
  </si>
  <si>
    <t>早産の兆候</t>
  </si>
  <si>
    <t>対象者が妊娠37週0日より前に出生したかどうかを示します。</t>
  </si>
  <si>
    <t>早産の数</t>
  </si>
  <si>
    <t>新生児の妊娠期間が 37 週 0 日未満である出生イベント (生存および死亡の両方) の合計数の測定値。</t>
  </si>
  <si>
    <t>準備量</t>
  </si>
  <si>
    <t>使用できる状態になった製品の数量。</t>
  </si>
  <si>
    <t>プレッシャーハーフタイム</t>
  </si>
  <si>
    <t>ピークの弁圧勾配が値の半分まで減少するのに必要な時間。</t>
  </si>
  <si>
    <t>妊娠終了日</t>
  </si>
  <si>
    <t>妊娠が終了した日付。</t>
  </si>
  <si>
    <t>肺動脈逆流ジェット幅RVOT直径右</t>
  </si>
  <si>
    <t>肺動脈逆流ジェット幅 RVOT 径 Rt; 肺動脈逆流ジェット幅と右室流出路径の比</t>
  </si>
  <si>
    <t>肺動脈逆流ジェット幅と右室流出路 (RVOT) 径の相対測定値 (比率)。</t>
  </si>
  <si>
    <t>肺動脈逆流ジェット幅と右室流出路径の比</t>
  </si>
  <si>
    <t>プレグネノロン</t>
  </si>
  <si>
    <t>生物標本中のプレグネノロンの測定。</t>
  </si>
  <si>
    <t>プレグネノロン測定</t>
  </si>
  <si>
    <t>プレグナンジオール</t>
  </si>
  <si>
    <t>生物学的標本中のプレグナンジオールの測定。</t>
  </si>
  <si>
    <t>プレグナンジオール測定</t>
  </si>
  <si>
    <t>妊娠の結果</t>
  </si>
  <si>
    <t>妊娠の最終結果。</t>
  </si>
  <si>
    <t>病気の連絡先の優先順位</t>
  </si>
  <si>
    <t>特定の病気に罹る可能性がある個人と罹る可能性がない個人の分類。</t>
  </si>
  <si>
    <t>プロインスリン/インスリン比</t>
  </si>
  <si>
    <t>生物学的標本中のインスリンに対するプロインスリンの相対的な測定値（比率またはパーセンテージ）。</t>
  </si>
  <si>
    <t>プロインスリン対インスリン比測定</t>
  </si>
  <si>
    <t>前リンパ球/白血球</t>
  </si>
  <si>
    <t>生物学的標本中の前リンパ球と白血球の相対的な測定値（比率またはパーセンテージ）。</t>
  </si>
  <si>
    <t>前リンパ球と白血球の比率</t>
  </si>
  <si>
    <t>概要（最大）PR期間</t>
  </si>
  <si>
    <t>PR間隔の測定結果から得られるPR間隔の最大持続時間（時間）。PR間隔は、P波（心房の脱分極の開始を表す）の開始からR波の開始までの時間として定義されます。</t>
  </si>
  <si>
    <t>最大PR期間</t>
  </si>
  <si>
    <t>概要（分）PR期間</t>
  </si>
  <si>
    <t>PR間隔の最小持続時間（時間）。これは、PR間隔の一連の測定から得られる。PR間隔は、P波の開始（心房の脱分極の開始を表す）からR波の開始までの時間として定義される。</t>
  </si>
  <si>
    <t>最小PR期間</t>
  </si>
  <si>
    <t>ペランパネル</t>
  </si>
  <si>
    <t>生物標本中のペランパネルの測定。</t>
  </si>
  <si>
    <t>ペランパネル測定</t>
  </si>
  <si>
    <t>プロリン</t>
  </si>
  <si>
    <t>生物標本中のプロリンの測定。</t>
  </si>
  <si>
    <t>プロリン測定</t>
  </si>
  <si>
    <t>プロリンアミノペプチダーゼ</t>
  </si>
  <si>
    <t>細胞質アミノペプチダーゼ V; プロリンアミノペプチダーゼ; プロリンイミノペプチダーゼ; プロリルアミノペプチダーゼ</t>
  </si>
  <si>
    <t>生物標本中のプロリンアミノペプチダーゼの測定。</t>
  </si>
  <si>
    <t>プロリンアミノペプチダーゼ測定</t>
  </si>
  <si>
    <t>プロC6</t>
  </si>
  <si>
    <t>アルファ3 VI型コラーゲン鎖のC末端プロペプチド; 6a3型コラーゲンのC末端プロペプチド; VIa3型コラーゲンのC末端プロペプチド; エンドトロフィン; プロC6</t>
  </si>
  <si>
    <t>生物標本中の VIa3 型コラーゲンの C 末端プロペプチド (プロ C6) の測定。</t>
  </si>
  <si>
    <t>プロC6測定</t>
  </si>
  <si>
    <t>実施された処置の数</t>
  </si>
  <si>
    <t>個人に対してまたは個人内で実行される処置の数。</t>
  </si>
  <si>
    <t>アルファプロジン</t>
  </si>
  <si>
    <t>生物標本中のアルファプロジンの測定。</t>
  </si>
  <si>
    <t>アルファプロジン測定</t>
  </si>
  <si>
    <t>プロゲステロン</t>
  </si>
  <si>
    <t>生物学的標本中のプロゲステロンホルモンの測定。</t>
  </si>
  <si>
    <t>プロゲステロン測定</t>
  </si>
  <si>
    <t>プロゲステロン受容体</t>
  </si>
  <si>
    <t>NR3C3; PGR; PgR; PR; プロゲステロン受容体</t>
  </si>
  <si>
    <t>生物学的標本中のプロゲステロン受容体タンパク質の測定。</t>
  </si>
  <si>
    <t>プロゲステロン受容体測定</t>
  </si>
  <si>
    <t>プロガストリン放出ペプチド</t>
  </si>
  <si>
    <t>プロガストリン放出ペプチド; proGRP</t>
  </si>
  <si>
    <t>生物学的標本中のプロガストリン放出ペプチドの測定。</t>
  </si>
  <si>
    <t>プロガストリン放出ペプチド測定</t>
  </si>
  <si>
    <t>プロインスリン</t>
  </si>
  <si>
    <t>生物学的標本中のプロインスリンの測定。</t>
  </si>
  <si>
    <t>プロインスリン測定</t>
  </si>
  <si>
    <t>プロラクチン</t>
  </si>
  <si>
    <t>生物学的標本中のプロラクチンホルモンの測定。</t>
  </si>
  <si>
    <t>プロラクチン測定</t>
  </si>
  <si>
    <t>前リンパ球</t>
  </si>
  <si>
    <t>生物学的標本中の前リンパ球の測定。</t>
  </si>
  <si>
    <t>前リンパ球数</t>
  </si>
  <si>
    <t>前リンパ球/リンパ球</t>
  </si>
  <si>
    <t>生物標本中のすべてのリンパ球に対する前リンパ球の相対的な測定値（比率またはパーセンテージ）。</t>
  </si>
  <si>
    <t>前リンパ球とリンパ球の比率測定</t>
  </si>
  <si>
    <t>前単球/総細胞</t>
  </si>
  <si>
    <t>生物学的標本（骨髄標本など）内の全細胞に対する前単球の相対的な測定値（比率またはパーセンテージ）。</t>
  </si>
  <si>
    <t>前単球と全細胞比の測定</t>
  </si>
  <si>
    <t>前単球/白血球</t>
  </si>
  <si>
    <t>生物学的標本中の全白血球に対する前単球の相対的な測定値（比率またはパーセンテージ）。</t>
  </si>
  <si>
    <t>前単球とリンパ球の比率の測定</t>
  </si>
  <si>
    <t>前単球</t>
  </si>
  <si>
    <t>生物標本中の前単球の測定。</t>
  </si>
  <si>
    <t>前単球数</t>
  </si>
  <si>
    <t>前骨髄球</t>
  </si>
  <si>
    <t>生物学的標本中の前骨髄球（未熟な骨髄球）の測定。</t>
  </si>
  <si>
    <t>前骨髄球数</t>
  </si>
  <si>
    <t>前骨髄芽球</t>
  </si>
  <si>
    <t>生物標本中の前骨髄芽球の測定。</t>
  </si>
  <si>
    <t>前骨髄芽球測定</t>
  </si>
  <si>
    <t>前骨髄球/総細胞</t>
  </si>
  <si>
    <t>生物学的標本（骨髄標本など）内の全細胞に対する前骨髄球（未熟骨髄球）の相対的な測定値（比率またはパーセンテージ）。</t>
  </si>
  <si>
    <t>前骨髄球と全細胞比の測定</t>
  </si>
  <si>
    <t>前骨髄球/白血球</t>
  </si>
  <si>
    <t>生物標本中のすべての白血球に対する前骨髄球（未熟骨髄球）の相対的な測定値（比率またはパーセンテージ）。</t>
  </si>
  <si>
    <t>前骨髄球とリンパ球の比率測定</t>
  </si>
  <si>
    <t>プロピオン酸</t>
  </si>
  <si>
    <t>標本中のプロピオン酸の測定。</t>
  </si>
  <si>
    <t>プロピオン酸測定</t>
  </si>
  <si>
    <t>プロピオンアルデヒド</t>
  </si>
  <si>
    <t>標本中のプロピオンアルデヒドの測定。</t>
  </si>
  <si>
    <t>プロピオンアルデヒド測定</t>
  </si>
  <si>
    <t>プロポキシフェン</t>
  </si>
  <si>
    <t>生物標本中に存在するプロポキシフェンの測定。</t>
  </si>
  <si>
    <t>プロポキシフェン測定</t>
  </si>
  <si>
    <t>プロルブリサイト</t>
  </si>
  <si>
    <t>好塩基性赤芽球；好塩基性正芽球；好塩基性赤芽球</t>
  </si>
  <si>
    <t>生物標本中の赤芽球数の測定。</t>
  </si>
  <si>
    <t>プロルブリサイト数</t>
  </si>
  <si>
    <t>増殖赤血球/総細胞数</t>
  </si>
  <si>
    <t>生物標本中の全細胞に対する赤芽球数の相対的な測定値（比率またはパーセンテージ）。</t>
  </si>
  <si>
    <t>総細胞に対するプロルブリサイト比の測定</t>
  </si>
  <si>
    <t>タンパク質</t>
  </si>
  <si>
    <t>生物標本中の総タンパク質の測定値。</t>
  </si>
  <si>
    <t>総タンパク質測定</t>
  </si>
  <si>
    <t>タンパク質/クレアチニン</t>
  </si>
  <si>
    <t>生物標本中の総タンパク質とクレアチニンの相対的な測定値（比率またはパーセンテージ）。</t>
  </si>
  <si>
    <t>タンパク質とクレアチニンの比率の測定</t>
  </si>
  <si>
    <t>プロテウスDNA</t>
  </si>
  <si>
    <t>プロテウス DNA; プロテウス種 DNA; プロテウス属 DNA</t>
  </si>
  <si>
    <t>生物標本中のプロテウス属の任意のメンバーの DNA の測定。</t>
  </si>
  <si>
    <t>プロテウスDNA測定</t>
  </si>
  <si>
    <t>タンパク質排泄率</t>
  </si>
  <si>
    <t>定義された時間（例：1 時間）にわたって生物学的標本中に排出される総タンパク質の量を測定します。</t>
  </si>
  <si>
    <t>タンパク質/浸透圧</t>
  </si>
  <si>
    <t>タンパク質/浸透圧; タンパク質/浸透圧比</t>
  </si>
  <si>
    <t>生物標本の浸透圧に対する総タンパク質の相対的な測定値（比率またはパーセンテージ）。</t>
  </si>
  <si>
    <t>タンパク質と浸透圧の比の測定</t>
  </si>
  <si>
    <t>原生動物</t>
  </si>
  <si>
    <t>生物標本中の原生動物の測定。</t>
  </si>
  <si>
    <t>原生生物測定</t>
  </si>
  <si>
    <t>タンパク質パターン</t>
  </si>
  <si>
    <t>生物標本中のタンパク質バンドパターンの測定。</t>
  </si>
  <si>
    <t>タンパク質パターン測定</t>
  </si>
  <si>
    <t>プロトリプチリン</t>
  </si>
  <si>
    <t>生物学的標本中に存在するプロトリプチリンの測定。</t>
  </si>
  <si>
    <t>プロトリプチリン測定</t>
  </si>
  <si>
    <t>プロテインS</t>
  </si>
  <si>
    <t>生物標本中の総タンパク質 S の測定。</t>
  </si>
  <si>
    <t>プロテインS測定</t>
  </si>
  <si>
    <t>プロテインS、フリー</t>
  </si>
  <si>
    <t>生物標本中の未結合タンパク質 S の測定。</t>
  </si>
  <si>
    <t>遊離タンパク質S測定</t>
  </si>
  <si>
    <t>プロピレングリコール</t>
  </si>
  <si>
    <t>α-プロピレングリコール; アルファプロピレングリコール; プロパン-1,2-ジオール; プロピレングリコール</t>
  </si>
  <si>
    <t>検体中のプロピレングリコールの測定。</t>
  </si>
  <si>
    <t>プロピレングリコール測定</t>
  </si>
  <si>
    <t>プロピレンオキシド</t>
  </si>
  <si>
    <t>1,2-エポキシプロパン; 2-メチルオキシラン; プロピレンオキシド</t>
  </si>
  <si>
    <t>試料中のプロピレンオキシドの測定。</t>
  </si>
  <si>
    <t>プロピレンオキシド測定</t>
  </si>
  <si>
    <t>PR間隔、1拍</t>
  </si>
  <si>
    <t>PQ間隔、単一心拍; PQSB; PR間隔、単一心拍</t>
  </si>
  <si>
    <t>1 つ以上のリードを使用して、単一拍動の P 波の開始から QRS 群の開始までを測定する心電図間隔。</t>
  </si>
  <si>
    <t>1拍PR間隔</t>
  </si>
  <si>
    <t>PRセグメント、集計</t>
  </si>
  <si>
    <t>1回の心電図における複数の心拍から測定されたPRセグメント間隔に基づく集計PRセグメント値。集計方法は様々ですが、通常は平均値などの中心傾向を示す指標が用いられます。</t>
  </si>
  <si>
    <t>集計PRセグメント</t>
  </si>
  <si>
    <t>PRセグメント、シングルビート</t>
  </si>
  <si>
    <t>1 つ以上のリードを使用して、単一拍動の P 波の終了から QRS 群の開始までを測定する心電図間隔。</t>
  </si>
  <si>
    <t>シングルビートPRセグメント</t>
  </si>
  <si>
    <t>プレセプシン</t>
  </si>
  <si>
    <t>プレセプシン; sCD14-ST; 可溶性CD14サブタイプ</t>
  </si>
  <si>
    <t>生物標本中のプレセプシンの測定。</t>
  </si>
  <si>
    <t>プレセプシン測定</t>
  </si>
  <si>
    <t>プロスタノゾール</t>
  </si>
  <si>
    <t>生物標本中のプロスタノゾールの測定。</t>
  </si>
  <si>
    <t>プロスタノゾール測定</t>
  </si>
  <si>
    <t>手順成功インジケーター</t>
  </si>
  <si>
    <t>手順が成功したと見なされるかどうかを示します。</t>
  </si>
  <si>
    <t>部分の長さ</t>
  </si>
  <si>
    <t>最長辺に沿った個々の使用単位の長さ。</t>
  </si>
  <si>
    <t>ポーションマス</t>
  </si>
  <si>
    <t>個々の使用単位の質量。</t>
  </si>
  <si>
    <t>パウチ素材の多孔性</t>
  </si>
  <si>
    <t>パウチの紙素材の空きスペースの量。</t>
  </si>
  <si>
    <t>パウチ素材 基本重量</t>
  </si>
  <si>
    <t>標準サイズに基づいた紙素材の重量。</t>
  </si>
  <si>
    <t>部分材料の厚さ</t>
  </si>
  <si>
    <t>個々の使用単位内で完全に接続した同じサーフェスの 2 つの反対側の辺間の距離。</t>
  </si>
  <si>
    <t>ポーション幅</t>
  </si>
  <si>
    <t>2 番目に長い辺に沿った個々の使用単位の幅。</t>
  </si>
  <si>
    <t>掻痒指標</t>
  </si>
  <si>
    <t>被験者にかゆみの症状があるかどうかを示す指標。</t>
  </si>
  <si>
    <t>手順の緊急度ステータスの種類</t>
  </si>
  <si>
    <t>医療処置を実施しなければならない緊急度。</t>
  </si>
  <si>
    <t>トリアージステータス</t>
  </si>
  <si>
    <t>過去の妊娠回数</t>
  </si>
  <si>
    <t>女性被験者が現在の妊娠前に経験した妊娠イベントの総数を測定します。</t>
  </si>
  <si>
    <t>パラキサンチン</t>
  </si>
  <si>
    <t>1,7-ジメチルキサンチン;パラキサンチン</t>
  </si>
  <si>
    <t>標本中のパラキサンチンの測定。</t>
  </si>
  <si>
    <t>パラキサンチン測定</t>
  </si>
  <si>
    <t>腫瘍の原発部位</t>
  </si>
  <si>
    <t>病気の原発腫瘍部位の解剖学的位置。</t>
  </si>
  <si>
    <t>原発腫瘍部位</t>
  </si>
  <si>
    <t>プラゼパム</t>
  </si>
  <si>
    <t>生物学的標本中に存在するプラゼパムの測定。</t>
  </si>
  <si>
    <t>プラゼパム測定</t>
  </si>
  <si>
    <t>前立腺特異抗原</t>
  </si>
  <si>
    <t>生物学的標本中の前立腺特異抗原の総量の測定。</t>
  </si>
  <si>
    <t>前立腺特異抗原測定</t>
  </si>
  <si>
    <t>前立腺特異抗原、遊離</t>
  </si>
  <si>
    <t>生物学的標本中の未結合前立腺特異抗原の測定。</t>
  </si>
  <si>
    <t>無料前立腺特異抗原測定</t>
  </si>
  <si>
    <t>PSA、フリー/PSA</t>
  </si>
  <si>
    <t>生物学的標本中の遊離前立腺特異抗原と総前立腺特異抗原の相対的な測定値（パーセンテージ）。</t>
  </si>
  <si>
    <t>遊離PSAと総PSAの比の測定</t>
  </si>
  <si>
    <t>前立腺特異抗原mRNA</t>
  </si>
  <si>
    <t>生物学的標本中の前立腺特異抗原 mRNA の測定。</t>
  </si>
  <si>
    <t>前立腺特異抗原mRNA測定</t>
  </si>
  <si>
    <t>プソイドエフェドリン</t>
  </si>
  <si>
    <t>生物学的標本中に存在するプソイドエフェドリンの測定。</t>
  </si>
  <si>
    <t>プソイドエフェドリン測定</t>
  </si>
  <si>
    <t>ホスファチジルグリセロール/肺サーファクタント</t>
  </si>
  <si>
    <t>ホスファチジルグリセロール/肺サーファクタント; ホスファチジルグリセロール/肺サーファクタント</t>
  </si>
  <si>
    <t>生物標本中のホスファチジルグリセロールと総肺サーファクタントの相対測定値（比率）。</t>
  </si>
  <si>
    <t>ホスファチジルグリセロールと肺サーファクタントの比率測定</t>
  </si>
  <si>
    <t>P-セレクチン</t>
  </si>
  <si>
    <t>GMP-140; P-セレクチン</t>
  </si>
  <si>
    <t>生物学的標本中の総 P セクレチンの測定。</t>
  </si>
  <si>
    <t>P-セレクチン測定</t>
  </si>
  <si>
    <t>可溶性P-セレクチン</t>
  </si>
  <si>
    <t>生物学的標本中の可溶性 P-セクレチンの測定。</t>
  </si>
  <si>
    <t>可溶性P-セレクチン測定</t>
  </si>
  <si>
    <t>シュードモナス</t>
  </si>
  <si>
    <t>生物標本において、種レベルには割り当てられていないが、Pseudomonas 属レベルに割り当てられている生物の測定値。</t>
  </si>
  <si>
    <t>シュードモナス測定</t>
  </si>
  <si>
    <t>プレシオモナス・シゲロイデスDNA</t>
  </si>
  <si>
    <t>生物標本中の Plesiomonas shigelloides DNA の測定。</t>
  </si>
  <si>
    <t>プレシオモナス・シゲロイデスのDNA測定</t>
  </si>
  <si>
    <t>シロシビン</t>
  </si>
  <si>
    <t>マジックマッシュルーム; シロシビン; シロシビン</t>
  </si>
  <si>
    <t>生物学的標本中のシロシビンの測定。</t>
  </si>
  <si>
    <t>シロシビン測定</t>
  </si>
  <si>
    <t>圧力サポート設定</t>
  </si>
  <si>
    <t>被験者の自発呼吸を部分的または完全にサポートできるように、一定の吸気圧力を調節して提供するデバイス設定。</t>
  </si>
  <si>
    <t>圧力サポート装置の設定</t>
  </si>
  <si>
    <t>プロビデンシア・スチュアルティ</t>
  </si>
  <si>
    <t>生物標本における Providencia staurtii の測定。</t>
  </si>
  <si>
    <t>プロビデンシア・スチュアート測定</t>
  </si>
  <si>
    <t>妊娠の疑いの指標</t>
  </si>
  <si>
    <t>質問の時点で対象者また​​は関係者が妊娠を疑っているかどうかを示します。</t>
  </si>
  <si>
    <t>プロトロンビン時間</t>
  </si>
  <si>
    <t>血液凝固の外因的経路を評価する血液凝固測定。</t>
  </si>
  <si>
    <t>プロトロンビン活性</t>
  </si>
  <si>
    <t>第II因子活性; プロトロンビン活性</t>
  </si>
  <si>
    <t>生物標本中の凝固因子プロトロンビンの生物活性の測定。</t>
  </si>
  <si>
    <t>プロトロンビン活性測定</t>
  </si>
  <si>
    <t>プロトロンビン時間実測値/対照値</t>
  </si>
  <si>
    <t>被験者の検体と対照検体とを比較した場合のプロトロンビン時間の相対的な測定値 (比率またはパーセンテージ)。</t>
  </si>
  <si>
    <t>プロトロンビン時間実測値と対照値の比の測定</t>
  </si>
  <si>
    <t>リン酸化タウタンパク質/アミロイドβ1-42</t>
  </si>
  <si>
    <t>リン酸化タウタンパク質/アミロイドβ1-42; リン酸化タウタンパク質/アミロイドβ1-42</t>
  </si>
  <si>
    <t>生物標本中のリン酸化タウタンパク質とアミロイドβ1-42の相対測定値（比率）。</t>
  </si>
  <si>
    <t>リン酸化タウタンパク質とアミロイドβ1-42の比率測定</t>
  </si>
  <si>
    <t>プロトロンビンフラグメント1</t>
  </si>
  <si>
    <t>生物学的標本中のプロトロンビン断片 1 の測定。</t>
  </si>
  <si>
    <t>プロトロンビンフラグメント1測定</t>
  </si>
  <si>
    <t>プロトロンビンフラグメント1 + 2</t>
  </si>
  <si>
    <t>生物学的標本中のプロトロンビン断片 1 および 2 の測定。</t>
  </si>
  <si>
    <t>プロトロンビンフラグメント1および2の測定</t>
  </si>
  <si>
    <t>プロトロンビンフラグメント2</t>
  </si>
  <si>
    <t>生物標本中のプロトロンビンフラグメント 2 の測定。</t>
  </si>
  <si>
    <t>プロトロンビンフラグメント2測定</t>
  </si>
  <si>
    <t>副甲状腺ホルモン、C末端</t>
  </si>
  <si>
    <t>パラチリンホルモン、C末端; 副甲状腺ホルモン、C末端</t>
  </si>
  <si>
    <t>生物標本中の副甲状腺ホルモンの C 末端フラグメントの測定。</t>
  </si>
  <si>
    <t>C末端副甲状腺ホルモン測定</t>
  </si>
  <si>
    <t>副甲状腺ホルモン、断片化</t>
  </si>
  <si>
    <t>生物標本中の断片化された副甲状腺ホルモンの測定。</t>
  </si>
  <si>
    <t>断片化された副甲状腺ホルモン測定</t>
  </si>
  <si>
    <t>副甲状腺ホルモン（完全）</t>
  </si>
  <si>
    <t>パラチリン、完全体；副甲状腺ホルモン、完全体</t>
  </si>
  <si>
    <t>生物学的標本中の完全な副甲状腺ホルモン（アミノ酸 1 ～ 84 または 7 ～ 84 で構成）の測定。</t>
  </si>
  <si>
    <t>非損傷性副甲状腺ホルモン測定</t>
  </si>
  <si>
    <t>副甲状腺ホルモン、中分子</t>
  </si>
  <si>
    <t>生物標本中の副甲状腺ホルモンの中分子フラグメントの測定。</t>
  </si>
  <si>
    <t>中分子副甲状腺ホルモン測定</t>
  </si>
  <si>
    <t>副甲状腺ホルモン、N末端</t>
  </si>
  <si>
    <t>パラチリンホルモン、N末端; 副甲状腺ホルモン、N末端</t>
  </si>
  <si>
    <t>生物標本中の副甲状腺ホルモンの N 末端フラグメントの測定。</t>
  </si>
  <si>
    <t>N末端副甲状腺ホルモン測定</t>
  </si>
  <si>
    <t>副甲状腺ホルモン関連タンパク質</t>
  </si>
  <si>
    <t>パラチリンホルモン関連タンパク質; 副甲状腺ホルモン関連ペプチド; 副甲状腺ホルモン関連タンパク質</t>
  </si>
  <si>
    <t>生物標本中の副甲状腺ホルモン関連タンパク質の測定。</t>
  </si>
  <si>
    <t>副甲状腺ホルモン関連タンパク質測定</t>
  </si>
  <si>
    <t>副甲状腺ホルモン（全量）</t>
  </si>
  <si>
    <t>パラチリンホルモン、全粒; 副甲状腺ホルモン、全粒</t>
  </si>
  <si>
    <t>生物標本中の全副甲状腺ホルモン（アミノ酸 1 ～ 84 で構成）の測定。</t>
  </si>
  <si>
    <t>全副甲状腺ホルモン測定</t>
  </si>
  <si>
    <t>プロテインS活性実測値/対照値</t>
  </si>
  <si>
    <t>プロテインS活性実測値/対照値；プロテインS活性実測値/正常値；プロテインS活性実測値/プロテインS活性対照値</t>
  </si>
  <si>
    <t>被験者の標本中のタンパク質 S の生物学的活性を、対照標本中の同じ活性と比較した相対的な測定値 (比率またはパーセンテージ)。</t>
  </si>
  <si>
    <t>プロテインS活性実測値と対照値比の測定</t>
  </si>
  <si>
    <t>プロテインS 実測値/対照値</t>
  </si>
  <si>
    <t>被験者の標本中のタンパク質 S を対照標本と比較した相対的な測定値 (比率またはパーセンテージ)。</t>
  </si>
  <si>
    <t>タンパク質S実測値と対照値比の測定</t>
  </si>
  <si>
    <t>プロテインS遊離活性実測値/対照値</t>
  </si>
  <si>
    <t>プロテインS遊離活性実測値/対照値；プロテインS遊離活性実測値/正常値；プロテインS遊離活性実測値/プロテインS遊離活性対照値</t>
  </si>
  <si>
    <t>被験者の標本中の遊離タンパク質 S の生物学的活性を、対照標本中の同じ活性と比較した相対的な測定値 (比率またはパーセンテージ)。</t>
  </si>
  <si>
    <t>遊離タンパク質S活性の実測値と対照値の比の測定</t>
  </si>
  <si>
    <t>プロテインS、遊離実測値/対照値</t>
  </si>
  <si>
    <t>対照標本と比較した被験者の標本中の遊離タンパク質 S の相対的な測定値 (比率またはパーセンテージ)。</t>
  </si>
  <si>
    <t>遊離タンパク質Sの実測値と対照値の比の測定</t>
  </si>
  <si>
    <t>原発腫瘍部位指標</t>
  </si>
  <si>
    <t>解剖学的な場所が病気の原発腫瘍部位であるかどうかを示します。</t>
  </si>
  <si>
    <t>部分トロンボプラスチン時間</t>
  </si>
  <si>
    <t>活性化試薬を生体試料に加えずに凝固が起こるまでの時間を測定する検査。反応混合物に組織因子（第III因子）が含まれていないため、この検査は部分的な検査となります。</t>
  </si>
  <si>
    <t>PTT/標準</t>
  </si>
  <si>
    <t>部分トロンボプラスチン時間/標準トロンボプラスチン時間; PTT/標準; PTT/標準 PTT</t>
  </si>
  <si>
    <t>被験者の部分トロンボプラスチン時間と標準またはコントロールの部分トロンボプラスチン時間の相対的な測定値 (比率またはパーセンテージ)。</t>
  </si>
  <si>
    <t>部分トロンボプラスチン時間と標準トロンボプラスチン時間の比の測定</t>
  </si>
  <si>
    <t>思春期年齢</t>
  </si>
  <si>
    <t>思春期が始まる年齢。</t>
  </si>
  <si>
    <t>思春期指標</t>
  </si>
  <si>
    <t>個人が思春期を迎えているかどうか、またはすでに思春期を迎えたかどうかを示す指標。</t>
  </si>
  <si>
    <t>パフカウント</t>
  </si>
  <si>
    <t>タバコ製品がもたらす吸引回数。</t>
  </si>
  <si>
    <t>パフブロック</t>
  </si>
  <si>
    <t>吸入イベント中に吸入喫煙デバイスのフィルター通気孔の合計数に対する、ブロックされているフィルター通気孔の量の相対的な測定値 (パーセンテージ) を決定および調整するデバイス設定。</t>
  </si>
  <si>
    <t>パフブロックデバイスの設定</t>
  </si>
  <si>
    <t>パフ持続時間</t>
  </si>
  <si>
    <t>吸入パフが発生する時間の長さを決定および調整するデバイス設定。</t>
  </si>
  <si>
    <t>パフ持続時間デバイス設定</t>
  </si>
  <si>
    <t>パフ間隔</t>
  </si>
  <si>
    <t>単位時間あたりに発生する吸入回数を決定および調整するデバイス設定。</t>
  </si>
  <si>
    <t>パフ間隔デバイス設定</t>
  </si>
  <si>
    <t>パフ数</t>
  </si>
  <si>
    <t>パフ数; 総パフ数</t>
  </si>
  <si>
    <t>吸入する回数の合計を決定および調整するデバイス設定。</t>
  </si>
  <si>
    <t>パフ数デバイス設定</t>
  </si>
  <si>
    <t>パフポーズ</t>
  </si>
  <si>
    <t>事前に決められた一連の吸入パフの完了後に吸入パフを一時停止する時間を決定および調整するデバイス設定。</t>
  </si>
  <si>
    <t>パフポーズデバイスの設定</t>
  </si>
  <si>
    <t>パフポーズ間隔</t>
  </si>
  <si>
    <t>パフ休止が発生する前に吸入できるパフの数を決定および調整するデバイス設定。</t>
  </si>
  <si>
    <t>パフポーズ間隔デバイス設定</t>
  </si>
  <si>
    <t>パフプロフィール</t>
  </si>
  <si>
    <t>パフ量、持続時間、頻度、流量、パフ間隔などの測定値によって記述される特徴的な吸入パフ動作を表すパターンを決定および調整するデバイス設定。</t>
  </si>
  <si>
    <t>パフプロファイルデバイス設定</t>
  </si>
  <si>
    <t>パフレンジ</t>
  </si>
  <si>
    <t>パフ範囲; サンプル収集のパフ範囲</t>
  </si>
  <si>
    <t>検体またはサンプルの収集が行われるパフの範囲の上限と下限を決定および調整するデバイス設定。</t>
  </si>
  <si>
    <t>パフレンジデバイス設定</t>
  </si>
  <si>
    <t>パフボリューム</t>
  </si>
  <si>
    <t>デバイスから排出され、吸入ごとに利用可能となる量を決定および調整するデバイス設定。</t>
  </si>
  <si>
    <t>パフボリュームデバイス設定</t>
  </si>
  <si>
    <t>パルスオキシメーターインジケーター</t>
  </si>
  <si>
    <t>評価にパルスオキシメーターが使用されるかどうかを示します。</t>
  </si>
  <si>
    <t>パルスオキシメーター使用インジケーター</t>
  </si>
  <si>
    <t>脈拍数</t>
  </si>
  <si>
    <t>動脈で観測される脈拍数。1分間の拍動数で表されます。手首、首、こめかみ、鼠径部、膝の裏、足の甲など、様々な解剖学的部位で測定できます。(NCI)</t>
  </si>
  <si>
    <t>脈圧</t>
  </si>
  <si>
    <t>収縮期血圧から拡張期血圧への変化によって脈拍が生成されます。</t>
  </si>
  <si>
    <t>パルスシーケンス</t>
  </si>
  <si>
    <t>サンプルに適用される無線周波数パルスの連続的な繰り返し配列。(NCI)</t>
  </si>
  <si>
    <t>膿</t>
  </si>
  <si>
    <t>生物標本内の膿の測定。</t>
  </si>
  <si>
    <t>膿の測定</t>
  </si>
  <si>
    <t>膿疱指標</t>
  </si>
  <si>
    <t>膿疱が存在するかどうかを示します。</t>
  </si>
  <si>
    <t>肺静脈優位</t>
  </si>
  <si>
    <t>心室収縮期と拡張期のどちらで肺静脈の血流が大きいかを判断します。</t>
  </si>
  <si>
    <t>肺血管抵抗</t>
  </si>
  <si>
    <t>肺血管系を通る血流に対する抵抗。</t>
  </si>
  <si>
    <t>肺動脈弁逆流率</t>
  </si>
  <si>
    <t>肺動脈弁の開口部を通過する逆流血流量の測定値を、順流血流量のパーセンテージとして表します。</t>
  </si>
  <si>
    <t>肺動脈弁逆流ジェット幅</t>
  </si>
  <si>
    <t>右心室流出路への血液の逆流ジェットの測定された幅。</t>
  </si>
  <si>
    <t>肺動脈弁逆流量</t>
  </si>
  <si>
    <t>肺動脈弁の開口部を流れる逆流血量の測定。</t>
  </si>
  <si>
    <t>プロテウス・ブルガリス</t>
  </si>
  <si>
    <t>生物標本中の Proteus vulgaris の測定。</t>
  </si>
  <si>
    <t>プロテウス・ブルガリス測定</t>
  </si>
  <si>
    <t>肺弁大静脈収縮領域</t>
  </si>
  <si>
    <t>肺動脈弁の縮静脈領域。</t>
  </si>
  <si>
    <t>肺動脈弁拘縮静脈幅</t>
  </si>
  <si>
    <t>肺動脈弁の縮静脈の幅。</t>
  </si>
  <si>
    <t>P波持続時間、合計</t>
  </si>
  <si>
    <t>単一の心電図における複数の心拍から測定されたP波持続時間間隔に基づく、集計されたP波持続時間値。集計方法は様々ですが、通常は平均値などの中心傾向を示す指標が用いられます。</t>
  </si>
  <si>
    <t>総P波持続時間</t>
  </si>
  <si>
    <t>P波の持続時間、1拍</t>
  </si>
  <si>
    <t>1 つ以上の誘導を使用して、単一拍動の P 波の開始から P 波の終了までを測定する心電図間隔。</t>
  </si>
  <si>
    <t>単一拍P波持続時間</t>
  </si>
  <si>
    <t>P波振幅、全体</t>
  </si>
  <si>
    <t>単一の心電図における複数の心拍のP波振幅の測定に基づく、P波振幅の集計値。集計方法は様々ですが、通常は平均値などの中心傾向を示す指標が用いられます。</t>
  </si>
  <si>
    <t>総P波振幅</t>
  </si>
  <si>
    <t>P波振幅、1拍</t>
  </si>
  <si>
    <t>心電図において、1回または複数回の誘導を用いて、等電位基線からP波のピークまでのP波の平均振幅（通常はmm単位）を測定する。記録ゲインに基づいて、この測定値は</t>
  </si>
  <si>
    <t>単拍P波振幅</t>
  </si>
  <si>
    <t>脈波伝播速度</t>
  </si>
  <si>
    <t>単位時間あたりに心室駆出圧力波のピークが移動する距離。</t>
  </si>
  <si>
    <t>ピリジノリン/クレアチニン</t>
  </si>
  <si>
    <t>生物標本中のピリジノリンとクレアチニンの相対的な測定値（比率またはパーセンテージ）。</t>
  </si>
  <si>
    <t>ピリジノリン対クレアチニン比測定</t>
  </si>
  <si>
    <t>ピルビン酸キナーゼ</t>
  </si>
  <si>
    <t>PK; ピルビン酸キナーゼ</t>
  </si>
  <si>
    <t>生物標本中の総ピルビン酸キナーゼの測定。</t>
  </si>
  <si>
    <t>ピルビン酸キナーゼ測定</t>
  </si>
  <si>
    <t>ピクノティック細胞</t>
  </si>
  <si>
    <t>核濃縮細胞; 核濃縮細胞</t>
  </si>
  <si>
    <t>生物標本内の濃縮細胞の測定。</t>
  </si>
  <si>
    <t>ピクノティック細胞数</t>
  </si>
  <si>
    <t>膿皮細胞</t>
  </si>
  <si>
    <t>生物標本中の膿皮細胞の測定。</t>
  </si>
  <si>
    <t>膿皮細胞測定</t>
  </si>
  <si>
    <t>ピリジノリン</t>
  </si>
  <si>
    <t>生物標本中のピリジノリンの測定。</t>
  </si>
  <si>
    <t>ピリジノリン測定</t>
  </si>
  <si>
    <t>ピロバレロン</t>
  </si>
  <si>
    <t>生物標本中のピロバレロンの測定。</t>
  </si>
  <si>
    <t>ピロバレロン測定</t>
  </si>
  <si>
    <t>ピルビン酸</t>
  </si>
  <si>
    <t>生物標本中のピルビン酸の測定。</t>
  </si>
  <si>
    <t>ピルビン酸測定</t>
  </si>
  <si>
    <t>ペプチドYY</t>
  </si>
  <si>
    <t>ペプチドチロシンチロシン; ペプチドYY</t>
  </si>
  <si>
    <t>生物標本中のペプチド YY の測定。</t>
  </si>
  <si>
    <t>ペプチドYY測定</t>
  </si>
  <si>
    <t>QOLへの影響</t>
  </si>
  <si>
    <t>QOLへの影響; 生活の質への影響</t>
  </si>
  <si>
    <t>ある出来事や状況が個人の幸福感や人生を楽しむ能力に与える影響または結果。</t>
  </si>
  <si>
    <t>生活の質への影響</t>
  </si>
  <si>
    <t>QRS軸</t>
  </si>
  <si>
    <t>等電位ベースラインからの QRS 複合体の最大偏差で評価された心電図ベクトルの数値表現。通常は前頭部面で報告されます。</t>
  </si>
  <si>
    <t>QRS持続時間、合計</t>
  </si>
  <si>
    <t>1回の心電図における複数の心拍からのQRS間隔の測定に基づく集計QRS値。集計方法は様々ですが、通常は平均値などの中心傾向を示す指標が用いられます。</t>
  </si>
  <si>
    <t>総QRS持続時間</t>
  </si>
  <si>
    <t>QRS持続時間、単一拍動</t>
  </si>
  <si>
    <t>1 つ以上のリードを使用して、単一拍動の QRS 群の開始から QRS 群の終了まで測定された心電図間隔。</t>
  </si>
  <si>
    <t>単一拍QRS持続時間</t>
  </si>
  <si>
    <t>QRS時間、心室ペーシング、合計</t>
  </si>
  <si>
    <t>単一心電図における複数の心拍から測定されたペーシングQRS時間間隔に基づく、ペーシングQRS時間間隔の総計。集計方法は様々ですが、通常は平均値などの中心傾向を示す指標が用いられます。</t>
  </si>
  <si>
    <t>ペーシングされた心室集合QRS持続時間</t>
  </si>
  <si>
    <t>QRS時間、腹腔ペーシング、単一拍動</t>
  </si>
  <si>
    <t>1 つ以上のリードを使用して、ペーシングされた QRS 群の開始から単一拍の QRS 群の終了まで測定された心電図間隔。</t>
  </si>
  <si>
    <t>ペーシングされた心室単拍QRS持続時間</t>
  </si>
  <si>
    <t>QT間隔、集計</t>
  </si>
  <si>
    <t>1回の心電図における複数の心拍からのQT間隔の測定に基づく集計QT値。集計方法は様々ですが、通常は平均値などの中心傾向の尺度が用いられます。</t>
  </si>
  <si>
    <t>総QT間隔</t>
  </si>
  <si>
    <t>QTca間隔、集計</t>
  </si>
  <si>
    <t>被験者ごとに個別の確率的QT/RR勾配を用いて心拍数補正されたQT集計間隔。これは、単一の心電図または連続心電図の期間内の複数の拍動から測定されたQT間隔に基づいている。</t>
  </si>
  <si>
    <t>総QTca間隔</t>
  </si>
  <si>
    <t>QTca間隔、1拍</t>
  </si>
  <si>
    <t>1 つ以上の ECG リードを使用して 1 回の心拍で測定された QT 間隔に基づき、各被験者の個別の確率的 QT/RR 勾配を使用して心拍数に対して補正された QT 間隔。</t>
  </si>
  <si>
    <t>1拍QTca間隔</t>
  </si>
  <si>
    <t>QTcB間隔、集計</t>
  </si>
  <si>
    <t>心電図内の複数の拍動から測定されたQT間隔に基づき、バゼットの式を用いて心拍数補正されたQT間隔の総計。集計方法は様々であるが、通常は中心傾向の尺度が用いられる。</t>
  </si>
  <si>
    <t>総QTCB間隔</t>
  </si>
  <si>
    <t>QTcB間隔、1拍</t>
  </si>
  <si>
    <t>1 つ以上の ECG リードを使用して単一拍で測定された QT 間隔に基づき、Bazett の式を使用して心拍数に対して補正された単一 QT 間隔。</t>
  </si>
  <si>
    <t>1拍QTCB間隔</t>
  </si>
  <si>
    <t>QTcF間隔、集計</t>
  </si>
  <si>
    <t>単一の心電図における複数の拍動からのQT間隔の測定に基づき、Fridericiaの式を用いて心拍数補正されたQT間隔の総計。集計方法は様々であるが、通常は中心傾向の尺度が用いられる。</t>
  </si>
  <si>
    <t>総QTCF間隔</t>
  </si>
  <si>
    <t>QTcF間隔、1拍</t>
  </si>
  <si>
    <t>1 つ以上の ECG リードを使用して単一拍で測定された QT 間隔に基づき、Fridericia の式を使用して心拍数に対して補正された QT 単一拍間隔。</t>
  </si>
  <si>
    <t>1拍QTCF間隔</t>
  </si>
  <si>
    <t>QTcL間隔、集計</t>
  </si>
  <si>
    <t>線形補正式を使用して心拍数に合わせて補正された QT 集計間隔。</t>
  </si>
  <si>
    <t>総QTcL間隔</t>
  </si>
  <si>
    <t>QTcL間隔、1拍</t>
  </si>
  <si>
    <t>線形補正式を使用して心拍数を補正した QT 単一拍動間隔。</t>
  </si>
  <si>
    <t>1拍QTcL間隔</t>
  </si>
  <si>
    <t>QTc補正方法未指定</t>
  </si>
  <si>
    <t>指定されていない補正方法、または非標準の補正方法によって心拍数に対して補正された QT 間隔。</t>
  </si>
  <si>
    <t>補正QT間隔</t>
  </si>
  <si>
    <t>QTc相関法 未指定、集計</t>
  </si>
  <si>
    <t>QTc補正方法 未指定、集計; QTc補正方法 未指定、集計</t>
  </si>
  <si>
    <t>指定されていない補正方法、または非標準の補正方法によって心拍数に対して補正された QT 集計間隔。</t>
  </si>
  <si>
    <t>QTc補正方法 未指定、集計</t>
  </si>
  <si>
    <t>QTc相関法 未指定、単一拍動</t>
  </si>
  <si>
    <t>QTc補正法 未指定、単一心拍; QTc補正法 未指定、単一心拍</t>
  </si>
  <si>
    <t>1 つ以上の ECG リードを使用して 1 回の心拍で測定された QT 間隔に基づき、指定されていない補正方法または非標準の補正方法によって心拍数に対して補正された QT 間隔。</t>
  </si>
  <si>
    <t>QTc補正方法 未指定、単一拍動</t>
  </si>
  <si>
    <t>QTcV間隔、集計</t>
  </si>
  <si>
    <t>ファンデルウォーター補正式を使用して心拍数に合わせて補正された QT 集計間隔。</t>
  </si>
  <si>
    <t>総QTcV間隔</t>
  </si>
  <si>
    <t>QTcV間隔、1拍</t>
  </si>
  <si>
    <t>ファンデルウォーター補正式を使用して心拍数に合わせて補正された QT 単一拍動間隔。</t>
  </si>
  <si>
    <t>1拍QTcV間隔</t>
  </si>
  <si>
    <t>サマリー（最大）QT期間</t>
  </si>
  <si>
    <t>QT間隔の測定から得られるQT間隔の最大持続時間（時間）。QT間隔は、QRS波の開始からT波の終了までの時間として定義され、心室が収縮するのにかかる時間を表します。</t>
  </si>
  <si>
    <t>最大QT時間</t>
  </si>
  <si>
    <t>サマリー（分）QT時間</t>
  </si>
  <si>
    <t>QT間隔の最小持続時間（時間）。これはQT間隔の測定から得られる。QT間隔はQRS波の始​​まりからT波の終わりまでの時間として定義され、心室が収縮するのにかかる時間を表す。</t>
  </si>
  <si>
    <t>最小QT時間</t>
  </si>
  <si>
    <t>QT間隔、1拍</t>
  </si>
  <si>
    <t>1 つ以上のリードを使用して、QRS 群の開始から単一拍の T 波の終了まで測定された心電図間隔。</t>
  </si>
  <si>
    <t>1拍QT間隔</t>
  </si>
  <si>
    <t>品質</t>
  </si>
  <si>
    <t>優秀さ、価値、または使用への適合性の評価。</t>
  </si>
  <si>
    <t>準静的コンプライアンス</t>
  </si>
  <si>
    <t>与えられた肺容積における肺の静的弾性反動圧。</t>
  </si>
  <si>
    <t>クエチアピン</t>
  </si>
  <si>
    <t>生物標本中のクエチアピンの測定。</t>
  </si>
  <si>
    <t>クエチアピン測定</t>
  </si>
  <si>
    <t>キノリン</t>
  </si>
  <si>
    <t>標本中のキノリンの測定。</t>
  </si>
  <si>
    <t>キノリン測定</t>
  </si>
  <si>
    <t>クアゼパム</t>
  </si>
  <si>
    <t>生物標本中のクアゼパムの測定。</t>
  </si>
  <si>
    <t>クアゼパム測定</t>
  </si>
  <si>
    <t>Q波振幅、全体</t>
  </si>
  <si>
    <t>単一の心電図における複数の心拍からのQ波振幅の測定に基づく、Q波振幅の総合値。集計方法は様々ですが、通常は平均値などの中心傾向を示す指標が用いられます。</t>
  </si>
  <si>
    <t>総Q波振幅</t>
  </si>
  <si>
    <t>Q波振幅、単一拍</t>
  </si>
  <si>
    <t>心電図において、1回または複数回の誘導を用いて、等電位基線からQ波のピークまでのQ波の平均振幅（通常はmm単位）を測定する。記録ゲインに基づいて、この測定値はmとなる。</t>
  </si>
  <si>
    <t>単一ビートQ波振幅</t>
  </si>
  <si>
    <t>放射線密度</t>
  </si>
  <si>
    <t>X 線やその他の放射線の通過に対する物質の透明性。</t>
  </si>
  <si>
    <t>受容体終末糖化産物</t>
  </si>
  <si>
    <t>終末糖化産物特異的受容体; AGER; 終末糖化産物受容体</t>
  </si>
  <si>
    <t>生物学的標本における受容体終末糖化生成物の測定。</t>
  </si>
  <si>
    <t>受容体終末糖化産物測定</t>
  </si>
  <si>
    <t>ランダム修正インジケーター</t>
  </si>
  <si>
    <t>偏向した陽電子によって生成されるランダムノイズを補正するようにデバイスが設定されているかどうかを示します。</t>
  </si>
  <si>
    <t>受容体活性化因子核κBリガンド</t>
  </si>
  <si>
    <t>受容体活性化因子核κBリガンド; 受容体活性化因子核κBリガンド</t>
  </si>
  <si>
    <t>生物標本中の核κBリガンドの受容体活性化因子の測定。</t>
  </si>
  <si>
    <t>受容体活性化因子核κBリガンド測定</t>
  </si>
  <si>
    <t>正常なT細胞増殖の抑制</t>
  </si>
  <si>
    <t>ケモカインリガンド5; 正常なT細胞増殖抑制作用により調節</t>
  </si>
  <si>
    <t>生物標本中の RANTES (活性化により調節され、通常、T 細胞によって発現および分泌される) ケモカインの測定。</t>
  </si>
  <si>
    <t>正常T細胞増殖抑制測定時の反応</t>
  </si>
  <si>
    <t>発疹インジケーター</t>
  </si>
  <si>
    <t>発疹が存在するかどうかを示します。</t>
  </si>
  <si>
    <t>気道抵抗</t>
  </si>
  <si>
    <t>吸気時および呼気時の気流に対する呼吸器官の抵抗の測定値。</t>
  </si>
  <si>
    <t>予測気道抵抗率</t>
  </si>
  <si>
    <t>吸気時および呼気時の気流に対する呼吸器官の抵抗の測定値（予測される正常値の割合として）。</t>
  </si>
  <si>
    <t>赤血球</t>
  </si>
  <si>
    <t>生物標本中の赤血球の総数の測定。</t>
  </si>
  <si>
    <t>赤血球数</t>
  </si>
  <si>
    <t>赤血球凝集反応</t>
  </si>
  <si>
    <t>自己凝集反応；赤血球凝集反応；赤血球凝集反応</t>
  </si>
  <si>
    <t>生物標本中の赤血球凝集の測定。</t>
  </si>
  <si>
    <t>赤血球凝集測定</t>
  </si>
  <si>
    <t>赤血球細胞塊</t>
  </si>
  <si>
    <t>赤血球凝集塊; 赤血球凝集塊; 赤血球凝集塊</t>
  </si>
  <si>
    <t>生物標本内の赤血球凝集体の測定。</t>
  </si>
  <si>
    <t>赤血球凝集体の測定</t>
  </si>
  <si>
    <t>赤血球の変形能</t>
  </si>
  <si>
    <t>動的に変化する流動条件に形状を適応させ、流動抵抗を最小限に抑える赤血球の能力を評価します。</t>
  </si>
  <si>
    <t>赤血球変形能測定</t>
  </si>
  <si>
    <t>二形性赤血球集団</t>
  </si>
  <si>
    <t>二形性赤血球集団; 二形性赤血球集団</t>
  </si>
  <si>
    <t>二形性赤血球集団の存在を検出するための生物学的標本の検査。</t>
  </si>
  <si>
    <t>変形赤血球/赤血球</t>
  </si>
  <si>
    <t>生物標本中の全赤血球に対する変形赤血球の測定値（比率またはパーセンテージ）。</t>
  </si>
  <si>
    <t>変形赤血球対赤血球比測定</t>
  </si>
  <si>
    <t>生物標本中の異形赤血球の測定。</t>
  </si>
  <si>
    <t>変形赤血球数</t>
  </si>
  <si>
    <t>赤血球断片</t>
  </si>
  <si>
    <t>赤血球断片; 赤血球断片</t>
  </si>
  <si>
    <t>生物標本中の赤血球断片（端が丸く、骨針のない網状形状の赤血球断片で、破砕赤血球や棘赤血球と区別される）の測定。</t>
  </si>
  <si>
    <t>赤血球フラグメント測定</t>
  </si>
  <si>
    <t>赤血球ゴースト</t>
  </si>
  <si>
    <t>赤血球ゴースト; 赤血球ゴースト</t>
  </si>
  <si>
    <t>生物標本中の赤血球ゴースト（溶血によりヘモグロビンが除去された赤血球）の測定。</t>
  </si>
  <si>
    <t>赤血球ゴーストカウント</t>
  </si>
  <si>
    <t>赤血球細胞の形態</t>
  </si>
  <si>
    <t>赤血球の形態; 赤血球の形態; 赤血球の形態</t>
  </si>
  <si>
    <t>赤血球の形状と構造の検査または評価。</t>
  </si>
  <si>
    <t>赤血球膜の硬直性</t>
  </si>
  <si>
    <t>生物標本における赤血球膜の硬度の評価。</t>
  </si>
  <si>
    <t>赤血球膜硬度測定</t>
  </si>
  <si>
    <t>有核赤血球</t>
  </si>
  <si>
    <t>有核赤血球; 有核赤血球</t>
  </si>
  <si>
    <t>生物標本中の有核赤血球（大きく未熟な有核赤血球）の測定。</t>
  </si>
  <si>
    <t>有核赤血球数</t>
  </si>
  <si>
    <t>有核赤血球/白血球</t>
  </si>
  <si>
    <t>生物標本中の有核赤血球と白血球の相対的な測定値（比率またはパーセンテージ）。</t>
  </si>
  <si>
    <t>有核赤血球と白血球の比の測定</t>
  </si>
  <si>
    <t>有核赤血球/赤血球</t>
  </si>
  <si>
    <t>有核赤血球/赤血球; 有核赤血球/赤血球</t>
  </si>
  <si>
    <t>生物標本中のすべての赤血球に対する有核赤血球（大きく未熟な有核赤血球）の相対的な測定値（比率またはパーセンテージ）。</t>
  </si>
  <si>
    <t>有核赤血球と赤血球の比率測定</t>
  </si>
  <si>
    <t>麻疹抗原</t>
  </si>
  <si>
    <t>麻疹ウイルス抗原</t>
  </si>
  <si>
    <t>生物標本中の風疹ウイルス抗原の測定。</t>
  </si>
  <si>
    <t>麻疹抗原測定</t>
  </si>
  <si>
    <t>レチノール結合タンパク質</t>
  </si>
  <si>
    <t>生物標本中の総レチノール結合タンパク質の測定。</t>
  </si>
  <si>
    <t>レチノール結合タンパク質測定</t>
  </si>
  <si>
    <t>レチノール結合タンパク質1</t>
  </si>
  <si>
    <t>生物標本中のレチノール結合タンパク質 1 の測定。</t>
  </si>
  <si>
    <t>レチノール結合タンパク質1の測定</t>
  </si>
  <si>
    <t>レチノール結合タンパク質2</t>
  </si>
  <si>
    <t>生物標本中のレチノール結合タンパク質 2 の測定。</t>
  </si>
  <si>
    <t>レチノール結合タンパク質2の測定</t>
  </si>
  <si>
    <t>レチノール結合タンパク質3</t>
  </si>
  <si>
    <t>生物標本中のレチノール結合タンパク質 3 の測定。</t>
  </si>
  <si>
    <t>レチノール結合タンパク質3の測定</t>
  </si>
  <si>
    <t>レチノール結合タンパク質4</t>
  </si>
  <si>
    <t>生物標本中のレチノール結合タンパク質 4 の測定。</t>
  </si>
  <si>
    <t>レチノール結合タンパク質4の測定</t>
  </si>
  <si>
    <t>レチノール結合タンパク質/クレアチニン</t>
  </si>
  <si>
    <t>生物標本中のレチノール結合タンパク質とクレアチニンの相対的な測定値（比率またはパーセンテージ）。</t>
  </si>
  <si>
    <t>レチノール結合タンパク質とクレアチニンの比率測定</t>
  </si>
  <si>
    <t>受信帯域幅</t>
  </si>
  <si>
    <t>特定の受信機の最小カットオフ周波数と最大カットオフ周波数の範囲。通常はヘルツで測定されます。(NCI)</t>
  </si>
  <si>
    <t>再構成フィルタタイプ</t>
  </si>
  <si>
    <t>ノイズを抑制し、エッジを強調し、解像度を回復し、画像を滑らかにするために使用される再構成フィルターの分類。</t>
  </si>
  <si>
    <t>複製能のあるレンチウイルスRNA</t>
  </si>
  <si>
    <t>生物標本中の複製能のあるウイルスベクターレンチウイルスからの RNA の測定。</t>
  </si>
  <si>
    <t>複製能のあるレンチウイルスRNAの測定</t>
  </si>
  <si>
    <t>還元物質</t>
  </si>
  <si>
    <t>生物標本中の還元物質（糖、グルタチオン、クレアチニン、尿酸、アスコルビン酸など）の測定。</t>
  </si>
  <si>
    <t>物質測定の削減</t>
  </si>
  <si>
    <t>糖分の摂取を減らす</t>
  </si>
  <si>
    <t>生物標本中の還元糖の測定。</t>
  </si>
  <si>
    <t>還元糖測定</t>
  </si>
  <si>
    <t>赤血球分布幅</t>
  </si>
  <si>
    <t>赤血球分布幅; RDW-CV; 赤血球分布幅; 赤血球体積分布幅</t>
  </si>
  <si>
    <t>生物標本内の赤血球容積の平均分布に対する赤血球容積の標準偏差の相対的な測定値（比率またはパーセンテージ）。</t>
  </si>
  <si>
    <t>赤血球分布幅測定</t>
  </si>
  <si>
    <t>リバースボリューム分布幅</t>
  </si>
  <si>
    <t>RDWr; Ret 容積分布幅; 網状赤血球容積分布幅</t>
  </si>
  <si>
    <t>生物標本における網赤血球容積の平均分布に対する網赤血球容積の標準偏差の相対的な測定値（比率またはパーセンテージ）。</t>
  </si>
  <si>
    <t>網状赤血球容積分布幅</t>
  </si>
  <si>
    <t>Ret RDW変動係数</t>
  </si>
  <si>
    <t>RDWr-CV; 網赤血球の赤血球容積分布幅変動係数; Ret RDW 変動係数; 網赤血球容積分布幅変動係数</t>
  </si>
  <si>
    <t>網状赤血球集団内の体積分散の測定値。平均網状赤血球体積の標準偏差を平均網状赤血球体積で割り、100 を掛けてパーセンテージに変換して算出されます。</t>
  </si>
  <si>
    <t>網状赤血球容積分布幅変動係数</t>
  </si>
  <si>
    <t>Ret RDW標準偏差</t>
  </si>
  <si>
    <t>RDWr-SD; 網赤血球における赤血球容積分布幅の標準偏差; Ret RDW 標準偏差; 網赤血球容積分布幅の標準偏差</t>
  </si>
  <si>
    <t>網状赤血球集団内の体積分散の測定値。20 パーセント頻度レベルでの分布曲線の幅として計算されます。</t>
  </si>
  <si>
    <t>網状赤血球容積分布幅標準偏差</t>
  </si>
  <si>
    <t>RDW標準偏差</t>
  </si>
  <si>
    <t>RDW標準偏差; RDW-SD; 赤血球容積分布幅標準偏差</t>
  </si>
  <si>
    <t>赤血球集団内の体積分散の測定値。20 パーセント頻度レベルでの分布曲線の幅として計算されます。</t>
  </si>
  <si>
    <t>赤血球容積分布幅標準偏差</t>
  </si>
  <si>
    <t>レアギン抗体</t>
  </si>
  <si>
    <t>迅速血漿レアギン検査、レアギン抗体、RPR、VDRL、性病研究検査</t>
  </si>
  <si>
    <t>生物標本中の梅毒トレポネーマによって引き起こされた細胞損傷に反応して生成される非特異的トレポネーマ抗体の測定。</t>
  </si>
  <si>
    <t>迅速血漿レアギン測定</t>
  </si>
  <si>
    <t>反応グレード</t>
  </si>
  <si>
    <t>刺激または介入に対する反応の程度を評価するためのスケール上の位置。</t>
  </si>
  <si>
    <t>反応性</t>
  </si>
  <si>
    <t>何らかの刺激に対する反応としての行動の説明。</t>
  </si>
  <si>
    <t>反応</t>
  </si>
  <si>
    <t>試薬ロット</t>
  </si>
  <si>
    <t>試薬のロット番号。</t>
  </si>
  <si>
    <t>試薬ロット番号</t>
  </si>
  <si>
    <t>生データタイプの再構築</t>
  </si>
  <si>
    <t>受信回路から取得した生の k 空間データから表示画像を生成するために使用される数学的プロセスの種類。(NCI)</t>
  </si>
  <si>
    <t>円柱屈折異常</t>
  </si>
  <si>
    <t>円柱屈折異常; 円柱屈折異常</t>
  </si>
  <si>
    <t>円筒子午線と水平子午線の間の光学的パワーの不一致によって網膜への光の反射が最適でなくなることで生じる視力障害の程度の測定値。(NCI)</t>
  </si>
  <si>
    <t>呼吸器系検査</t>
  </si>
  <si>
    <t>呼吸器系の観察、評価、または検査。</t>
  </si>
  <si>
    <t>参照式</t>
  </si>
  <si>
    <t>検査に関連すると判断された関連パラメータの値に基づいて測定結果を予測する数式。基準方程式は通常、結果に関連すると想定されるパラメータの回帰分析によって導出される。</t>
  </si>
  <si>
    <t>相対的なサイズの変化</t>
  </si>
  <si>
    <t>ベースラインまたは以前の値と比較したサイズの差の評価。</t>
  </si>
  <si>
    <t>残額</t>
  </si>
  <si>
    <t>投与、消費、または使用後に残る製品の量。</t>
  </si>
  <si>
    <t>レム睡眠時間</t>
  </si>
  <si>
    <t>個人が急速眼球運動睡眠（REM 睡眠）に費やす時間の合計。</t>
  </si>
  <si>
    <t>レム睡眠相持続時間</t>
  </si>
  <si>
    <t>レム睡眠潜時</t>
  </si>
  <si>
    <t>睡眠の開始から最初の急速眼球運動 (REM) サイクルの開始までの時間。</t>
  </si>
  <si>
    <t>レム睡眠相潜時</t>
  </si>
  <si>
    <t>レム睡眠/総睡眠時間</t>
  </si>
  <si>
    <t>総睡眠時間に対するレム睡眠（急速眼球運動睡眠）時間の相対的な測定値（パーセンテージ）。</t>
  </si>
  <si>
    <t>レム睡眠時間と総睡眠時間の比率測定</t>
  </si>
  <si>
    <t>レニン</t>
  </si>
  <si>
    <t>活性レニン、アンジオテンシノゲナーゼ、直接レニン、レニン</t>
  </si>
  <si>
    <t>生物標本中のレニンの測定。</t>
  </si>
  <si>
    <t>レニン測定</t>
  </si>
  <si>
    <t>レニン活性</t>
  </si>
  <si>
    <t>生物標本中のレニン活性の測定。</t>
  </si>
  <si>
    <t>レニン活性測定</t>
  </si>
  <si>
    <t>繰り返し時間</t>
  </si>
  <si>
    <t>同じスライスに適用される連続したパルス シーケンス間の時間の長さ (ミリ秒)。</t>
  </si>
  <si>
    <t>呼吸交換比</t>
  </si>
  <si>
    <t>一回の呼吸で生成される二酸化炭素量と消費される酸素量の比率。</t>
  </si>
  <si>
    <t>切除された腫瘍Ind</t>
  </si>
  <si>
    <t>切除腫瘍指標; 切除腫瘍指標</t>
  </si>
  <si>
    <t>腫瘍が切除されたかどうかを示すもの。</t>
  </si>
  <si>
    <t>腫瘍切除指標</t>
  </si>
  <si>
    <t>レジスチン</t>
  </si>
  <si>
    <t>生物標本中のレジスチンの測定。</t>
  </si>
  <si>
    <t>レジスチン測定</t>
  </si>
  <si>
    <t>呼吸数</t>
  </si>
  <si>
    <t>単位時間内に測定される呼吸（吸入と呼気）の速度。通常は 1 分あたりの呼吸数で表されます。(NCI)</t>
  </si>
  <si>
    <t>球面屈折異常</t>
  </si>
  <si>
    <t>球面屈折異常; 球面屈折異常</t>
  </si>
  <si>
    <t>角膜および/または水晶体の最適な屈折力と眼球の長さの不一致により、網膜への光の反射が最適でなくなることで生じる視力障害の程度の測定値。(NCI)</t>
  </si>
  <si>
    <t>呼吸数設定</t>
  </si>
  <si>
    <t>呼吸数設定; RR設定</t>
  </si>
  <si>
    <t>単位時間内の呼吸速度（吸入と呼気）を決定および調節するデバイス設定。</t>
  </si>
  <si>
    <t>呼吸数デバイスの設定</t>
  </si>
  <si>
    <t>返金額</t>
  </si>
  <si>
    <t>返品された製品の数量。(NCI)</t>
  </si>
  <si>
    <t>HCT補正網状赤血球/赤血球</t>
  </si>
  <si>
    <t>生物標本中の赤血球に対するヘマトクリット補正網状赤血球の相対測定値（比率またはパーセンテージ）。</t>
  </si>
  <si>
    <t>ヘマトクリット補正網状赤血球対赤血球比測定</t>
  </si>
  <si>
    <t>網状赤血球</t>
  </si>
  <si>
    <t>生物標本中の網状赤血球の測定。</t>
  </si>
  <si>
    <t>網状赤血球数</t>
  </si>
  <si>
    <t>網状赤血球/総細胞</t>
  </si>
  <si>
    <t>生物標本中の網状赤血球と総細胞の相対的な測定値（比率またはパーセンテージ）。</t>
  </si>
  <si>
    <t>網状赤血球と全細胞比の測定</t>
  </si>
  <si>
    <t>網膜赤血球ヘモグロビン含量</t>
  </si>
  <si>
    <t>CHr; 網赤血球ヘモグロビン含量; 網赤血球細胞ヘモグロビン含量</t>
  </si>
  <si>
    <t>網状赤血球あたりのヘモグロビンの平均総量の測定値。</t>
  </si>
  <si>
    <t>網状赤血球ヘモグロビン含有量</t>
  </si>
  <si>
    <t>高吸収網状赤血球</t>
  </si>
  <si>
    <t>生物標本中の高吸収網状赤血球の測定。</t>
  </si>
  <si>
    <t>高吸収網状赤血球測定</t>
  </si>
  <si>
    <t>ヘマトクリット補正網状赤血球</t>
  </si>
  <si>
    <t>生物標本中のヘマトクリット補正網状赤血球の測定。</t>
  </si>
  <si>
    <t>ヘマトクリット補正網状赤血球数</t>
  </si>
  <si>
    <t>生物標本中の網状赤血球全体に対する高吸収網状赤血球の相対的な測定値（比率またはパーセンテージ）。</t>
  </si>
  <si>
    <t>高吸収網状赤血球と総網状赤血球の比率測定</t>
  </si>
  <si>
    <t>低吸収網状赤血球</t>
  </si>
  <si>
    <t>生物標本中の低吸収網状赤血球の測定。</t>
  </si>
  <si>
    <t>低吸収網状赤血球測定</t>
  </si>
  <si>
    <t>生物標本中の全網状赤血球に対する低吸収網状赤血球の相対的な測定値（比率またはパーセンテージ）。</t>
  </si>
  <si>
    <t>低吸収網状赤血球と総網状赤血球の比率測定</t>
  </si>
  <si>
    <t>中吸収網状赤血球</t>
  </si>
  <si>
    <t>生物標本中の網状赤血球の吸収媒質の測定。</t>
  </si>
  <si>
    <t>中吸収網状赤血球測定</t>
  </si>
  <si>
    <t>生物標本中の網状赤血球の総数に対する中吸収網状赤血球の相対的な測定値（比率またはパーセンテージ）。</t>
  </si>
  <si>
    <t>中吸収網状赤血球と総網状赤血球の比率測定</t>
  </si>
  <si>
    <t>レチノイン酸</t>
  </si>
  <si>
    <t>生物標本中のレチノイン酸の測定。</t>
  </si>
  <si>
    <t>レチノイン酸測定</t>
  </si>
  <si>
    <t>網状赤血球/赤血球</t>
  </si>
  <si>
    <t>生物標本中の赤血球に対する網状赤血球の相対的な測定値（比率またはパーセンテージ）。</t>
  </si>
  <si>
    <t>網状赤血球対赤血球比</t>
  </si>
  <si>
    <t>レチニルパルミテート</t>
  </si>
  <si>
    <t>レチノールパルミテート、レチニルパルミテート、ビタミンAパルミテート</t>
  </si>
  <si>
    <t>生物標本中の内因性レチニルパルミテートビタミンAの測定。</t>
  </si>
  <si>
    <t>レチニルパルミテート測定</t>
  </si>
  <si>
    <t>自己抗体、リウマチ因子</t>
  </si>
  <si>
    <t>生物学的標本中のリウマチ因子自己抗体の測定。</t>
  </si>
  <si>
    <t>リウマトイド因子自己抗体測定</t>
  </si>
  <si>
    <t>IgA自己抗体、リウマチ因子</t>
  </si>
  <si>
    <t>生物学的標本中のリウマチ因子 IgA 自己抗体の測定。</t>
  </si>
  <si>
    <t>リウマトイド因子IgA自己抗体測定</t>
  </si>
  <si>
    <t>IgG自己抗体、リウマチ因子</t>
  </si>
  <si>
    <t>生物学的標本中のリウマチ因子IgG自己抗体の測定。</t>
  </si>
  <si>
    <t>リウマトイド因子IgG自己抗体測定</t>
  </si>
  <si>
    <t>IgM自己抗体、リウマチ因子</t>
  </si>
  <si>
    <t>生物学的標本中のリウマチ因子 IgM 自己抗体の測定。</t>
  </si>
  <si>
    <t>リウマトイド因子IgM自己抗体測定</t>
  </si>
  <si>
    <t>反射の強さ</t>
  </si>
  <si>
    <t>反射波と前方波の振幅比。（橋本J他、J Hypertens. 2008年5月;26(5):1017-24）</t>
  </si>
  <si>
    <t>反射波の振幅</t>
  </si>
  <si>
    <t>中心の弾性動脈がより多くの筋肉の動脈と合流するインピーダンス不整合部位で反射される多数の波の合計。</t>
  </si>
  <si>
    <t>Rh因子</t>
  </si>
  <si>
    <t>生物学的標本中の非特定Rh因子抗原の測定。</t>
  </si>
  <si>
    <t>Rh因子測定</t>
  </si>
  <si>
    <t>RhD因子</t>
  </si>
  <si>
    <t>生物学的標本中のRh因子D抗原の測定。</t>
  </si>
  <si>
    <t>RhD係数測定</t>
  </si>
  <si>
    <t>リズム（特に指定なし）</t>
  </si>
  <si>
    <t>他に指定されていない心臓リズムの心電図評価。</t>
  </si>
  <si>
    <t>リズム（特に指定なし）心電図評価</t>
  </si>
  <si>
    <t>リケッチアDNA</t>
  </si>
  <si>
    <t>生物標本中のリケッチア属の任意のメンバーの DNA の測定。</t>
  </si>
  <si>
    <t>リケッチアDNA測定</t>
  </si>
  <si>
    <t>RNA整合性番号</t>
  </si>
  <si>
    <t>RNA サンプルの電気泳動トレース全体に基づいて、分解産物の有無を含む RNA の完全性を数値的に評価します。(NCI)</t>
  </si>
  <si>
    <t>高リスク人口の一員</t>
  </si>
  <si>
    <t>対象者が、病気や障害を発症する可能性が高い集団に属していることを示す兆候。</t>
  </si>
  <si>
    <t>社会的リスク要因</t>
  </si>
  <si>
    <t>感染や病気の可能性を高めることが知られている、対象者の個人的な行動、ライフスタイル、環境などの社会的要因。</t>
  </si>
  <si>
    <t>リタリン酸</t>
  </si>
  <si>
    <t>生物標本中のリタリン酸の測定。</t>
  </si>
  <si>
    <t>リタリン酸測定</t>
  </si>
  <si>
    <t>離脱後の再発依存指標</t>
  </si>
  <si>
    <t>中止後の再発依存指標；中止後の再発依存指標</t>
  </si>
  <si>
    <t>依存症のため物質の使用を中止した後に再発したかどうかを示す指標。</t>
  </si>
  <si>
    <t>依存指標による中止後の再発</t>
  </si>
  <si>
    <t>デバイスとの関係</t>
  </si>
  <si>
    <t>イベントとデバイスの関係。調査対象のデバイスである場合もそうでない場合もあります。</t>
  </si>
  <si>
    <t>RLPコレステロール</t>
  </si>
  <si>
    <t>生物標本中のコレステロール残留物のような粒子の測定。</t>
  </si>
  <si>
    <t>残留粒子コレステロール測定</t>
  </si>
  <si>
    <t>残留リポタンパク質</t>
  </si>
  <si>
    <t>生物標本中の残留リポタンパク質の測定。</t>
  </si>
  <si>
    <t>残留リポタンパク質測定</t>
  </si>
  <si>
    <t>リボ核酸</t>
  </si>
  <si>
    <t>生物学的標本内の標的リボ核酸 (RNA) の測定。</t>
  </si>
  <si>
    <t>リボ核酸測定</t>
  </si>
  <si>
    <t>活性酸素代謝物</t>
  </si>
  <si>
    <t>生物標本中の活性酸素代謝物の測定。</t>
  </si>
  <si>
    <t>活性酸素代謝物の測定</t>
  </si>
  <si>
    <t>探索反射</t>
  </si>
  <si>
    <t>頬を触られたときに乳首を探そうとする新生児の無意識の原始的反応。</t>
  </si>
  <si>
    <t>ロタウイルス抗原</t>
  </si>
  <si>
    <t>生物学的標本中のロタウイルス属の任意のメンバーからの抗原の測定。</t>
  </si>
  <si>
    <t>ロタウイルス抗原測定</t>
  </si>
  <si>
    <t>ロタウイルス</t>
  </si>
  <si>
    <t>生物標本において、種レベルには割り当てられていないが、ロタウイルス属レベルに割り当てられている生物の測定値。</t>
  </si>
  <si>
    <t>ロタウイルス測定</t>
  </si>
  <si>
    <t>ロタウイルスRNA</t>
  </si>
  <si>
    <t>生物標本中のロタウイルス属の任意のメンバーの RNA の測定。</t>
  </si>
  <si>
    <t>ロタウイルスRNA測定</t>
  </si>
  <si>
    <t>ルーロー層</t>
  </si>
  <si>
    <t>生物標本内の積み重ねられた赤血球の測定。</t>
  </si>
  <si>
    <t>ルーロー形成カウント</t>
  </si>
  <si>
    <t>丸い細胞</t>
  </si>
  <si>
    <t>生物標本中の円形細胞（主に白血球と未熟な精子形成細胞で構成される円形の細胞）の測定。</t>
  </si>
  <si>
    <t>丸型細胞数</t>
  </si>
  <si>
    <t>腎乳頭抗原1</t>
  </si>
  <si>
    <t>生物学的標本中の腎乳頭抗原 1 の測定。</t>
  </si>
  <si>
    <t>腎乳頭抗原1測定</t>
  </si>
  <si>
    <t>生殖器系検査</t>
  </si>
  <si>
    <t>生殖器系の観察、評価、または検査。</t>
  </si>
  <si>
    <t>レプチラーゼ活性実測値/対照値</t>
  </si>
  <si>
    <t>レプチラーゼ活性実測値/対照値；レプチラーゼ活性実測値/正常値；レプチラーゼ活性実測値/レプチラーゼ活性対照値</t>
  </si>
  <si>
    <t>被験者の標本におけるレプチラーゼ依存性凝固の生物学的活性を、対照標本における同じ活性と比較した相対的測定値（比率またはパーセンテージ）。</t>
  </si>
  <si>
    <t>レプチラーゼ活性実測値と対照値比の測定</t>
  </si>
  <si>
    <t>レプティラーゼタイム</t>
  </si>
  <si>
    <t>活性酵素レプチラーゼを添加した後、血漿サンプルが凝固するまでにかかる時間を測定します。</t>
  </si>
  <si>
    <t>レプチラーゼ時間測定</t>
  </si>
  <si>
    <t>RR間隔、集計</t>
  </si>
  <si>
    <t>1回の心電図における複数の心拍のRR間隔の測定に基づく集計RR値。集計方法は様々ですが、通常は平均値などの中心傾向を示す指標が用いられます。</t>
  </si>
  <si>
    <t>総RR間隔</t>
  </si>
  <si>
    <t>概要（最大）RR期間</t>
  </si>
  <si>
    <t>特定の RR 間隔における R 波の連続ピーク間の最大持続時間 (時間)。(NCI)</t>
  </si>
  <si>
    <t>最大RR期間</t>
  </si>
  <si>
    <t>概要（分）RR期間</t>
  </si>
  <si>
    <t>特定の RR 間隔における R 波の連続ピーク間の最小持続時間 (時間)。(NCI)</t>
  </si>
  <si>
    <t>最小RR期間</t>
  </si>
  <si>
    <t>ロタウイルスA RNA</t>
  </si>
  <si>
    <t>ロタウイルスA RNA; ロタウイルスA群RNA</t>
  </si>
  <si>
    <t>生物標本中のロタウイルス A RNA の測定。</t>
  </si>
  <si>
    <t>ロタウイルスAのRNA測定</t>
  </si>
  <si>
    <t>全呼吸器系抵抗</t>
  </si>
  <si>
    <t>気道抵抗、肺と胸壁の組織抵抗など、気道開口部から肺胞へのガスの流れに影響を与えるすべての要因に基づいて計算された値。(NCI)</t>
  </si>
  <si>
    <t>RR間隔、単一測定</t>
  </si>
  <si>
    <t>連続する2つのR波間の間隔を測定する心電図検査。R波が存在しない場合は、連続する2つの心拍におけるQRS波群の最も識別しやすい成分間の間隔を測定することがあります。</t>
  </si>
  <si>
    <t>RR間隔単一測定</t>
  </si>
  <si>
    <t>RS波振幅、集計</t>
  </si>
  <si>
    <t>単一の心電図から得られた複数の心拍の測定値に基づく、RS波の振幅値の集計値。集計方法は様々ですが、通常は平均値などの中心傾向を示す指標が用いられます。</t>
  </si>
  <si>
    <t>RS波振幅総計</t>
  </si>
  <si>
    <t>サイトメガロウイルス誘導遺伝子5タンパク質</t>
  </si>
  <si>
    <t>サイトメガロウイルス誘導遺伝子5タンパク質；ラジカルS-アデノシルメチオニンドメイン含有タンパク質2</t>
  </si>
  <si>
    <t>生物標本中のサイトメガロウイルス誘発遺伝子 5 タンパク質の測定。</t>
  </si>
  <si>
    <t>サイトメガロウイルス誘導遺伝子5タンパク質測定</t>
  </si>
  <si>
    <t>RS波振幅、単一拍</t>
  </si>
  <si>
    <t>特定の 1 つの誘導または誘導セットの 1 回の心拍から得られる R 波と S 波の振幅の合計の心電図測定値。</t>
  </si>
  <si>
    <t>RS波振幅単一ビート</t>
  </si>
  <si>
    <t>リスペリドン+9-ヒドロキシリスペリドン</t>
  </si>
  <si>
    <t>リスペリドン+9-ヒドロキシリスペリドン; リスペリドン+パリペリドン</t>
  </si>
  <si>
    <t>生物学的標本中のリスペリドンおよび9-ヒドロキシリスペリドンの測定。</t>
  </si>
  <si>
    <t>リスペリドンおよび9-ヒドロキシリスペリドンの測定</t>
  </si>
  <si>
    <t>リスペリドン</t>
  </si>
  <si>
    <t>生物標本中のリスペリドンの測定。</t>
  </si>
  <si>
    <t>リスペリドン測定</t>
  </si>
  <si>
    <t>RSウイルス</t>
  </si>
  <si>
    <t>生物標本中のRSウイルスの測定。</t>
  </si>
  <si>
    <t>RSウイルス測定</t>
  </si>
  <si>
    <t>RSウイルスA型</t>
  </si>
  <si>
    <t>生物標本中のRSウイルスA型の測定。</t>
  </si>
  <si>
    <t>RSウイルスA型測定</t>
  </si>
  <si>
    <t>RSウイルス抗原</t>
  </si>
  <si>
    <t>RSウイルス抗原; RSウイルス抗原</t>
  </si>
  <si>
    <t>生物学的標本中のRSウイルス抗原の測定。</t>
  </si>
  <si>
    <t>RSウイルス抗原測定</t>
  </si>
  <si>
    <t>RSV A型核酸</t>
  </si>
  <si>
    <t>RSウイルスA型核酸; RSウイルスA型核酸</t>
  </si>
  <si>
    <t>生物標本中のRSウイルスA型核酸の測定。</t>
  </si>
  <si>
    <t>ヒトRSウイルスA型核酸測定</t>
  </si>
  <si>
    <t>RSウイルスA型RNA</t>
  </si>
  <si>
    <t>RSウイルスA型RNA; RSV A型RNA</t>
  </si>
  <si>
    <t>生物標本中のRSウイルスA型RNAの測定。</t>
  </si>
  <si>
    <t>RSウイルスA型RNA測定</t>
  </si>
  <si>
    <t>RSウイルスB型</t>
  </si>
  <si>
    <t>生物標本中のRSウイルスB型の測定。</t>
  </si>
  <si>
    <t>RSウイルスB型測定</t>
  </si>
  <si>
    <t>RSV B型核酸</t>
  </si>
  <si>
    <t>RSウイルスB型核酸; RSウイルスB型核酸</t>
  </si>
  <si>
    <t>生物標本中のRSウイルスB型核酸の測定。</t>
  </si>
  <si>
    <t>ヒトRSウイルスB型核酸測定</t>
  </si>
  <si>
    <t>RSウイルスB型RNA</t>
  </si>
  <si>
    <t>RSウイルスB型RNA; RSウイルスB型RNA</t>
  </si>
  <si>
    <t>生物標本中のRSウイルスB型RNAの測定。</t>
  </si>
  <si>
    <t>RSウイルスB型RNA測定</t>
  </si>
  <si>
    <t>RSウイルスRNA</t>
  </si>
  <si>
    <t>生物標本中のRSウイルスRNAの測定。</t>
  </si>
  <si>
    <t>RSウイルスRNA測定</t>
  </si>
  <si>
    <t>トリヨードチロニン、逆</t>
  </si>
  <si>
    <t>生物標本中の逆トリヨードチロニンの測定。</t>
  </si>
  <si>
    <t>逆トリヨードチロニン測定</t>
  </si>
  <si>
    <t>ルブリサイト</t>
  </si>
  <si>
    <t>多染性赤芽球；多染性正芽球；赤芽球</t>
  </si>
  <si>
    <t>生物標本中の赤血球数の測定。</t>
  </si>
  <si>
    <t>ルブリサイト/総細胞</t>
  </si>
  <si>
    <t>生物標本中の赤血球と総細胞の相対的な測定値（比率またはパーセンテージ）。</t>
  </si>
  <si>
    <t>ルブリサイト対総細胞比測定</t>
  </si>
  <si>
    <t>残留量</t>
  </si>
  <si>
    <t>最大限に息を吐き出した後に肺に残る空気の量。</t>
  </si>
  <si>
    <t>右室駆出率</t>
  </si>
  <si>
    <t>視覚的な推定または計算によって測定できる、収縮期中に排出される右室拡張期終末容積のパーセンテージまたは分数。</t>
  </si>
  <si>
    <t>右室駆出率、Cal</t>
  </si>
  <si>
    <t>右室駆出率、Cal; 右室駆出率、計算値</t>
  </si>
  <si>
    <t>右心室収縮期に右心室から駆出される血液量の計算されたパーセントまたは分数。右心室の一回拍出量を右心室拡張末期容積で割って計算されます。</t>
  </si>
  <si>
    <t>右室駆出率の計算値</t>
  </si>
  <si>
    <t>右心室駆出率、Est</t>
  </si>
  <si>
    <t>右室駆出率（推定）; 右室駆出率（推定）</t>
  </si>
  <si>
    <t>右心室収縮期に右心室から排出される血液量の割合または分率の視覚的な推定。</t>
  </si>
  <si>
    <t>推定右室駆出率</t>
  </si>
  <si>
    <t>ヒトライノウイルス/エンテロウイルス</t>
  </si>
  <si>
    <t>生物学的標本中のヒトライノウイルスおよび/またはヒトエンテロウイルスの測定。</t>
  </si>
  <si>
    <t>ヒトライノウイルスおよび/またはエンテロウイルスの測定</t>
  </si>
  <si>
    <t>ヒトライノウイルス/エンテロウイルス核酸</t>
  </si>
  <si>
    <t>ヒトライノウイルス/エンテロウイルス核酸; ヒトライノウイルス/エンテロウイルス核酸</t>
  </si>
  <si>
    <t>生物学的標本中のヒトライノウイルス種および/またはヒエンテロウイルス種の任意のメンバーからの核酸の測定。</t>
  </si>
  <si>
    <t>ヒトライノウイルスおよび/またはエンテロウイルスの核酸測定</t>
  </si>
  <si>
    <t>ヒトライノウイルス/エンテロウイルスRNA</t>
  </si>
  <si>
    <t>生物学的標本中のヒトライノウイルス種および/またはヒエンテロウイルス種の RNA の測定。</t>
  </si>
  <si>
    <t>ヒトライノウイルスおよび/またはエンテロウイルスRNA測定</t>
  </si>
  <si>
    <t>予測残留量の割合</t>
  </si>
  <si>
    <t>最大限に呼気した後に肺に残る空気の量を、予測される正常値の割合として表します。</t>
  </si>
  <si>
    <t>R波振幅、全体</t>
  </si>
  <si>
    <t>単一の心電図における複数の心拍のR波振幅の測定に基づく、R波振幅の集計値。集計方法は様々ですが、通常は平均値などの中心傾向を示す指標が用いられます。</t>
  </si>
  <si>
    <t>R波振幅合計</t>
  </si>
  <si>
    <t>R波振幅、1拍</t>
  </si>
  <si>
    <t>心電図において、1回または複数回の誘導を用いて、等電位基線からR波のピークまでのR波の平均振幅（通常はmm単位で測定）を測定する。記録ゲインに基づいて、この測定値は</t>
  </si>
  <si>
    <t>R波振幅単一拍</t>
  </si>
  <si>
    <t>S100カルシウム結合タンパク質A8</t>
  </si>
  <si>
    <t>生物標本中の S100 カルシウム結合タンパク質 A8 の測定。</t>
  </si>
  <si>
    <t>S100カルシウム結合タンパク質A8測定</t>
  </si>
  <si>
    <t>S100カルシウム結合タンパク質B</t>
  </si>
  <si>
    <t>生物標本中の S100 カルシウム結合タンパク質 B の測定値。</t>
  </si>
  <si>
    <t>S100カルシウム結合タンパク質B測定</t>
  </si>
  <si>
    <t>ホスホS6リボソームタンパク質</t>
  </si>
  <si>
    <t>リン酸化S6リボソームタンパク質; 40Sリボソームサブユニットのリン酸化されたS6タンパク質</t>
  </si>
  <si>
    <t>生物標本中の 40S リボソームサブユニットのリン酸化 S6 タンパク質の測定。</t>
  </si>
  <si>
    <t>リン酸化された40Sリボソームタンパク質S6の測定</t>
  </si>
  <si>
    <t>血清アミロイドA1</t>
  </si>
  <si>
    <t>PIG4; SAA1; 血清アミロイドA-1タンパク質; 血清アミロイドA1</t>
  </si>
  <si>
    <t>生物標本中の血清アミロイド A1 の測定。</t>
  </si>
  <si>
    <t>血清アミロイドA1測定</t>
  </si>
  <si>
    <t>血清-腹水アルブミン勾配</t>
  </si>
  <si>
    <t>サーグ;血清-腹水アルブミン勾配</t>
  </si>
  <si>
    <t>血清中のアルブミンから腹水中のアルブミンの量を差し引いて計算される、血清-腹水アルブミン勾配の測定値。</t>
  </si>
  <si>
    <t>血清-腹水アルブミン勾配測定</t>
  </si>
  <si>
    <t>腹部矢状径</t>
  </si>
  <si>
    <t>内臓肥満、つまり腹部脂肪の標準的な指標で、患者の背中から上腹部にかけて、胸郭の下部と骨盤上部の間を測ります。この測定は、患者が立位または仰臥位の状態で行うことができます。</t>
  </si>
  <si>
    <t>ストレプトコッカス・アガラクティエ</t>
  </si>
  <si>
    <t>生物標本中の Streptococcus agalactiae の測定。</t>
  </si>
  <si>
    <t>Streptococcus agalactiaeの測定</t>
  </si>
  <si>
    <t>ストレプトコッカス・アガラクティエ抗原</t>
  </si>
  <si>
    <t>連鎖球菌アガラクティエ抗原；B群連鎖球菌抗原</t>
  </si>
  <si>
    <t>生物標本中の Streptococcus agalactiae 抗原の測定。</t>
  </si>
  <si>
    <t>Streptococcus agalactiae抗原測定</t>
  </si>
  <si>
    <t>ストレプトコッカス・アガラクティエDNA</t>
  </si>
  <si>
    <t>生物標本中の Streptococcus agalactiae DNA の測定。</t>
  </si>
  <si>
    <t>ストレプトコッカス・アガラクティエのDNA測定</t>
  </si>
  <si>
    <t>S-アデノシルホモシステイン</t>
  </si>
  <si>
    <t>S-アデノシル-L-ホモシステイン; S-アデノシルホモシステイン; SAH</t>
  </si>
  <si>
    <t>生物標本中の S-アデノシルホモシステインの測定。</t>
  </si>
  <si>
    <t>S-アデノシルホモシステイン測定</t>
  </si>
  <si>
    <t>サリチル酸塩</t>
  </si>
  <si>
    <t>生物標本中のサリチル酸塩の測定。</t>
  </si>
  <si>
    <t>サリチル酸塩測定</t>
  </si>
  <si>
    <t>サラザール・ノウルズ方程式のパラメータA</t>
  </si>
  <si>
    <t>サラザール・ノウルズ方程式によって記述される指数関数の表現と、被験者の吸気能力の推定値。</t>
  </si>
  <si>
    <t>サラザール・ノウルズ方程式のパラメータB</t>
  </si>
  <si>
    <t>全肺容量の容積と肺内圧ゼロの仮定容積の差。</t>
  </si>
  <si>
    <t>サラザール・ノウルズ方程式、K</t>
  </si>
  <si>
    <t>圧力-容積曲線の収縮肢の上部部分の曲率の反映。</t>
  </si>
  <si>
    <t>サラザール・ノウルズ方程式、Kパラメータ</t>
  </si>
  <si>
    <t>サルモネラ抗原</t>
  </si>
  <si>
    <t>生物標本中のサルモネラ属の任意の菌の抗原の測定。</t>
  </si>
  <si>
    <t>サルモネラ抗原測定</t>
  </si>
  <si>
    <t>サルモネラDNA</t>
  </si>
  <si>
    <t>生物標本中のサルモネラ属の任意の菌の DNA の測定。</t>
  </si>
  <si>
    <t>サルモネラDNA測定</t>
  </si>
  <si>
    <t>サルモネラ</t>
  </si>
  <si>
    <t>生物標本において、種レベルには割り当てられていないが、サルモネラ属レベルに割り当てられている微生物の測定値。</t>
  </si>
  <si>
    <t>サルモネラ測定</t>
  </si>
  <si>
    <t>従業員の給与タイプ</t>
  </si>
  <si>
    <t>雇用主が従業員の給与または賃金を計算する際に使用する方法を指定するコード。例：時給、年俸、歩合制など。</t>
  </si>
  <si>
    <t>S-アデノシルメチオニン</t>
  </si>
  <si>
    <t>S-アデノシル-L-メチオニン; S-アデノシルメチオニン; SAM-e; SAMe; SAMMY</t>
  </si>
  <si>
    <t>生物標本中の S-アデノシルメチオニンの測定。</t>
  </si>
  <si>
    <t>S-アデノシルメチオニン測定</t>
  </si>
  <si>
    <t>収縮期前方運動指標</t>
  </si>
  <si>
    <t>SAMインジケーター; 収縮期前方運動インジケーター</t>
  </si>
  <si>
    <t>心臓弁とその関連構造の収縮期前方運動があるかどうかを示します。</t>
  </si>
  <si>
    <t>収縮期前方運動重症度</t>
  </si>
  <si>
    <t>SAM重症度; 収縮期前方運動重症度</t>
  </si>
  <si>
    <t>心臓弁とその関連構造の収縮期前方運動の重症度の評価。</t>
  </si>
  <si>
    <t>連鎖球菌アンギノサス</t>
  </si>
  <si>
    <t>生物標本中の Streptococcus anginosus の測定。</t>
  </si>
  <si>
    <t>Streptococcus anginosusの測定</t>
  </si>
  <si>
    <t>酸素飽和度/吸入酸素濃度</t>
  </si>
  <si>
    <t>吸入ガス中の酸素の体積分率に対する血液量の酸素ヘモグロビン飽和度の相対測定値（比率またはパーセンテージ）。</t>
  </si>
  <si>
    <t>SARS-CoV-1/SARS-CoV-2抗原</t>
  </si>
  <si>
    <t>生物学的標本中の SARS-CoV-1 および/または SARS-CoV-2 の抗原の測定。</t>
  </si>
  <si>
    <t>SARS-CoV-1/SARS-CoV-2 抗原測定</t>
  </si>
  <si>
    <t>SARS-CoV-2抗原</t>
  </si>
  <si>
    <t>生物学的標本中の SARS-CoV-2 抗原の測定。</t>
  </si>
  <si>
    <t>SARS-CoV-2抗原測定</t>
  </si>
  <si>
    <t>SARS-CoV-2 ヌクレオカプシドタンパク質抗原</t>
  </si>
  <si>
    <t>SARS-CoV-2 Nタンパク質抗原</t>
  </si>
  <si>
    <t>生物標本中の SARS-CoV-2 ヌクレオカプシドタンパク質抗原の測定。</t>
  </si>
  <si>
    <t>SARS-CoV-2 ヌクレオカプシドタンパク質抗原測定</t>
  </si>
  <si>
    <t>生物学的標本中の SARS-CoV-2 RNA の測定。</t>
  </si>
  <si>
    <t>SARS-CoV-2 RNA測定</t>
  </si>
  <si>
    <t>SARS-CoV-2 SRNA</t>
  </si>
  <si>
    <t>SARS-CoV-2 S 遺伝子; SARS-CoV-2 S RNA; SARS-CoV-2 スパイク RNA</t>
  </si>
  <si>
    <t>生物学的標本中の SARS-CoV-2 S RNA の測定。</t>
  </si>
  <si>
    <t>SARS-CoV-2 S RNA測定</t>
  </si>
  <si>
    <t>サルコシン</t>
  </si>
  <si>
    <t>N-メチルグリシン; サルコシン</t>
  </si>
  <si>
    <t>生物標本中のサルコシンの測定。</t>
  </si>
  <si>
    <t>サルコシン測定</t>
  </si>
  <si>
    <t>SARS関連コロナウイルスRNA/MERS RNA</t>
  </si>
  <si>
    <t>生物学的標本中のSARS-CoV、SARS-CoV-2、その他のSARS類似コロナウイルス、および/またはMERS-CoVを含むがこれらに限定されない、SARS関連および/またはMERSコロナウイルスRNAの測定。</t>
  </si>
  <si>
    <t>SARS関連コロナウイルスRNA/MERS RNA測定</t>
  </si>
  <si>
    <t>重症急性呼吸器症候群（SARS）コロナウイルス</t>
  </si>
  <si>
    <t>SARS-CoV; SARS-CoV-1; 重症急性呼吸器症候群関連コロナウイルス</t>
  </si>
  <si>
    <t>生物標本中の重症急性呼吸器症候群関連コロナウイルスの測定。</t>
  </si>
  <si>
    <t>重症急性呼吸器症候群関連コロナウイルス測定</t>
  </si>
  <si>
    <t>重症急性呼吸器症候群コロナウイルス2</t>
  </si>
  <si>
    <t>SARS-CoV-2; 重症急性呼吸器症候群コロナウイルス2; 重症急性呼吸器症候群コロナウイルス2</t>
  </si>
  <si>
    <t>生物標本中の重症急性呼吸器症候群コロナウイルス2の測定。</t>
  </si>
  <si>
    <t>重症急性呼吸器症候群コロナウイルス2の測定</t>
  </si>
  <si>
    <t>SARS関連コロナウイルスRNA</t>
  </si>
  <si>
    <t>生物学的標本中のSARS-CoV、SARS-CoV-2、および/またはその他のSARS類似コロナウイルスを含むがこれらに限定されないSARS関連コロナウイルスRNAの測定。</t>
  </si>
  <si>
    <t>SARS関連コロナウイルスRNA測定</t>
  </si>
  <si>
    <t>黄色ブドウ球菌DNA</t>
  </si>
  <si>
    <t>生物標本中の黄色ブドウ球菌 DNA の測定。</t>
  </si>
  <si>
    <t>黄色ブドウ球菌DNA測定</t>
  </si>
  <si>
    <t>黄色ブドウ球菌</t>
  </si>
  <si>
    <t>生物標本中の黄色ブドウ球菌の測定。</t>
  </si>
  <si>
    <t>黄色ブドウ球菌測定</t>
  </si>
  <si>
    <t>比気道容積</t>
  </si>
  <si>
    <t>機能的呼吸画像診断で使用されるパラメータであり、指定された肺内領域の気道容積を同じ指定された肺内領域の総容積で割ることによって算出されます。</t>
  </si>
  <si>
    <t>予測される特定の気道容積の割合</t>
  </si>
  <si>
    <t>機能的呼吸画像診断で使用されるパラメータ。指定された肺内領域の気道容積を同じ指定された肺内領域の総容積で割ることによって算出され、予測される正常値の割合として表されます。</t>
  </si>
  <si>
    <t>物質依存指標</t>
  </si>
  <si>
    <t>個人が物質に依存しているかどうかを示す指標。</t>
  </si>
  <si>
    <t>年齢別収縮期血圧パーセンタイル</t>
  </si>
  <si>
    <t>収縮期血圧年齢パーセンタイル; 収縮期血圧年齢パーセンタイル</t>
  </si>
  <si>
    <t>個人の収縮期血圧と年齢と参照集団の収縮期血圧および年齢との関係を評価し、パーセンタイルで表します。</t>
  </si>
  <si>
    <t>身長に対する収縮期血圧のパーセンタイル</t>
  </si>
  <si>
    <t>収縮期血圧（身長パーセンタイル）; 収縮期血圧（身長パーセンタイル）</t>
  </si>
  <si>
    <t>個人の収縮期血圧と身長と参照集団のそれらとの関係を評価し、パーセンタイルで表します。</t>
  </si>
  <si>
    <t>収縮期血圧（身長に対するパーセンタイル）</t>
  </si>
  <si>
    <t>シブトラミン</t>
  </si>
  <si>
    <t>生物標本中のシブトラミンの測定。</t>
  </si>
  <si>
    <t>シブトラミン測定</t>
  </si>
  <si>
    <t>S-ベンジルメルカプツール酸</t>
  </si>
  <si>
    <t>N-アセチル-S-ベンジル-L-システイン; S-ベンジルメルカプツール酸; S-ベンジルメルカプツール酸; S-ベンジルメルカプツール酸; SBNAC</t>
  </si>
  <si>
    <t>検体中のS-ベンジルメルカプツール酸の測定。</t>
  </si>
  <si>
    <t>S-ベンジルメルカプツール酸測定</t>
  </si>
  <si>
    <t>件名 現在授乳中の子供Ind</t>
  </si>
  <si>
    <t>対象者 現在授乳中 指標; 対象者 現在授乳中 指標</t>
  </si>
  <si>
    <t>個人が現在子供に母乳を与えているかどうかを示します。</t>
  </si>
  <si>
    <t>対象者 現在授乳中の子供指標</t>
  </si>
  <si>
    <t>セコバルビタール</t>
  </si>
  <si>
    <t>生物学的標本中に存在するセコバルビタールの測定。</t>
  </si>
  <si>
    <t>セコバルビタール測定</t>
  </si>
  <si>
    <t>扁平上皮癌抗原</t>
  </si>
  <si>
    <t>生物標本中の扁平上皮癌抗原の測定。</t>
  </si>
  <si>
    <t>扁平上皮癌抗原測定</t>
  </si>
  <si>
    <t>sCD223発現</t>
  </si>
  <si>
    <t>細胞表面CD223発現；膜CD223発現；細胞膜CD223発現；sCD223発現</t>
  </si>
  <si>
    <t>生物標本における細胞膜（表面）CD223 発現の測定。</t>
  </si>
  <si>
    <t>細胞膜CD223発現測定</t>
  </si>
  <si>
    <t>幹細胞因子</t>
  </si>
  <si>
    <t>KITリガンド; 幹細胞因子</t>
  </si>
  <si>
    <t>生物標本中の幹細胞因子の測定。</t>
  </si>
  <si>
    <t>幹細胞因子測定</t>
  </si>
  <si>
    <t>マスト/幹細胞増殖因子レックキット</t>
  </si>
  <si>
    <t>C-Kit; CD117; KIT プロトオンコゲン、受容体チロシンキナーゼ; マスト/幹細胞増殖因子 Rec キット; マスト/幹細胞増殖因子受容体キット</t>
  </si>
  <si>
    <t>生物学的標本中のマスト/幹細胞増殖因子受容体キットの測定。</t>
  </si>
  <si>
    <t>マスト/幹細胞増殖因子受容体キット測定</t>
  </si>
  <si>
    <t>破砕赤血球/赤血球</t>
  </si>
  <si>
    <t>生物標本中の赤血球に対する破砕赤血球の相対的な尺度（比率またはパーセンテージ）。</t>
  </si>
  <si>
    <t>破砕赤血球対赤血球比測定</t>
  </si>
  <si>
    <t>分裂細胞</t>
  </si>
  <si>
    <t>生物標本中の破砕赤血球（断片化した赤血球）の測定。</t>
  </si>
  <si>
    <t>破砕赤血球数</t>
  </si>
  <si>
    <t>鎌状赤血球/赤血球</t>
  </si>
  <si>
    <t>生物標本中のすべての赤血球に対する鎌状赤血球（鎌状の赤血球）の相対的な測定値（比率またはパーセンテージ）。</t>
  </si>
  <si>
    <t>鎌状赤血球対赤血球比測定</t>
  </si>
  <si>
    <t>鎌状赤血球症</t>
  </si>
  <si>
    <t>鎌状赤血球</t>
  </si>
  <si>
    <t>生物標本中の鎌状赤血球（鎌状の赤血球）の測定。</t>
  </si>
  <si>
    <t>鎌状赤血球数</t>
  </si>
  <si>
    <t>チオシアン酸塩</t>
  </si>
  <si>
    <t>生物標本中のチオシアン酸塩の測定。</t>
  </si>
  <si>
    <t>チオシアン酸塩測定</t>
  </si>
  <si>
    <t>サクシニルアセトン</t>
  </si>
  <si>
    <t>生物標本中のスクシニルアセトンの測定。</t>
  </si>
  <si>
    <t>サクシニルアセトン測定</t>
  </si>
  <si>
    <t>スコア</t>
  </si>
  <si>
    <t>比較の目的で結果または応答を評価し、順序付ける値 (数値、数値範囲、比率など)。</t>
  </si>
  <si>
    <t>シンチレーション結晶タイプ</t>
  </si>
  <si>
    <t>放射線照射に反応して光を発する、画像化手順で使用される結晶性物質の分類。</t>
  </si>
  <si>
    <t>断面厚さ</t>
  </si>
  <si>
    <t>組織や鉱物、その他の物質の断面の厚さの測定値。</t>
  </si>
  <si>
    <t>ソルビトール脱水素酵素</t>
  </si>
  <si>
    <t>生物標本中のソルビトール脱水素酵素の測定。</t>
  </si>
  <si>
    <t>ソルビトール脱水素酵素測定</t>
  </si>
  <si>
    <t>対称ジメチルアルギニン</t>
  </si>
  <si>
    <t>N,N'-ジメチルアルギニン; 対称ジメチルアルギニン</t>
  </si>
  <si>
    <t>生物標本中の対称ジメチルアルギニンの測定。</t>
  </si>
  <si>
    <t>対称ジメチルアルギニン測定</t>
  </si>
  <si>
    <t>睡眠効率</t>
  </si>
  <si>
    <t>ベッドで過ごした合計時間に対する合計睡眠時間（N1 睡眠 + N2 睡眠 + N3 睡眠 + REM 睡眠）の相対的な測定値（パーセンテージ）。</t>
  </si>
  <si>
    <t>セレン</t>
  </si>
  <si>
    <t>標本中のセレンの測定。</t>
  </si>
  <si>
    <t>セレン測定</t>
  </si>
  <si>
    <t>セクレチン</t>
  </si>
  <si>
    <t>生物標本中のセクレチンホルモンの測定。</t>
  </si>
  <si>
    <t>セクレチン測定</t>
  </si>
  <si>
    <t>堆積物検査</t>
  </si>
  <si>
    <t>顕微鏡的堆積物分析；堆積物分析；堆積物検査</t>
  </si>
  <si>
    <t>生物標本内の堆積物の観察、評価、または検査。</t>
  </si>
  <si>
    <t>堆積物分析</t>
  </si>
  <si>
    <t>サルモネラ・エンテリカ</t>
  </si>
  <si>
    <t>生物標本中のサルモネラ・エンテリカの測定。</t>
  </si>
  <si>
    <t>サルモネラ・エンテリカ測定</t>
  </si>
  <si>
    <t>サルモネラ・エンテリカ/ボンゴリ DNA</t>
  </si>
  <si>
    <t>生物標本中のサルモネラ・エンテリカおよび/またはサルモネラ・ボンゴリ DNA の測定。</t>
  </si>
  <si>
    <t>サルモネラ・エンテリカおよび/またはサルモネラ・ボンゴリのDNA測定</t>
  </si>
  <si>
    <t>表皮ブドウ球菌</t>
  </si>
  <si>
    <t>生物標本中の Staphylococcus epidermidis の測定。</t>
  </si>
  <si>
    <t>表皮ブドウ球菌の測定</t>
  </si>
  <si>
    <t>配列再配置</t>
  </si>
  <si>
    <t>核酸配列に影響を与え、核酸の増加、損失、反転、または転座をもたらすプロセスの生成物。</t>
  </si>
  <si>
    <t>セリン</t>
  </si>
  <si>
    <t>生物標本中のセリンの測定。</t>
  </si>
  <si>
    <t>セリン測定</t>
  </si>
  <si>
    <t>セラチア</t>
  </si>
  <si>
    <t>生物標本において、種レベルには割り当てられていないが、セラチア属レベルに割り当てられている生物の測定値。</t>
  </si>
  <si>
    <t>セラチア測定</t>
  </si>
  <si>
    <t>セルトラリン</t>
  </si>
  <si>
    <t>生物学的標本中に存在するセルトラリンの測定。</t>
  </si>
  <si>
    <t>セルトラリン測定</t>
  </si>
  <si>
    <t>ノルセルトラリン</t>
  </si>
  <si>
    <t>生物標本中のノルセルトラリンの測定。</t>
  </si>
  <si>
    <t>ノルセルトラリン測定</t>
  </si>
  <si>
    <t>連絡先の設定</t>
  </si>
  <si>
    <t>人が病気のキャリアと接触した可能性がある、または病気のキャリアの役割を果たした可能性がある環境。</t>
  </si>
  <si>
    <t>病気の接触状況</t>
  </si>
  <si>
    <t>重症度/強度</t>
  </si>
  <si>
    <t>望ましくない物事の程度。</t>
  </si>
  <si>
    <t>重大度</t>
  </si>
  <si>
    <t>性交禁欲期間</t>
  </si>
  <si>
    <t>個人が性行為を控えていた期間の長さ。</t>
  </si>
  <si>
    <t>出生時に割り当てられた性別</t>
  </si>
  <si>
    <t>乳児の性別。ほとんどの場合、乳児の解剖学的特徴やその他の生物学的特徴に基づいて決定されます。出生時の性別、出生時の性別、生物学的性別、または性別と呼ばれることもありますが、出生時に割り当てられた性別という用語が推奨されます。(フェンウェイ・ヘルス)</t>
  </si>
  <si>
    <t>性的指向</t>
  </si>
  <si>
    <t>人の感情的、恋愛的、および/または性的魅力のパターン。</t>
  </si>
  <si>
    <t>セザリー細胞</t>
  </si>
  <si>
    <t>生物標本中のセザリー細胞（大脳様核を持つ非定型リンパ球）の測定。</t>
  </si>
  <si>
    <t>セザリー細胞数</t>
  </si>
  <si>
    <t>セザリー細胞/白血球</t>
  </si>
  <si>
    <t>生物標本中の全白血球に対するセザリー細胞の相対的な測定値（比率またはパーセンテージ）。</t>
  </si>
  <si>
    <t>セザリー細胞対白血球比測定</t>
  </si>
  <si>
    <t>セザリー細胞/リンパ球</t>
  </si>
  <si>
    <t>生物標本中のすべてのリンパ球に対するセザリー細胞（大脳様核を持つ非定型リンパ球）の相対的な測定値（比率またはパーセンテージ）。</t>
  </si>
  <si>
    <t>セザリー細胞対リンパ球比測定</t>
  </si>
  <si>
    <t>サーファクタントタンパク質D</t>
  </si>
  <si>
    <t>SP-D; サーファクタントタンパク質D</t>
  </si>
  <si>
    <t>生物標本中のサーファクタントタンパク質 D の測定。</t>
  </si>
  <si>
    <t>サーファクタントタンパク質D測定</t>
  </si>
  <si>
    <t>ソフトウェア名</t>
  </si>
  <si>
    <t>ソフトウェア プログラムの文字識別子。</t>
  </si>
  <si>
    <t>ソフトウェアバージョン</t>
  </si>
  <si>
    <t>ソフトウェアの形式または変種。ソフトウェア プログラムの一連のコピーのうちの 1 つで、それぞれに新しい変更が組み込まれています。(NCI)</t>
  </si>
  <si>
    <t>比気道コンダクタンス</t>
  </si>
  <si>
    <t>肺容積に対する気道コンダクタンスの測定値。(NCI)</t>
  </si>
  <si>
    <t>部分的後期ガドリニウム増強</t>
  </si>
  <si>
    <t>後期ガドリニウム増強の特徴を示すセグメントの識別。</t>
  </si>
  <si>
    <t>SH2ドメイン含有1Aタンパク質</t>
  </si>
  <si>
    <t>DSHP; ダンカン病 SH2 タンパク質; EBVS; IMD5; LYP; MTCP1; SAP; SAP/SH2D1A; SH2 ドメイン含有 1A タンパク質; XLP; XLPD; XLPD1</t>
  </si>
  <si>
    <t>生物標本中の SH2 ドメインを含む 1A タンパク質の測定。</t>
  </si>
  <si>
    <t>SH2ドメイン含有1Aタンパク質測定</t>
  </si>
  <si>
    <t>ブドウ球菌溶血症</t>
  </si>
  <si>
    <t>生物標本中の Staphylococcus haemolyticus の測定。</t>
  </si>
  <si>
    <t>ブドウ球菌溶血症測定</t>
  </si>
  <si>
    <t>形</t>
  </si>
  <si>
    <t>何かの実体とは別に、その何かを空間的に配置すること。(NCI)</t>
  </si>
  <si>
    <t>性ホルモン結合グロブリン</t>
  </si>
  <si>
    <t>性ホルモン結合グロブリン; 性ホルモン結合タンパク質</t>
  </si>
  <si>
    <t>生物学的標本中の性ホルモン結合（グロブリン）タンパク質の測定。</t>
  </si>
  <si>
    <t>性ホルモン結合タンパク質測定</t>
  </si>
  <si>
    <t>ソニック・ヘッジホッグ</t>
  </si>
  <si>
    <t>生物標本中のソニックヘッジホッグタンパク質の測定。</t>
  </si>
  <si>
    <t>ソニックヘッジホッグ測定</t>
  </si>
  <si>
    <t>赤痢菌抗原</t>
  </si>
  <si>
    <t>生物標本中の Shigella 属の任意の菌の抗原の測定。</t>
  </si>
  <si>
    <t>赤痢菌抗原測定</t>
  </si>
  <si>
    <t>志賀毒素</t>
  </si>
  <si>
    <t>生物標本中の志賀毒素の測定。</t>
  </si>
  <si>
    <t>志賀毒素測定</t>
  </si>
  <si>
    <t>赤痢菌DNA</t>
  </si>
  <si>
    <t>生物標本中の Shigella 属の任意の菌の DNA の測定。</t>
  </si>
  <si>
    <t>赤痢菌DNA測定</t>
  </si>
  <si>
    <t>赤痢菌/EIEC</t>
  </si>
  <si>
    <t>Shigella/EIEC; Shigella/腸管侵襲性大腸菌; Shigella/腸管侵襲性大腸菌</t>
  </si>
  <si>
    <t>生物標本において、種レベルには割り当てられていないが、赤痢菌属レベルおよび/または腸管侵入性大腸菌レベルに割り当てられている微生物の測定値。</t>
  </si>
  <si>
    <t>赤痢菌および/または腸管侵入性大腸菌のDNA測定</t>
  </si>
  <si>
    <t>赤痢菌</t>
  </si>
  <si>
    <t>生物標本において、種レベルには割り当てられていないが、Shigella 属レベルに割り当てられている生物の測定値。</t>
  </si>
  <si>
    <t>赤痢菌測定</t>
  </si>
  <si>
    <t>貯蔵寿命</t>
  </si>
  <si>
    <t>医薬品が規定の条件下で保管された場合、規定の限度内でその特性および性能を維持する期間。安定期間は、製品の製造日から算出されます。</t>
  </si>
  <si>
    <t>医薬品の有効期限</t>
  </si>
  <si>
    <t>ショートバリエーション</t>
  </si>
  <si>
    <t>参照配列と比較した場合の、短いヌクレオチド配列（通常は 50 塩基対以下と定義されます）の変動性の評価。</t>
  </si>
  <si>
    <t>短期変動評価</t>
  </si>
  <si>
    <t>受動喫煙の曝露状況</t>
  </si>
  <si>
    <t>受動喫煙曝露に関する個人の状態。</t>
  </si>
  <si>
    <t>可溶性細胞間接着分子1</t>
  </si>
  <si>
    <t>生物標本中の可溶性細胞間接着分子 1 の測定。</t>
  </si>
  <si>
    <t>可溶性細胞間接着分子1の測定</t>
  </si>
  <si>
    <t>可溶性細胞間接着分子4</t>
  </si>
  <si>
    <t>可溶性細胞間接着分子4; 可溶性細胞間接着分子4</t>
  </si>
  <si>
    <t>生物標本中の可溶性細胞間接着分子 4 の測定。</t>
  </si>
  <si>
    <t>可溶性細胞間接着分子4の測定</t>
  </si>
  <si>
    <t>信号振幅</t>
  </si>
  <si>
    <t>信号の高さの測定値。</t>
  </si>
  <si>
    <t>信号周波数</t>
  </si>
  <si>
    <t>単位時間あたりの周期的な波またはパルスのサイクルの数の測定値。</t>
  </si>
  <si>
    <t>信号幅</t>
  </si>
  <si>
    <t>脈波の始まりと終わりの間の時間間隔に見られる値の範囲の測定値。</t>
  </si>
  <si>
    <t>6-モノアセチルモルヒネ</t>
  </si>
  <si>
    <t>生物学的標本中に存在する 6-モノアセチルモルヒネの測定。</t>
  </si>
  <si>
    <t>6-モノアセチルモルヒネ測定</t>
  </si>
  <si>
    <t>サイズ</t>
  </si>
  <si>
    <t>何かの物理的な大きさ。(NCI)</t>
  </si>
  <si>
    <t>スキーン腺異常指標</t>
  </si>
  <si>
    <t>スキーン腺に異常があるかどうかを示します。</t>
  </si>
  <si>
    <t>肌の分類</t>
  </si>
  <si>
    <t>フィッツパトリック皮膚分類；皮膚分類</t>
  </si>
  <si>
    <t>被験者の皮膚の日光に対する感受性を分類する検査。(Fitzpatrick TB. 日光反応性皮膚タイプI～VIの妥当性と実用性。Arch. Dermatol. 1998 124: 869-871.)</t>
  </si>
  <si>
    <t>フィッツパトリック分類尺度</t>
  </si>
  <si>
    <t>皮膚伝導率</t>
  </si>
  <si>
    <t>皮膚が電気を伝導できる程度。</t>
  </si>
  <si>
    <t>スライス番号</t>
  </si>
  <si>
    <t>画像スライスを識別するために使用される数値識別子。(NCI)</t>
  </si>
  <si>
    <t>可溶性トランスフェリン受容体</t>
  </si>
  <si>
    <t>生物標本中の可溶性トランスフェリン受容体の測定。</t>
  </si>
  <si>
    <t>可溶性トランスフェリン受容体測定</t>
  </si>
  <si>
    <t>シアリルSSEA-1抗原</t>
  </si>
  <si>
    <t>シアリルルイス X 抗原;シアリル・レックス。シアリルSSEA-1抗原;シアリル-CD15; SLeX</t>
  </si>
  <si>
    <t>生物標本中のシアリル段階特異的胎児抗原-1 の測定。</t>
  </si>
  <si>
    <t>シアリルSSEA-1抗原測定</t>
  </si>
  <si>
    <t>セラチア・マルセセンス</t>
  </si>
  <si>
    <t>生物標本中の Serratia marcescens の測定。</t>
  </si>
  <si>
    <t>セラチア・マルセセンス測定</t>
  </si>
  <si>
    <t>セラチア・マルセセンスDNA</t>
  </si>
  <si>
    <t>生物標本中の Serratia marcescens DNA の測定。</t>
  </si>
  <si>
    <t>セラチア・マルセセンスDNA測定</t>
  </si>
  <si>
    <t>スマッジセル</t>
  </si>
  <si>
    <t>バスケットセル、グムプレヒトシャドウセル、シャドウセル、スマッジセル</t>
  </si>
  <si>
    <t>生物標本内のスマッジ細胞（破裂した白血球の核残渣）の測定。</t>
  </si>
  <si>
    <t>スマッジセル数</t>
  </si>
  <si>
    <t>スマッジ細胞/白血球</t>
  </si>
  <si>
    <t>バスケット細胞/白血球、グムプレヒトシャドウ細胞/白血球、シャドウ細胞/白血球、スマッジ細胞/白血球</t>
  </si>
  <si>
    <t>生物標本内の白血球に対するスマッジ細胞の相対的な測定値（比率またはパーセンテージ）。</t>
  </si>
  <si>
    <t>スマッジ細胞と白血球の比率測定</t>
  </si>
  <si>
    <t>妊娠週数表示には小さめ</t>
  </si>
  <si>
    <t>胎児または乳児が在胎週数に対して小さいかどうかを示します。</t>
  </si>
  <si>
    <t>塗抹標本検査</t>
  </si>
  <si>
    <t>塗抹標本評価；塗抹標本検査；標本塗抹標本検査</t>
  </si>
  <si>
    <t>生物学的標本の塗抹標本の観察、評価、または検査。</t>
  </si>
  <si>
    <t>可溶性メソテリン関連ペプチド</t>
  </si>
  <si>
    <t>可溶性メソテリン関連ペプチド；可溶性メソテリン関連タンパク質</t>
  </si>
  <si>
    <t>生物標本中の可溶性メソテリン関連ペプチドの測定。</t>
  </si>
  <si>
    <t>可溶性メソテリン関連ペプチドの測定</t>
  </si>
  <si>
    <t>洞結節のリズムと不整脈</t>
  </si>
  <si>
    <t>洞結節調律および不整脈の心電図評価。</t>
  </si>
  <si>
    <t>洞結節調律と不整脈心電図評価</t>
  </si>
  <si>
    <t>一塩基変異</t>
  </si>
  <si>
    <t>参照ヌクレオチドと比較した場合の、ゲノムの特定の位置にあるヌクレオチドの変動性の評価。</t>
  </si>
  <si>
    <t>一塩基変異評価</t>
  </si>
  <si>
    <t>二酸化硫黄</t>
  </si>
  <si>
    <t>生物標本中の二酸化硫黄の測定。</t>
  </si>
  <si>
    <t>二酸化硫黄測定</t>
  </si>
  <si>
    <t>社会経済分類</t>
  </si>
  <si>
    <t>社会経済階級; 社会経済分類</t>
  </si>
  <si>
    <t>経済、人口統計、社会的相互作用を考慮した個人の特徴付けまたは分類であり、社会または文化内での個人の行動を階層化するために使用されます。</t>
  </si>
  <si>
    <t>ナトリウム</t>
  </si>
  <si>
    <t>生物標本中のナトリウムの測定。</t>
  </si>
  <si>
    <t>ナトリウム測定</t>
  </si>
  <si>
    <t>ナトリウム排泄率</t>
  </si>
  <si>
    <t>定義された時間（例：1 時間）にわたって生物標本から排出されるナトリウムの量を測定します。</t>
  </si>
  <si>
    <t>入眠潜時</t>
  </si>
  <si>
    <t>照明が消えてから人が眠りにつくまでの時間の長さ。</t>
  </si>
  <si>
    <t>ソマトトロフィン</t>
  </si>
  <si>
    <t>成長ホルモン; ソマトトロピン; ソマトトロピン</t>
  </si>
  <si>
    <t>生物標本中の成長ホルモン（ソマトトロフィン）の測定。</t>
  </si>
  <si>
    <t>ソマトトロピン測定</t>
  </si>
  <si>
    <t>スクレロスチン</t>
  </si>
  <si>
    <t>生物標本中のスクレロスチンの測定。</t>
  </si>
  <si>
    <t>スクレロスチン測定</t>
  </si>
  <si>
    <t>自然流産の数</t>
  </si>
  <si>
    <t>流産件数、自然流産件数</t>
  </si>
  <si>
    <t>女性被験者が経験した自然流産（妊娠期間が 20 週未満の場合）の総数を測定します。</t>
  </si>
  <si>
    <t>S-膵臓-1抗原</t>
  </si>
  <si>
    <t>S-膵臓-1抗原; シアリル化炭酸化抗原SPAN-1; SPan-1</t>
  </si>
  <si>
    <t>生物学的標本中の S-膵臓-1 抗原の測定。</t>
  </si>
  <si>
    <t>S-膵臓-1抗原測定</t>
  </si>
  <si>
    <t>空間次元</t>
  </si>
  <si>
    <t>次元; 空間次元</t>
  </si>
  <si>
    <t>長さ、幅、高さ（または厚さ）の 3 つの軸として表現される実体の 3 次元の大きさ。</t>
  </si>
  <si>
    <t>寸法</t>
  </si>
  <si>
    <t>スペクトル幅</t>
  </si>
  <si>
    <t>最大振幅の半分における波長間隔の幅。</t>
  </si>
  <si>
    <t>スピード</t>
  </si>
  <si>
    <t>物体の移動速度を表すスカラー値。移動距離を経過時間で割って表します。</t>
  </si>
  <si>
    <t>精子</t>
  </si>
  <si>
    <t>生物標本中に存在する精子細胞の測定。</t>
  </si>
  <si>
    <t>精子細胞数</t>
  </si>
  <si>
    <t>精子の運動性</t>
  </si>
  <si>
    <t>精液標本内で前進運動できる精子の測定。</t>
  </si>
  <si>
    <t>精子運動能測定</t>
  </si>
  <si>
    <t>精子、進行性</t>
  </si>
  <si>
    <t>生物標本中の精子の進行速度（前進方向への運動性）を測定します。</t>
  </si>
  <si>
    <t>精子の進行測定</t>
  </si>
  <si>
    <t>比重</t>
  </si>
  <si>
    <t>流体の密度と水の密度の比。</t>
  </si>
  <si>
    <t>球状赤血球</t>
  </si>
  <si>
    <t>生物標本中の球状赤血球（小さな球形の赤血球）の測定。</t>
  </si>
  <si>
    <t>球状赤血球数</t>
  </si>
  <si>
    <t>セリンペプチダーゼ阻害剤カザールタイプ1</t>
  </si>
  <si>
    <t>膵分泌トリプシンインヒビター; PSTI; セリンペプチダーゼインヒビター Kazal タイプ 1; Spink3; TATI; 腫瘍関連トリプシンインヒビター</t>
  </si>
  <si>
    <t>生物標本中のセリンペプチダーゼ阻害剤 Kazal 1 型の測定。</t>
  </si>
  <si>
    <t>セリンペプチダーゼ阻害剤カザール1型測定</t>
  </si>
  <si>
    <t>スピロヘータ</t>
  </si>
  <si>
    <t>スピロヘータ類; スピロヘータ細菌</t>
  </si>
  <si>
    <t>生物標本において、種レベルには割り当てられていないが、スピロヘータ目レベルに割り当てられている生物の測定値。</t>
  </si>
  <si>
    <t>スピロヘータ測定</t>
  </si>
  <si>
    <t>II型分泌型ホスホリパーゼA2</t>
  </si>
  <si>
    <t>生物標本中のII型分泌ホスホリパーゼA2の測定。</t>
  </si>
  <si>
    <t>II型分泌型ホスホリパーゼA2測定</t>
  </si>
  <si>
    <t>脾腫指標</t>
  </si>
  <si>
    <t>脾腫（脾臓の肥大）の有無を示します。</t>
  </si>
  <si>
    <t>S-フェニルメルカプツール酸</t>
  </si>
  <si>
    <t>S-フェニルメルカプツール酸; S-フェニルメルカプツール酸; S-フェニルメルカプツール酸; S-PMA</t>
  </si>
  <si>
    <t>検体中のS-フェニルメルカプツール酸の測定。</t>
  </si>
  <si>
    <t>S-フェニルメルカプツール酸測定</t>
  </si>
  <si>
    <t>精子凝集</t>
  </si>
  <si>
    <t>生物標本中の運動精子の凝集の測定。</t>
  </si>
  <si>
    <t>精子凝集測定</t>
  </si>
  <si>
    <t>生物標本中の不動精子の集合体の測定。</t>
  </si>
  <si>
    <t>運動精子数／総精子数</t>
  </si>
  <si>
    <t>生物標本中の全精子に対する運動精子の相対的な測定値（比率またはパーセンテージ）。</t>
  </si>
  <si>
    <t>運動精子と総精子の比率の測定</t>
  </si>
  <si>
    <t>精子、進行性/精子</t>
  </si>
  <si>
    <t>生物標本内の全精子に対する進行精子の相対的な測定値（比率またはパーセンテージ）。</t>
  </si>
  <si>
    <t>進行性精子対総精子比測定</t>
  </si>
  <si>
    <t>肺炎球菌</t>
  </si>
  <si>
    <t>生物標本中の肺炎球菌の測定。</t>
  </si>
  <si>
    <t>肺炎球菌測定</t>
  </si>
  <si>
    <t>肺炎球菌抗原</t>
  </si>
  <si>
    <t>生物学的標本中の肺炎球菌抗原の測定。</t>
  </si>
  <si>
    <t>肺炎球菌抗原測定</t>
  </si>
  <si>
    <t>肺炎球菌DNA</t>
  </si>
  <si>
    <t>生物標本中の肺炎球菌 DNA の測定。</t>
  </si>
  <si>
    <t>肺炎球菌DNA測定</t>
  </si>
  <si>
    <t>上室性不整脈</t>
  </si>
  <si>
    <t>頻脈を除く上室性不整脈の心電図評価。</t>
  </si>
  <si>
    <t>上室性不整脈の心電図評価</t>
  </si>
  <si>
    <t>上室性頻脈</t>
  </si>
  <si>
    <t>上室性頻脈性不整脈の心電図評価。</t>
  </si>
  <si>
    <t>上室性頻脈性不整脈の心電図評価</t>
  </si>
  <si>
    <t>STEAMパルスシーケンス混合時間</t>
  </si>
  <si>
    <t>STEAMパルスシーケンス混合時間；刺激エコー取得モードパルスシーケンス混合時間</t>
  </si>
  <si>
    <t>刺激エコー取得モード (STEAM) パルス シーケンスの 2 番目と 3 番目のパルス間の経過時間。</t>
  </si>
  <si>
    <t>試験片重量</t>
  </si>
  <si>
    <t>生物標本の重量の測定。</t>
  </si>
  <si>
    <t>標本重量測定</t>
  </si>
  <si>
    <t>化膿レンサ球菌</t>
  </si>
  <si>
    <t>生物標本中の Streptococcus pyogenes の測定。</t>
  </si>
  <si>
    <t>化膿レンサ球菌測定</t>
  </si>
  <si>
    <t>化膿レンサ球菌抗原</t>
  </si>
  <si>
    <t>生物標本中の Streptococcus pyogenes 抗原の測定。</t>
  </si>
  <si>
    <t>化膿レンサ球菌抗原測定</t>
  </si>
  <si>
    <t>化膿レンサ球菌DNA</t>
  </si>
  <si>
    <t>生物標本中の Streptococcus pyogenes DNA の測定。</t>
  </si>
  <si>
    <t>化膿レンサ球菌DNA測定</t>
  </si>
  <si>
    <t>SARS-CoV-2 RdRp遺伝子; SARS-CoV-2 RdRp RNA; SARS-CoV-2 RNA依存性RNAポリメラーゼRNA</t>
  </si>
  <si>
    <t>生物学的標本中の SARS-CoV-2 RdRp RNA の測定。</t>
  </si>
  <si>
    <t>SARS-CoV-2 RdRp RNA測定</t>
  </si>
  <si>
    <t>特異的気道抵抗</t>
  </si>
  <si>
    <t>肺容量に関係なく気道の挙動を説明するために使用される測定値。気道抵抗 (Raw) に機能的残気量 (FRC) を乗じて計算されます。</t>
  </si>
  <si>
    <t>予測される気道抵抗率</t>
  </si>
  <si>
    <t>予測される気道抵抗率; 予測される特異的気道抵抗率</t>
  </si>
  <si>
    <t>肺容量に関係なく気道の挙動を説明するために使用される測定値。気道抵抗 (Raw) に機能的残気量 (FRC) を乗じて、予測される正常値の割合として計算されます。</t>
  </si>
  <si>
    <t>予測される特定の気道抵抗の割合</t>
  </si>
  <si>
    <t>外科用メッシュオープンエリア</t>
  </si>
  <si>
    <t>外科手術中に臓器や組織を物理的にサポートするために使用される、無機材料または生物材料を緩く編んだシート内の空きスペースの物理的寸法を定量的または定性的に測定します。</t>
  </si>
  <si>
    <t>外科的滅菌インジケーター</t>
  </si>
  <si>
    <t>個人が外科手術により不妊手術を受けたかどうかを示します。</t>
  </si>
  <si>
    <t>個別外科滅菌インジケーター</t>
  </si>
  <si>
    <t>セルピンA12</t>
  </si>
  <si>
    <t>OL-64; セルピンA12; セルピンファミリーAメンバー12; バスピン; 内臓脂肪組織由来セルピン</t>
  </si>
  <si>
    <t>生物標本中のセルピン A12 の測定。</t>
  </si>
  <si>
    <t>セルピンA12の測定</t>
  </si>
  <si>
    <t>セルピンA6</t>
  </si>
  <si>
    <t>CBG; コルチコステロイド結合グロブリン; コルチコステロイド結合グロブリン; セルピンA6; トランスコルチン</t>
  </si>
  <si>
    <t>生物標本中のセルピン A6 の測定。</t>
  </si>
  <si>
    <t>セルピンA6の測定</t>
  </si>
  <si>
    <t>セルピンファミリーBメンバー5</t>
  </si>
  <si>
    <t>マスピン。ペプチダーゼ阻害剤 5; PI-5; PI5;セルピン B5;セルピンファミリーBメンバー5</t>
  </si>
  <si>
    <t>生物標本中のセルピンファミリー B メンバー 5 の測定。</t>
  </si>
  <si>
    <t>セルピンファミリーBメンバー5の測定</t>
  </si>
  <si>
    <t>セルピンファミリーFメンバー1</t>
  </si>
  <si>
    <t>PEDF; 色素上皮由来因子; セルピン F1; セルピンファミリー F メンバー 1</t>
  </si>
  <si>
    <t>生物標本中のセルピンファミリー F メンバー 1 の測定。</t>
  </si>
  <si>
    <t>セルピンファミリーFメンバー1の測定</t>
  </si>
  <si>
    <t>セロトニン</t>
  </si>
  <si>
    <t>生物標本中のセロトニンホルモンの測定。</t>
  </si>
  <si>
    <t>セロトニン測定</t>
  </si>
  <si>
    <t>ブドウ球菌</t>
  </si>
  <si>
    <t>生物標本中の Staphylococcus saprophyticus の測定。</t>
  </si>
  <si>
    <t>ブドウ球菌の測定</t>
  </si>
  <si>
    <t>中止に至る兆候/症状</t>
  </si>
  <si>
    <t>治療または介入の中止につながる兆候や症状。</t>
  </si>
  <si>
    <t>中止につながる兆候または症状</t>
  </si>
  <si>
    <t>州別健康保険プログラム名</t>
  </si>
  <si>
    <t>州固有の健康保険プログラム名; 州固有の健康保険プログラム名</t>
  </si>
  <si>
    <t>米国の州別の健康保険プログラムの名称。</t>
  </si>
  <si>
    <t>州別メディケイドプログラム名</t>
  </si>
  <si>
    <t>米国の州別メディケイド プログラムの名前。</t>
  </si>
  <si>
    <t>州固有のメディケアプログラム名</t>
  </si>
  <si>
    <t>米国の州別のメディケア プログラムの名前。</t>
  </si>
  <si>
    <t>肩甲下皮下脂肪厚</t>
  </si>
  <si>
    <t>肩甲骨の下側または裏側にある皮膚の一枚分の厚さの測定値。(NCI)</t>
  </si>
  <si>
    <t>ソマトスタチン受容体2型</t>
  </si>
  <si>
    <t>ソマトスタチン受容体2型; SRIF-1</t>
  </si>
  <si>
    <t>生物標本中のソマトスタチン受容体 2 型の測定。</t>
  </si>
  <si>
    <t>ソマトスタチン受容体2型の測定</t>
  </si>
  <si>
    <t>スタンフォードAoD分類</t>
  </si>
  <si>
    <t>スタンフォード大動脈解離分類；スタンフォード大動脈解離分類</t>
  </si>
  <si>
    <t>スタンフォード分類システム（Daily PO、Trueblood HW、Stinson EB、Wuerflein RD、Shumway NE. 急性大動脈解離の管理。Ann Thorac Surg. 1970年9月;10(3):237-47）で定義された大動脈解離の種類。</t>
  </si>
  <si>
    <t>スタンフォード大動脈解離分類</t>
  </si>
  <si>
    <t>ブドウ球菌、凝固酵素陰性</t>
  </si>
  <si>
    <t>生物標本中の凝固酵素陰性ブドウ球菌種の測定。</t>
  </si>
  <si>
    <t>コアグラーゼ陰性ブドウ球菌測定</t>
  </si>
  <si>
    <t>ブドウ球菌、コアグラーゼ陽性</t>
  </si>
  <si>
    <t>生物標本中の凝固酵素陽性ブドウ球菌種の測定。</t>
  </si>
  <si>
    <t>コアグラーゼ陽性ブドウ球菌測定</t>
  </si>
  <si>
    <t>シグナル伝達および転写活性化因子3; STAT3</t>
  </si>
  <si>
    <t>生物標本中の STAT3 (シグナル伝達および転写活性化因子 3) の測定。</t>
  </si>
  <si>
    <t>STAT3測定</t>
  </si>
  <si>
    <t>リン酸化されたSTAT3</t>
  </si>
  <si>
    <t>リン酸化されたSTAT3; pSTAT3</t>
  </si>
  <si>
    <t>生物標本中のリン酸化 STAT3 (シグナル伝達および転写活性化因子 3) の測定。</t>
  </si>
  <si>
    <t>リン酸化されたSTAT3の測定</t>
  </si>
  <si>
    <t>リン酸化されたSTAT3/STAT3</t>
  </si>
  <si>
    <t>リン酸化されたSTAT3/STAT3; pSTAT3/STAT3</t>
  </si>
  <si>
    <t>生物標本中のリン酸化 STAT3 と総 STAT3 の相対的な測定値 (比率またはパーセンテージ)。</t>
  </si>
  <si>
    <t>リン酸化されたSTAT3とSTAT3の比率測定</t>
  </si>
  <si>
    <t>標準ベース超過額</t>
  </si>
  <si>
    <t>細胞外液の代わりとして使用される、5g/dL のヘモグロビンを含む血液を標準条件下で正常な pH に戻すために必要な酸の量の計算された測定値。</t>
  </si>
  <si>
    <t>標準ベース超過測定</t>
  </si>
  <si>
    <t>ステント血栓症、冠動脈、ARCタイミング</t>
  </si>
  <si>
    <t>学術研究コンソーシアム (ARC) によって記述された分類スキームに従って、冠動脈ステント血栓症の発生時期を分類します。</t>
  </si>
  <si>
    <t>学術研究評議会冠動脈ステント血栓症のタイミング</t>
  </si>
  <si>
    <t>ST部分低下、集合体</t>
  </si>
  <si>
    <t>単一心電図における複数拍のST部分低下の測定に基づく、ST部分低下の総合値。集計方法は様々ですが、通常は平均値などの中心傾向を示す指標が用いられます。</t>
  </si>
  <si>
    <t>ST部分低下集合体</t>
  </si>
  <si>
    <t>学生指標</t>
  </si>
  <si>
    <t>対象者また​​は関連人物が学校に在籍しているかどうかを示します。</t>
  </si>
  <si>
    <t>要約（最大）ST低下</t>
  </si>
  <si>
    <t>ST部分の最大低下（ベースラインからの負の偏向、通常はmm単位で測定）は、ST部分の低下の一連の測定から得られる。通常はミリボルトで表す。</t>
  </si>
  <si>
    <t>心電図所見による最大ST部分低下</t>
  </si>
  <si>
    <t>要約（最小）ST低下</t>
  </si>
  <si>
    <t>ST部分の最小低下（ベースラインからの負の偏向、通常はmm単位で測定）は、ST部分の低下の一連の測定から得られる。通常はミリボルトで表す。</t>
  </si>
  <si>
    <t>心電図所見による最小ST部分低下</t>
  </si>
  <si>
    <t>ST部分低下、単拍</t>
  </si>
  <si>
    <t>心電図において、1回以上の誘導を用いて、等電位基線からST部分までの等電位基線下におけるST部分の低下の平均振幅（通常はmm単位）を測定する。記録に基づいて、</t>
  </si>
  <si>
    <t>ST部分低下単拍</t>
  </si>
  <si>
    <t>STセグメント偏位、集計</t>
  </si>
  <si>
    <t>単一心電図における複数拍のSTセグメント偏位の測定に基づく、STセグメント偏位の総合値。集計方法は様々ですが、通常は平均値などの中心傾向を示す指標が用いられます。</t>
  </si>
  <si>
    <t>STセグメント偏位集計</t>
  </si>
  <si>
    <t>要約（最大）ST偏差</t>
  </si>
  <si>
    <t>ST部分の最大偏差（ベースラインからの距離、正または負、通常はmm単位で測定）は、ST部分の偏差の一連の測定値から得られます。これは通常、ミリボルトで表されます。</t>
  </si>
  <si>
    <t>最大ST偏差</t>
  </si>
  <si>
    <t>要約（最小）ST偏差</t>
  </si>
  <si>
    <t>ST部分の最小偏差（ベースラインからの距離、正または負、通常はmm単位で測定）は、ST部分の偏差の一連の測定値から得られます。これは通常、ミリボルトで表されます。</t>
  </si>
  <si>
    <t>最小ST偏差</t>
  </si>
  <si>
    <t>STセグメント偏位、1拍</t>
  </si>
  <si>
    <t>心電図における、1回以上の誘導を用いて、等電位基線からST部分までの等電位基線を基準としてST部分の偏位の平均振幅（通常はmm単位）を測定する。</t>
  </si>
  <si>
    <t>STセグメント偏位単一拍動</t>
  </si>
  <si>
    <t>STセグメント上昇、集計</t>
  </si>
  <si>
    <t>1回の心電図における複数拍のST部分上昇の測定に基づく、ST部分上昇の集計値。集計方法は様々ですが、通常は平均値などの中心傾向を示す指標が用いられます。</t>
  </si>
  <si>
    <t>STセグメント上昇集計</t>
  </si>
  <si>
    <t>サマリー（最大）ST上昇</t>
  </si>
  <si>
    <t>STセグメントの上昇を測定した結果から得られる、STセグメントの最大上昇（ベースラインからの正の偏向、通常はmm単位で測定）です。通常はミリボルトで報告されます。</t>
  </si>
  <si>
    <t>最大ST部分上昇</t>
  </si>
  <si>
    <t>サマリー（最小）ST上昇</t>
  </si>
  <si>
    <t>ST部分の最小上昇量（ベースラインからの正の偏向量、通常はmm単位で測定）は、ST部分の上昇量の測定結果から得られます。通常はミリボルトで報告されます。</t>
  </si>
  <si>
    <t>最小ST部分上昇</t>
  </si>
  <si>
    <t>ステノトロフォモナス・マルトフィリア</t>
  </si>
  <si>
    <t>生物標本中の Stenotrophomonas maltophilia 種に割り当てられる生物の測定値。</t>
  </si>
  <si>
    <t>ステノトロフォモナス・マルトフィリア測定</t>
  </si>
  <si>
    <t>足踏み反射</t>
  </si>
  <si>
    <t>支えられた立ち姿勢で足を地面に置いたときに、新生児が早足で歩こうとする無意識の原始的反応。</t>
  </si>
  <si>
    <t>ステップ反射</t>
  </si>
  <si>
    <t>歩数</t>
  </si>
  <si>
    <t>個人が歩いた歩数。</t>
  </si>
  <si>
    <t>STセグメント上昇、1拍</t>
  </si>
  <si>
    <t>心電図における等電位基線からのST部分上昇の平均振幅（通常はmVで測定）を、1つ以上の誘導を用いて1拍の基線からST部分まで測定する。記録に基づいて</t>
  </si>
  <si>
    <t>STセグメント上昇（単拍）</t>
  </si>
  <si>
    <t>スライスの厚さ</t>
  </si>
  <si>
    <t>撮像面の2つの面間の寸法。(NCI)</t>
  </si>
  <si>
    <t>画像スライスの厚さ</t>
  </si>
  <si>
    <t>死産指標</t>
  </si>
  <si>
    <t>妊娠が死産に至ったかどうかを示すもの。</t>
  </si>
  <si>
    <t>刺激パラメータ</t>
  </si>
  <si>
    <t>身体または臓器の電気刺激中に被験者に使用される電極の種類 (単極または双極)。</t>
  </si>
  <si>
    <t>電気刺激電極タイプ</t>
  </si>
  <si>
    <t>好塩基性点描</t>
  </si>
  <si>
    <t>生物標本における好塩基性点描の測定。</t>
  </si>
  <si>
    <t>好塩基性点描測定</t>
  </si>
  <si>
    <t>刺激指数</t>
  </si>
  <si>
    <t>刺激剤の存在下での細胞特性または反応を、刺激を受けていない対照群と比較した相対的な測定値 (比率またはパーセンテージ)。</t>
  </si>
  <si>
    <t>刺激指数カウント</t>
  </si>
  <si>
    <t>ステンボロン</t>
  </si>
  <si>
    <t>デアセチルアナトロフィン; ステンボロン</t>
  </si>
  <si>
    <t>生物標本中のステンボロンの測定。</t>
  </si>
  <si>
    <t>ステンボロンの測定</t>
  </si>
  <si>
    <t>スタノゾロール</t>
  </si>
  <si>
    <t>生物標本中のスタノゾロールの測定。</t>
  </si>
  <si>
    <t>スタノゾロール測定</t>
  </si>
  <si>
    <t>口内細胞</t>
  </si>
  <si>
    <t>生物標本中の有口赤血球（楕円形または長方形の中央部分が青白く、細胞の口のような外観を持つ赤血球）の測定。</t>
  </si>
  <si>
    <t>口内細胞数</t>
  </si>
  <si>
    <t>狭窄の数</t>
  </si>
  <si>
    <t>観察された解剖学的狭窄の数。</t>
  </si>
  <si>
    <t>連鎖球菌</t>
  </si>
  <si>
    <t>生物標本において、種レベルには割り当てられていないが、連鎖球菌属レベルに割り当てられている生物の測定値。</t>
  </si>
  <si>
    <t>連鎖球菌測定</t>
  </si>
  <si>
    <t>ストロークの種類</t>
  </si>
  <si>
    <t>脳卒中の種類の分類。</t>
  </si>
  <si>
    <t>ストローク量</t>
  </si>
  <si>
    <t>最大拡張点と最大収縮点の間の血液量の差。これは、拡張末期容積から収縮末期容積を差し引いた値です。</t>
  </si>
  <si>
    <t>骨格筋トロポニンI</t>
  </si>
  <si>
    <t>骨格筋トロポニンI; sTnl</t>
  </si>
  <si>
    <t>生物標本中の総骨格トロポニン I の測定。</t>
  </si>
  <si>
    <t>骨格筋トロポニンI測定</t>
  </si>
  <si>
    <t>ステロイドスルファターゼ</t>
  </si>
  <si>
    <t>ステロイドスルファターゼ;ステリルスルファターゼ</t>
  </si>
  <si>
    <t>生物標本中のステロイドスルファターゼの測定。</t>
  </si>
  <si>
    <t>ステロイドスルファターゼ測定</t>
  </si>
  <si>
    <t>STセグメント持続時間、合計</t>
  </si>
  <si>
    <t>単一の心電図における複数の心拍から測定されたST部分持続時間間隔に基づく、ST部分持続時間の集計値。集計方法は様々ですが、通常は平均値などの中心傾向を示す指標が用いられます。</t>
  </si>
  <si>
    <t>STセグメント持続時間合計</t>
  </si>
  <si>
    <t>STセグメント持続時間、1拍</t>
  </si>
  <si>
    <t>1 つ以上の誘導を使用して、J 点から単一拍動の T 波の開始まで測定された心電図間隔。</t>
  </si>
  <si>
    <t>STセグメント持続時間（1拍）</t>
  </si>
  <si>
    <t>ST部分、T波、U波</t>
  </si>
  <si>
    <t>ST 部分、T 波、U 波の特徴を心電図で評価します。</t>
  </si>
  <si>
    <t>ST部分、T波、U波の心電図評価</t>
  </si>
  <si>
    <t>スチレン</t>
  </si>
  <si>
    <t>シナメン; エテニルベンゼン; フェニルエチレン; スチレン; ビニルベンゼン</t>
  </si>
  <si>
    <t>標本内のスチレンの測定。</t>
  </si>
  <si>
    <t>スチレン測定</t>
  </si>
  <si>
    <t>視力検査表による実際の距離</t>
  </si>
  <si>
    <t>視力検査中の被験者と視力検査表間の実際の距離。</t>
  </si>
  <si>
    <t>実際の被写体と視力検査表の距離</t>
  </si>
  <si>
    <t>視力検査表による予定距離</t>
  </si>
  <si>
    <t>視力検査中に被験者と視力検査表との間に予定される距離。</t>
  </si>
  <si>
    <t>視力検査表の距離に応じて計画</t>
  </si>
  <si>
    <t>吸啜反射</t>
  </si>
  <si>
    <t>乳首を乳児の唇に当てたときの新生児の無意識の原始的反応。</t>
  </si>
  <si>
    <t>スフェンタニル</t>
  </si>
  <si>
    <t>生物標本中のスフェンタニルの測定。</t>
  </si>
  <si>
    <t>スフェンタニル測定</t>
  </si>
  <si>
    <t>硫酸塩</t>
  </si>
  <si>
    <t>生物標本中の硫酸塩の測定。</t>
  </si>
  <si>
    <t>硫酸塩測定</t>
  </si>
  <si>
    <t>除脂肪体重補正SUV最大値</t>
  </si>
  <si>
    <t>標準摂取量最大値（除脂肪体重補正）；SUV最大値（除脂肪体重補正）</t>
  </si>
  <si>
    <t>定義された領域または関心体積 (VOI) 内で、最も強い信号を持つピクセルまたはボクセルの除脂肪体重に対して補正された標準化された摂取値。</t>
  </si>
  <si>
    <t>除脂肪体重補正最大標準化摂取量値</t>
  </si>
  <si>
    <t>除脂肪体重補正SUV平均</t>
  </si>
  <si>
    <t>除脂肪体重補正後の標準化摂取値平均；除脂肪体重補正後のSUV平均</t>
  </si>
  <si>
    <t>定義された領域または関心体積 (VOI) 内の除脂肪体重に対して補正された標準化摂取値のグループの算術平均。</t>
  </si>
  <si>
    <t>除脂肪体重補正平均標準化摂取量</t>
  </si>
  <si>
    <t>除脂肪体重補正SUVピーク</t>
  </si>
  <si>
    <t>標準摂取値ピーク（除脂肪体重補正）；SUVピーク（除脂肪体重補正）</t>
  </si>
  <si>
    <t>定義された領域または関心体積 (VOI) 全体にわたって、すべての SUV 値のヒストグラムによって生成された、除脂肪体重分布に対して補正された標準化摂取値のピーク。</t>
  </si>
  <si>
    <t>除脂肪体重補正された標準摂取量ピーク値</t>
  </si>
  <si>
    <t>直径の合計</t>
  </si>
  <si>
    <t>集計された直径値の計算。</t>
  </si>
  <si>
    <t>最長直径の合計</t>
  </si>
  <si>
    <t>集計された最長直径値の計算。</t>
  </si>
  <si>
    <t>最長垂線の合計</t>
  </si>
  <si>
    <t>集計された最長垂直値の計算。</t>
  </si>
  <si>
    <t>非リンパ節腫瘍の合計直径</t>
  </si>
  <si>
    <t>リンパ節以外の腫瘍の合計直径値の計算。</t>
  </si>
  <si>
    <t>リンパ節以外の腫瘍の直径の合計</t>
  </si>
  <si>
    <t>垂直直径の積の和</t>
  </si>
  <si>
    <t>SPD; 垂直直径の積の合計; 垂直直径の積の合計</t>
  </si>
  <si>
    <t>直交する直径の積を加算した結果。</t>
  </si>
  <si>
    <t>生存直径の合計</t>
  </si>
  <si>
    <t>腫瘍塊の生存部分から採取した合計直径値の計算。</t>
  </si>
  <si>
    <t>合計量</t>
  </si>
  <si>
    <t>集計されたボリューム値の計算。</t>
  </si>
  <si>
    <t>ボリュームの合計</t>
  </si>
  <si>
    <t>生存状況</t>
  </si>
  <si>
    <t>生きているか死亡しているかの状態。生存状態が不明な場合も含む。</t>
  </si>
  <si>
    <t>生命状態</t>
  </si>
  <si>
    <t>感受性スコア変異指標</t>
  </si>
  <si>
    <t>微生物に感受性を付与する可能性のある、スコア付けされた 1 つ以上の興味深い突然変異が存在するかどうかを示します。</t>
  </si>
  <si>
    <t>標準摂取値</t>
  </si>
  <si>
    <t>ある時点 C(T) における組織の放射能濃度と患者の体重 1 キログラムあたりの注入放射能量との比率。</t>
  </si>
  <si>
    <t>標準化摂取値</t>
  </si>
  <si>
    <t>標準化摂取値最大値</t>
  </si>
  <si>
    <t>定義された領域または関心ボリューム (VOI) 内で、最も強い信号を持つピクセルまたはボクセルの標準化された (総体重による) 取り込み値。</t>
  </si>
  <si>
    <t>標準化摂取値平均</t>
  </si>
  <si>
    <t>平均代謝標準摂取値；標準化摂取値平均</t>
  </si>
  <si>
    <t>定義された領域または関心体積 (VOI) 内の標準化された (体重ごとに) 摂取値のグループの算術平均。</t>
  </si>
  <si>
    <t>標準化摂取値の最小値</t>
  </si>
  <si>
    <t>定義された領域または関心体積 (VOI) 内で、信号が最も低いピクセルまたはボクセルの標準化された (総体重による) 取り込み値。</t>
  </si>
  <si>
    <t>標準化摂取値ピーク</t>
  </si>
  <si>
    <t>定義された領域または関心体積 (VOI) 全体にわたって、すべての SUV 値のヒストグラムによって生成された、標準化された (体重ごとに) 摂取値分布の最大平均 (ピーク)。</t>
  </si>
  <si>
    <t>標準摂取値比率</t>
  </si>
  <si>
    <t>関心のある解剖学的領域とコンテキストで定義された参照解剖学的領域における放射性医薬品の取り込みまたは結合の比率。</t>
  </si>
  <si>
    <t>肺活量の低下</t>
  </si>
  <si>
    <t>ゆっくりと最大限に吸入した後に吐き出せる空気の最大量。</t>
  </si>
  <si>
    <t>可溶性血管細胞接着分子1</t>
  </si>
  <si>
    <t>生物標本中の可溶性血管細胞接着分子 1 の測定。</t>
  </si>
  <si>
    <t>予測される緩徐肺活量の割合</t>
  </si>
  <si>
    <t>ゆっくりと最大限に吸入した後に吐き出せる空気の最大量を、予測される正常値の割合として表します。</t>
  </si>
  <si>
    <t>全身血管抵抗</t>
  </si>
  <si>
    <t>全身血管抵抗；全末梢抵抗</t>
  </si>
  <si>
    <t>全身の血管を通る血流に対する抵抗。</t>
  </si>
  <si>
    <t>S波振幅、全体</t>
  </si>
  <si>
    <t>単一の心電図における複数の心拍のS波振幅の測定に基づく、S波振幅の集計値。集計方法は様々ですが、通常は平均値などの中心傾向を示す指標が用いられます。</t>
  </si>
  <si>
    <t>S波振幅総計</t>
  </si>
  <si>
    <t>S波振幅、単拍</t>
  </si>
  <si>
    <t>心電図において、1回または複数回の誘導を用いて、等電位基線からS波のピークまでのS波の平均振幅（通常はmm単位）を測定する。記録ゲインに基づいて、この測定値は</t>
  </si>
  <si>
    <t>S波振幅単拍</t>
  </si>
  <si>
    <t>臨床使用のためのセックス</t>
  </si>
  <si>
    <t>生殖に関連する身体的特性の集合に基づいて個体を恣意的に分類すること。一般的には女性や男性といったカテゴリーの指定と関連付けられる。この分類は、観察結果のいくつかの組合せに基づいている。</t>
  </si>
  <si>
    <t>臨床目的で割り当てられた性別</t>
  </si>
  <si>
    <t>女性の性的パートナーの数</t>
  </si>
  <si>
    <t>女性の性的パートナーの総数</t>
  </si>
  <si>
    <t>指定された期間内に性行為を行った女性の数。</t>
  </si>
  <si>
    <t>男性の性的パートナーの数</t>
  </si>
  <si>
    <t>男性の性的パートナーの総数</t>
  </si>
  <si>
    <t>特定の期間内に性行為を行った男性の数。</t>
  </si>
  <si>
    <t>新たな女性の性的パートナーの数</t>
  </si>
  <si>
    <t>指定された期間内に新たに出会った女性の性的パートナーの数。</t>
  </si>
  <si>
    <t>新しい男性の性的パートナーの数</t>
  </si>
  <si>
    <t>指定された時間間隔内で新たに出会った男性の性的パートナーの数。</t>
  </si>
  <si>
    <t>新しいオーラルセックスパートナーの数</t>
  </si>
  <si>
    <t>指定された時間間隔内にオーラルセックスを行った新たな相手の数。</t>
  </si>
  <si>
    <t>オーラルセックスのパートナーの数</t>
  </si>
  <si>
    <t>オーラルセックスの相手の総数</t>
  </si>
  <si>
    <t>特定の時間間隔内にオーラルセックス行為を行った相手の人数。</t>
  </si>
  <si>
    <t>症状指標</t>
  </si>
  <si>
    <t>被験者が臨床事象に関連する症状を有していたかどうかを示します。</t>
  </si>
  <si>
    <t>症状</t>
  </si>
  <si>
    <t>患者が報告した、病気を示唆する可能性のある身体的または精神的な経験または観察。</t>
  </si>
  <si>
    <t>症状発症日</t>
  </si>
  <si>
    <t>臨床イベントの症状の発症日時。</t>
  </si>
  <si>
    <t>滑膜細胞</t>
  </si>
  <si>
    <t>滑膜細胞；全滑膜細胞</t>
  </si>
  <si>
    <t>生物標本中の滑膜細胞の総数の測定。</t>
  </si>
  <si>
    <t>滑膜細胞数</t>
  </si>
  <si>
    <t>滑膜細胞/白血球</t>
  </si>
  <si>
    <t>滑膜細胞/白血球; 総滑膜細胞/白血球</t>
  </si>
  <si>
    <t>生物学的標本中のすべての白血球に対する滑膜細胞の相対的な測定値（比率またはパーセンテージ）。</t>
  </si>
  <si>
    <t>滑膜細胞と白血球の比率測定</t>
  </si>
  <si>
    <t>収縮期血圧</t>
  </si>
  <si>
    <t>心臓周期中の全身動脈循環における最大血圧。</t>
  </si>
  <si>
    <t>収縮期血圧（推定）</t>
  </si>
  <si>
    <t>心室収縮期における特定の心血管構造内の圧力の定量的な推定。</t>
  </si>
  <si>
    <t>推定収縮期血圧</t>
  </si>
  <si>
    <t>T波軸</t>
  </si>
  <si>
    <t>等電位ベースラインからの T 波の最大偏差で評価された心電図ベクトルの数値表現。通常は前頭部面で報告されます。</t>
  </si>
  <si>
    <t>縦方向緩和時間</t>
  </si>
  <si>
    <t>縦緩和時間; スピン格子緩和時間; T1緩和時間; T1時間</t>
  </si>
  <si>
    <t>縦磁化の減衰を表す時定数。</t>
  </si>
  <si>
    <t>横緩和時間</t>
  </si>
  <si>
    <t>スピン-スピン緩和; T2緩和時間; T2時間; 横緩和時間</t>
  </si>
  <si>
    <t>横磁化の減衰を表す時定数。</t>
  </si>
  <si>
    <t>横方向スピン緩和時間</t>
  </si>
  <si>
    <t>トリヨードチロニン</t>
  </si>
  <si>
    <t>総T3; トリヨードチロニン</t>
  </si>
  <si>
    <t>生物標本中のトリヨードチロニンの総量（遊離および結合）の測定。</t>
  </si>
  <si>
    <t>トリヨードチロニン測定</t>
  </si>
  <si>
    <t>トリヨードチロニン、遊離</t>
  </si>
  <si>
    <t>遊離T3; トリヨードチロニン、遊離</t>
  </si>
  <si>
    <t>生物標本中の遊離トリヨードチロニンの測定。</t>
  </si>
  <si>
    <t>遊離トリヨードチロニン測定</t>
  </si>
  <si>
    <t>トランス-3-ヒドロキシコチニン</t>
  </si>
  <si>
    <t>ヒドロキシコチニン; トランス-3-ヒドロキシコチニン</t>
  </si>
  <si>
    <t>検体中のトランス-3-ヒドロキシコチニンの測定。</t>
  </si>
  <si>
    <t>トランス-3-ヒドロキシコチニン測定</t>
  </si>
  <si>
    <t>トランス-3-ヒドロキシコチニングルクロン酸抱合体</t>
  </si>
  <si>
    <t>3HC-グルク; トランス-3-ヒドロキシコチニングルクロン酸抱合体</t>
  </si>
  <si>
    <t>検体中のトランス-3-ヒドロキシコチニングルクロン酸抱合体の測定。</t>
  </si>
  <si>
    <t>トランス-3-ヒドロキシコチニングルクロン酸抱合体測定</t>
  </si>
  <si>
    <t>トランス-3ヒドロキシコチニン</t>
  </si>
  <si>
    <t>3-HC; 3HC; トランス-3-ヒドロキシコチニン</t>
  </si>
  <si>
    <t>検体中のトランス-3'-ヒドロキシコチニンの総量の測定。</t>
  </si>
  <si>
    <t>トランス-3ヒドロキシコチニン測定</t>
  </si>
  <si>
    <t>トランス-3'-ヒドロキシコチニン、遊離</t>
  </si>
  <si>
    <t>遊離3-HC; 遊離3HC; トランス-3'-ヒドロキシコチニン、遊離</t>
  </si>
  <si>
    <t>検体中の遊離（非結合）トランス-3'-ヒドロキシコチニンの測定。</t>
  </si>
  <si>
    <t>遊離トランス-3'-ヒドロキシコチニン測定</t>
  </si>
  <si>
    <t>トランス-3'-ヒドロキシコチニングルクロニド</t>
  </si>
  <si>
    <t>3HC-グルク; トランス-3'-ヒドロキシコチニングルクロニド; トランス-3'-ヒドロキシコチニン-O-グルクロニド</t>
  </si>
  <si>
    <t>検体中のトランス-3'-ヒドロキシコチニングルクロニドの測定。</t>
  </si>
  <si>
    <t>トランス-3'-ヒドロキシコチニングルクロニド測定</t>
  </si>
  <si>
    <t>トリヨードチロニンの吸収</t>
  </si>
  <si>
    <t>T3RU; T3U; トリヨードチロニンの取り込み</t>
  </si>
  <si>
    <t>生物標本中のチロキシン結合グロブリンタンパク質へのトリヨードチロニンの結合の測定。</t>
  </si>
  <si>
    <t>トリヨードチロニン摂取測定</t>
  </si>
  <si>
    <t>チロキシン</t>
  </si>
  <si>
    <t>チロキシン; 総T4</t>
  </si>
  <si>
    <t>生物標本中のチロキシンの総量（遊離および結合）の測定。</t>
  </si>
  <si>
    <t>総チロキシン測定</t>
  </si>
  <si>
    <t>チロキシン、遊離</t>
  </si>
  <si>
    <t>遊離T4; チロキシン、遊離</t>
  </si>
  <si>
    <t>生物標本中の遊離チロキシンの測定。</t>
  </si>
  <si>
    <t>遊離チロキシン測定</t>
  </si>
  <si>
    <t>チロキシン、フリーインデックス</t>
  </si>
  <si>
    <t>生物標本における甲状腺の状態の測定値。総チロキシンと遊離チロキシン結合グロブリンを考慮した数式によって算出されます。</t>
  </si>
  <si>
    <t>遊離チロキシン指数</t>
  </si>
  <si>
    <t>チロキシン、遊離、間接</t>
  </si>
  <si>
    <t>生物学的標本中の遊離チロキシンの間接的な測定。</t>
  </si>
  <si>
    <t>間接遊離チロキシン測定</t>
  </si>
  <si>
    <t>総抗酸化能</t>
  </si>
  <si>
    <t>総抗酸化能; 総抗酸化能</t>
  </si>
  <si>
    <t>標本中の抗酸化物質の量および/または活性の測定。</t>
  </si>
  <si>
    <t>総抗酸化能測定</t>
  </si>
  <si>
    <t>ペプチドトランスポーターTAP1</t>
  </si>
  <si>
    <t>抗原ペプチドトランスポーター1; ペプチドトランスポーターTAP1</t>
  </si>
  <si>
    <t>生物標本中のペプチドトランスポーター TAP1 の測定。</t>
  </si>
  <si>
    <t>ペプチドトランスポーターTAP1測定</t>
  </si>
  <si>
    <t>トロンビン/アンチトロンビン</t>
  </si>
  <si>
    <t>トロンビン/アンチトロンビン; トロンビン/アンチトロンビンIII</t>
  </si>
  <si>
    <t>サンプル中に存在するトロンビンとアンチトロンビンの相対的な測定値 (比率またはパーセンテージ)。</t>
  </si>
  <si>
    <t>トロンビン対アンチトロンビン比測定</t>
  </si>
  <si>
    <t>トロンビン・アンチトロンビン複合体</t>
  </si>
  <si>
    <t>TAT; トロンビン・アンチトロンビン複合体; トロンビン・アンチトロンビン複合体抗原</t>
  </si>
  <si>
    <t>生物学的標本中のトロンビン-アンチトロンビン複合体の測定。</t>
  </si>
  <si>
    <t>トロンビン・アンチトロンビン複合体測定</t>
  </si>
  <si>
    <t>リン酸化タウタンパク質181</t>
  </si>
  <si>
    <t>リン酸化タウ 181; リン酸化タウタンパク質 181; pTau181</t>
  </si>
  <si>
    <t>生物標本中のリン酸化タウタンパク質 181 の測定。</t>
  </si>
  <si>
    <t>リン酸化タウタンパク質181の測定</t>
  </si>
  <si>
    <t>リン酸化タウタンパク質212</t>
  </si>
  <si>
    <t>リン酸化タウ 212; リン酸化タウタンパク質 212; pTau212</t>
  </si>
  <si>
    <t>生物標本中のリン酸化タウタンパク質 212 の測定。</t>
  </si>
  <si>
    <t>リン酸化タウタンパク質212の測定</t>
  </si>
  <si>
    <t>リン酸化タウタンパク質217</t>
  </si>
  <si>
    <t>リン酸化タウ 217; リン酸化タウタンパク質 217; pTau217</t>
  </si>
  <si>
    <t>生物標本中のリン酸化タウタンパク質 217 の測定。</t>
  </si>
  <si>
    <t>リン酸化タウタンパク質217の測定</t>
  </si>
  <si>
    <t>リン酸化タウタンパク質231</t>
  </si>
  <si>
    <t>リン酸化タウ 231; リン酸化タウタンパク質 231; pTau231</t>
  </si>
  <si>
    <t>生物標本中のリン酸化タウタンパク質 231 の測定。</t>
  </si>
  <si>
    <t>リン酸化タウタンパク質231の測定</t>
  </si>
  <si>
    <t>タウリン/クレアチニン</t>
  </si>
  <si>
    <t>生物標本中のタウリンとクレアチニンの相対的な測定値（比率）。</t>
  </si>
  <si>
    <t>タウリン対クレアチニン比測定</t>
  </si>
  <si>
    <t>タウリン</t>
  </si>
  <si>
    <t>タウリン酸; タウリン</t>
  </si>
  <si>
    <t>生物標本中のタウリンの測定。</t>
  </si>
  <si>
    <t>タウリン測定</t>
  </si>
  <si>
    <t>タバコフィラーマス</t>
  </si>
  <si>
    <t>タバコ製品に含まれるタバコ充填剤の質量。</t>
  </si>
  <si>
    <t>チロキシン結合グロブリン</t>
  </si>
  <si>
    <t>生物学的標本中のチロキシン結合グロブリンタンパク質の測定。</t>
  </si>
  <si>
    <t>チロキシン結合グロブリンタンパク質測定</t>
  </si>
  <si>
    <t>自己抗体、TBII</t>
  </si>
  <si>
    <t>自己抗体、TBII；自己抗体、甲状腺刺激ホルモン結合阻害免疫グロブリン</t>
  </si>
  <si>
    <t>生物学的標本中の甲状腺刺激ホルモン結合阻害免疫グロブリン自己抗体の測定。</t>
  </si>
  <si>
    <t>甲状腺刺激ホルモン結合阻害免疫グロブリン自己抗体測定</t>
  </si>
  <si>
    <t>TATAボックス結合タンパク質</t>
  </si>
  <si>
    <t>TATAボックス結合タンパク質; TATA結合タンパク質</t>
  </si>
  <si>
    <t>生物標本中の TATA ボックス結合タンパク質の測定。</t>
  </si>
  <si>
    <t>TATAボックス結合タンパク質測定</t>
  </si>
  <si>
    <t>タバコ特異性ニトロソアミン</t>
  </si>
  <si>
    <t>検体中のタバコ特有のニトロソアミンの測定。</t>
  </si>
  <si>
    <t>タバコ特異性ニトロソアミン測定</t>
  </si>
  <si>
    <t>体水分量</t>
  </si>
  <si>
    <t>細胞内と細胞外の両方の区画を含む体内の水分量の測定値。</t>
  </si>
  <si>
    <t>体内水分量測定</t>
  </si>
  <si>
    <t>トリカルボン酸回路速度</t>
  </si>
  <si>
    <t>クエン酸回路速度; クレブス回路クエン酸回路速度; TCA回路速度; トリカルボン酸回路速度</t>
  </si>
  <si>
    <t>生物標本におけるトリカルボン酸回路の代謝速度の測定。</t>
  </si>
  <si>
    <t>トリカルボン酸サイクル速度測定</t>
  </si>
  <si>
    <t>Tリンパ球細胞傷害性中枢記憶腸ホーミング; TLym Cytx Cen Mem GH</t>
  </si>
  <si>
    <t>生物学的標本における腸管ホーミング細胞傷害性中枢記憶Tリンパ球の測定。</t>
  </si>
  <si>
    <t>腸管ホーミング細胞傷害性セントラルメモリーTリンパ球数</t>
  </si>
  <si>
    <t>TLym Cytx Cen Mem GH サブ</t>
  </si>
  <si>
    <t>Tリンパ球細胞傷害性中枢記憶腸管ホーミングサブポピュレーション；TLym Cytx Cen Mem GH Sub</t>
  </si>
  <si>
    <t>生物学的標本における腸管ホーミング細胞傷害性中枢記憶Tリンパ球のサブポピュレーションの測定。</t>
  </si>
  <si>
    <t>腸管ホーミング細胞傷害性セントラルメモリーTリンパ球サブポピュレーションカウント</t>
  </si>
  <si>
    <t>TLym Cytx Cen Mem GH サブ/TLymCCMGH</t>
  </si>
  <si>
    <t>T リンパ球細胞傷害性中枢記憶腸管ホーミング サブポピュレーション/T リンパ球細胞傷害性中枢記憶腸管ホーミング; TLym Cytx Cen Mem GH サブ/TLym Cytx Cen Mem GH; TLym Cytx Cen Mem GH サブ/TLymCCMGH</t>
  </si>
  <si>
    <t>生物学的標本中の腸管ホーミング細胞傷害性中枢記憶Tリンパ球のサブポピュレーションと腸管ホーミング細胞傷害性中枢記憶Tリンパ球の総数の相対測定値（比率またはパーセンテージ）。</t>
  </si>
  <si>
    <t>腸管ホーミング細胞傷害性セントラルメモリーTリンパ球サブポピュレーションから腸管ホーミング細胞傷害性セントラルメモリーTリンパ球比率測定</t>
  </si>
  <si>
    <t>T リンパ球 細胞傷害性 セントラル メモリー 腸内ホーミング/T リンパ球 細胞傷害性; TLym Cytx Cen Mem GH/TLym Cytx; TLym Cytx Cen Mem GH/TLymC</t>
  </si>
  <si>
    <t>生物学的標本中の総細胞傷害性 T リンパ球に対する、腸管ホーミング細胞傷害性中枢記憶 T リンパ球の相対的な測定値 (比率またはパーセンテージ)。</t>
  </si>
  <si>
    <t>腸管ホーミング細胞傷害性セントラルメモリーTリンパ球と細胞傷害性Tリンパ球の比率測定</t>
  </si>
  <si>
    <t>Tリンパ球細胞傷害性中枢記憶皮膚ホーミング; TLym Cytx Cen Mem SH</t>
  </si>
  <si>
    <t>生物学的標本における皮膚ホーミング細胞傷害性中枢記憶Tリンパ球の測定。</t>
  </si>
  <si>
    <t>皮膚ホーミング細胞傷害性セントラルメモリーTリンパ球数</t>
  </si>
  <si>
    <t>Tリンパ球細胞傷害性中枢記憶皮膚ホーミングサブポピュレーション；TLym Cytx Cen Mem SH Sub</t>
  </si>
  <si>
    <t>生物学的標本における皮膚ホーミング細胞傷害性中枢記憶Tリンパ球のサブポピュレーションの測定。</t>
  </si>
  <si>
    <t>皮膚ホーミング細胞傷害性セントラルメモリーTリンパ球サブポピュレーションカウント</t>
  </si>
  <si>
    <t>TLym Cytx Cen Mem SH サブ/TLymCCMSH</t>
  </si>
  <si>
    <t>T リンパ球細胞傷害性中枢記憶皮膚ホーミング サブポピュレーション/T リンパ球細胞傷害性中枢記憶皮膚ホーミング; TLym Cytx Cen Mem SH サブ/TLym Cytx Cen Mem SH; TLym Cytx Cen Mem SH サブ/TLymCCMSH</t>
  </si>
  <si>
    <t>生物学的標本中の皮膚ホーミング細胞傷害性中枢記憶Tリンパ球のサブポピュレーションと皮膚ホーミング細胞傷害性中枢記憶Tリンパ球の総数の相対測定値（比率またはパーセンテージ）。</t>
  </si>
  <si>
    <t>皮膚ホーミング細胞傷害性セントラルメモリーTリンパ球サブポピュレーションから皮膚ホーミング細胞傷害性セントラルメモリーTリンパ球比率測定</t>
  </si>
  <si>
    <t>T リンパ球 細胞傷害性 セントラル メモリー 皮膚ホーミング/T リンパ球 細胞傷害性; TLym Cytx Cen Mem SH/TLym Cytx; TLym Cytx Cen Mem SH/TLymC</t>
  </si>
  <si>
    <t>生物学的標本中の総細胞傷害性 T リンパ球に対する、皮膚ホーミング細胞傷害性中枢記憶 T リンパ球の相対的な測定値 (比率またはパーセンテージ)。</t>
  </si>
  <si>
    <t>皮膚ホーミング細胞傷害性セントラルメモリーTリンパ球と細胞傷害性Tリンパ球の比率測定</t>
  </si>
  <si>
    <t>タウロケノデオキシコール酸</t>
  </si>
  <si>
    <t>生物標本中のタウロケノデオキシコール酸の測定。</t>
  </si>
  <si>
    <t>タウロケノデオキシコール酸測定</t>
  </si>
  <si>
    <t>Tリンパ球細胞傷害性エフェクターメモリー腸管ホーミング; TLym Cytx Eff Mem GH</t>
  </si>
  <si>
    <t>生物学的標本における腸管ホーミング細胞傷害性エフェクター記憶 T リンパ球の測定。</t>
  </si>
  <si>
    <t>腸管ホーミング細胞傷害性エフェクターメモリーTリンパ球数</t>
  </si>
  <si>
    <t>Tリンパ球細胞傷害性エフェクター記憶腸管ホーミングサブポピュレーション; TLym Cytx Eff Mem GH Sub</t>
  </si>
  <si>
    <t>生物学的標本における腸管ホーミング細胞傷害性エフェクター記憶 T リンパ球のサブポピュレーションの測定。</t>
  </si>
  <si>
    <t>腸管ホーミング細胞傷害性エフェクターメモリーTリンパ球サブポピュレーションカウント</t>
  </si>
  <si>
    <t>TLym Cytx Eff Mem GH サブ/TLymCEMGH</t>
  </si>
  <si>
    <t>T リンパ球細胞傷害性エフェクター メモリー腸管ホーミング サブポピュレーション/T リンパ球細胞傷害性エフェクター メモリー腸管ホーミング; TLym Cytx Eff Mem GH サブ/TLym Cytx Eff Mem GH; TLym Cytx Eff Mem GH サブ/TLymCEMGH</t>
  </si>
  <si>
    <t>生物学的標本中の腸管ホーミング細胞傷害性エフェクター記憶Tリンパ球のサブポピュレーションと腸管ホーミング細胞傷害性エフェクター記憶Tリンパ球の総数の相対測定値（比率またはパーセンテージ）。</t>
  </si>
  <si>
    <t>腸管ホーミング細胞傷害性エフェクター記憶Tリンパ球サブポピュレーションから腸管ホーミング細胞傷害性エフェクター記憶Tリンパ球比率測定</t>
  </si>
  <si>
    <t>Tリンパ球細胞傷害性エフェクターメモリー腸内ホーミング/Tリンパ球細胞傷害性; TLym Cytx Eff Mem GH/TLym Cytx; TLym Cytx Eff Mem GH/TLymC</t>
  </si>
  <si>
    <t>生物学的標本中の総細胞傷害性 T リンパ球に対する、腸管ホーミング細胞傷害性エフェクター記憶 T リンパ球の相対的な測定値 (比率またはパーセンテージ)。</t>
  </si>
  <si>
    <t>腸管ホーミング細胞傷害性エフェクターメモリーTリンパ球と細胞傷害性Tリンパ球の比率測定</t>
  </si>
  <si>
    <t>Tリンパ球細胞傷害性エフェクターメモリー皮膚ホーミング; TLym Cytx Eff Mem SH</t>
  </si>
  <si>
    <t>生物学的標本における皮膚ホーミング細胞傷害性エフェクター記憶 T リンパ球の測定。</t>
  </si>
  <si>
    <t>皮膚ホーミング細胞傷害性エフェクターメモリーTリンパ球数</t>
  </si>
  <si>
    <t>Tリンパ球細胞傷害性エフェクター記憶皮膚ホーミングサブポピュレーション; TLym Cytx Eff Mem SH Sub</t>
  </si>
  <si>
    <t>生物学的標本における皮膚ホーミング細胞傷害性エフェクター記憶Tリンパ球のサブポピュレーションの測定。</t>
  </si>
  <si>
    <t>皮膚ホーミング細胞傷害性エフェクターメモリーTリンパ球サブポピュレーションカウント</t>
  </si>
  <si>
    <t>TLym Cytx Eff Mem SH サブ/TLymCEMSH</t>
  </si>
  <si>
    <t>Tリンパ球細胞傷害性エフェクターメモリー皮膚ホーミングサブポピュレーション/Tリンパ球細胞傷害性エフェクターメモリー皮膚ホーミング; TLym Cytx Eff Mem SH サブ/TLymCEMSH; TLym Cytx Eff Mem サブ/TLym Cytx Eff Mem SH</t>
  </si>
  <si>
    <t>生物学的標本中の皮膚ホーミング細胞傷害性エフェクター記憶Tリンパ球のサブポピュレーションと皮膚ホーミング細胞傷害性エフェクター記憶Tリンパ球の総数の相対測定値（比率またはパーセンテージ）。</t>
  </si>
  <si>
    <t>皮膚ホーミング細胞傷害性エフェクター記憶Tリンパ球サブポピュレーションから皮膚ホーミング細胞傷害性エフェクター記憶Tリンパ球比率測定</t>
  </si>
  <si>
    <t>Tリンパ球細胞傷害性エフェクターメモリー皮膚ホーミング/Tリンパ球細胞傷害性; TLym Cytx Eff Mem SH/TLym Cytx; TLym Cytx Eff Mem SH/TLymC</t>
  </si>
  <si>
    <t>生物学的標本中の皮膚ホーミング細胞傷害性エフェクター記憶 T リンパ球と総細胞傷害性 T リンパ球の相対的な測定値 (比率またはパーセンテージ)。</t>
  </si>
  <si>
    <t>皮膚ホーミング細胞傷害性エフェクターメモリーTリンパ球と細胞傷害性Tリンパ球の比率測定</t>
  </si>
  <si>
    <t>CD8 TPEX; Tリンパ球細胞傷害性枯渇前駆細胞; TLym Cytx Exh Pre</t>
  </si>
  <si>
    <t>生物学的標本中の細胞傷害性枯渇前駆Tリンパ球の測定。</t>
  </si>
  <si>
    <t>細胞傷害性枯渇前駆Tリンパ球数</t>
  </si>
  <si>
    <t>CD8 TPEXサブポピュレーション；Tリンパ球細胞傷害性枯渇前駆細胞サブポピュレーション；TLym Cytx Exh Pre Sub</t>
  </si>
  <si>
    <t>生物学的標本における細胞傷害性枯渇前駆Tリンパ球のサブポピュレーションの測定。</t>
  </si>
  <si>
    <t>細胞傷害性枯渇前駆Tリンパ球サブポピュレーション数</t>
  </si>
  <si>
    <t>Tリンパ球細胞傷害性枯渇前駆細胞サブポピュレーション/Tリンパ球細胞傷害性枯渇前駆細胞; TLym Cytx Exh Pre Sub/TLymCExhPre</t>
  </si>
  <si>
    <t>生物標本中の細胞傷害性枯渇前駆Tリンパ球の総数に対する細胞傷害性枯渇前駆Tリンパ球のサブポピュレーションの相対的な測定値（比率またはパーセンテージ）。</t>
  </si>
  <si>
    <t>細胞傷害性枯渇前駆Tリンパ球サブポピュレーションから細胞傷害性枯渇前駆Tリンパ球比測定</t>
  </si>
  <si>
    <t>Tリンパ球細胞傷害性枯渇前駆細胞/Tリンパ球細胞傷害性; TLym Cytx Exh Pre/TLym Cytx</t>
  </si>
  <si>
    <t>生物学的標本中の細胞傷害性 T リンパ球に対する細胞傷害性枯渇前駆 T リンパ球の相対的な測定値 (比率またはパーセンテージ)。</t>
  </si>
  <si>
    <t>細胞傷害性枯渇前駆Tリンパ球と細胞傷害性Tリンパ球の比測定</t>
  </si>
  <si>
    <t>TCF7発現</t>
  </si>
  <si>
    <t>T細胞因子1発現; T細胞因子7発現; TCF-1発現; TCF-7発現; TCF1発現; TCF7発現</t>
  </si>
  <si>
    <t>生物標本における細胞内 TCF7 発現の測定。</t>
  </si>
  <si>
    <t>転写因子7の発現測定</t>
  </si>
  <si>
    <t>タウロコール酸</t>
  </si>
  <si>
    <t>生物標本中のタウロコール酸の測定。</t>
  </si>
  <si>
    <t>タウロコール酸測定</t>
  </si>
  <si>
    <t>Tリンパ球細胞傷害性記憶腸ホーミング; TLym Cytx Mem GH</t>
  </si>
  <si>
    <t>生物学的標本における腸管ホーミング細胞傷害性記憶Tリンパ球の測定。</t>
  </si>
  <si>
    <t>腸管ホーミング細胞傷害性記憶Tリンパ球数</t>
  </si>
  <si>
    <t>TLym Cytx Mem GHサブ</t>
  </si>
  <si>
    <t>Tリンパ球細胞傷害性記憶腸管ホーミングサブポピュレーション; TLym Cytx Mem GHサブ</t>
  </si>
  <si>
    <t>生物学的標本における腸管ホーミング細胞傷害性記憶Tリンパ球のサブポピュレーションの測定。</t>
  </si>
  <si>
    <t>腸管ホーミング細胞傷害性記憶Tリンパ球サブポピュレーションカウント</t>
  </si>
  <si>
    <t>TLym Cytx Mem GH サブ/TLymCMGH</t>
  </si>
  <si>
    <t>T リンパ球細胞傷害性記憶腸管ホーミング サブポピュレーション/T リンパ球細胞傷害性記憶腸管ホーミング; TLym Cytx Mem GH サブ/TLym Cytx Mem GH; TLym Cytx Mem GH サブ/TLymCMGH</t>
  </si>
  <si>
    <t>生物学的標本中の腸管ホーミング細胞傷害性記憶 T リンパ球の総数に対する腸管ホーミング細胞傷害性記憶 T リンパ球のサブポピュレーションの相対的な測定値 (比率またはパーセンテージ)。</t>
  </si>
  <si>
    <t>腸管ホーミング細胞傷害性記憶Tリンパ球サブポピュレーションから腸管ホーミング細胞傷害性記憶Tリンパ球比率測定</t>
  </si>
  <si>
    <t>TLym Cytx Mem GH サブ/TLymC</t>
  </si>
  <si>
    <t>Tリンパ球細胞傷害性記憶腸管ホーミングサブポピュレーション/Tリンパ球細胞傷害性; TLym Cytx Mem GH サブ/TLym Cytx; TLym Cytx Mem GH サブ/TLymC</t>
  </si>
  <si>
    <t>生物学的標本中の、腸管ホーミング細胞傷害性記憶 T リンパ球のサブポピュレーションと細胞傷害性 T リンパ球の総数の相対的な測定値 (比率またはパーセンテージ)。</t>
  </si>
  <si>
    <t>腸管ホーミング細胞傷害性記憶Tリンパ球サブポピュレーションから細胞傷害性Tリンパ球比率測定</t>
  </si>
  <si>
    <t>Tリンパ球細胞傷害性メモリー腸内ホーミング/Tリンパ球細胞傷害性; TLym Cytx Mem GH/TLym Cytx; TLym Cytx Mem GH/TLymC</t>
  </si>
  <si>
    <t>生物学的標本中の総細胞傷害性 T リンパ球に対する、腸管ホーミング細胞傷害性記憶 T リンパ球の相対的な測定値 (比率またはパーセンテージ)。</t>
  </si>
  <si>
    <t>腸管ホーミング細胞傷害性記憶Tリンパ球と細胞傷害性Tリンパ球の比率測定</t>
  </si>
  <si>
    <t>T リンパ球細胞傷害性記憶腸内ホーミング/T リンパ球細胞傷害性記憶; TLym Cytx Mem GH/TLym Cytx Mem; TLym Cytx Mem GH/TLymCM</t>
  </si>
  <si>
    <t>生物学的標本中の総細胞傷害性記憶 T リンパ球に対する腸管ホーミング細胞傷害性記憶 T リンパ球の相対的測定値 (比率またはパーセンテージ)。</t>
  </si>
  <si>
    <t>腸管ホーミング細胞傷害性記憶Tリンパ球と細胞傷害性記憶Tリンパ球の比率測定</t>
  </si>
  <si>
    <t>Tリンパ球細胞傷害性記憶皮膚ホーミング; TLym Cytx Mem SH</t>
  </si>
  <si>
    <t>生物学的標本における皮膚ホーミング細胞傷害性記憶Tリンパ球の測定。</t>
  </si>
  <si>
    <t>皮膚ホーミング細胞傷害性記憶Tリンパ球数</t>
  </si>
  <si>
    <t>TLym Cytx Mem SH サブ</t>
  </si>
  <si>
    <t>Tリンパ球細胞傷害性記憶皮膚ホーミングサブポピュレーション; TLym Cytx Mem SH Sub</t>
  </si>
  <si>
    <t>生物学的標本における皮膚ホーミング細胞傷害性記憶Tリンパ球のサブポピュレーションの測定。</t>
  </si>
  <si>
    <t>皮膚ホーミング細胞傷害性記憶Tリンパ球サブポピュレーションカウント</t>
  </si>
  <si>
    <t>TLym Cytx Mem SH サブ/TLymCMSH</t>
  </si>
  <si>
    <t>Tリンパ球細胞傷害性記憶皮膚ホーミングサブポピュレーション/Tリンパ球細胞傷害性記憶皮膚ホーミング; TLym Cytx Mem SH サブ/TLym Cytx Mem SH; TLym Cytx Mem SH サブ/TLymCMSH</t>
  </si>
  <si>
    <t>生物学的標本中の皮膚ホーミング細胞傷害性記憶 T リンパ球の総数に対する皮膚ホーミング細胞傷害性記憶 T リンパ球のサブポピュレーションの相対的な測定値 (比率またはパーセンテージ)。</t>
  </si>
  <si>
    <t>皮膚ホーミング細胞傷害性記憶Tリンパ球サブポピュレーションから皮膚ホーミング細胞傷害性記憶Tリンパ球比率測定</t>
  </si>
  <si>
    <t>TLym Cytx Mem SH サブ/TLymC</t>
  </si>
  <si>
    <t>Tリンパ球細胞傷害性記憶皮膚ホーミングサブポピュレーション/Tリンパ球細胞傷害性; TLym Cytx Mem SH サブ/TLym Cytx; TLym Cytx Mem SH サブ/TLymC</t>
  </si>
  <si>
    <t>生物学的標本中の皮膚ホーミング細胞傷害性記憶 T リンパ球のサブポピュレーションと細胞傷害性 T リンパ球の総数の相対的な測定値 (比率またはパーセンテージ)。</t>
  </si>
  <si>
    <t>皮膚ホーミング細胞傷害性記憶Tリンパ球サブポピュレーションと細胞傷害性Tリンパ球比の測定</t>
  </si>
  <si>
    <t>Tリンパ球細胞傷害性記憶皮膚ホーミング/Tリンパ球細胞傷害性; TLym Cytx Mem SH/TLym Cytx; TLym Cytx Mem SH/TLymC</t>
  </si>
  <si>
    <t>生物学的標本中の皮膚ホーミング細胞傷害性記憶 T リンパ球と総細胞傷害性 T リンパ球の相対的な測定値 (比率またはパーセンテージ)。</t>
  </si>
  <si>
    <t>皮膚ホーミング細胞傷害性記憶Tリンパ球と細胞傷害性Tリンパ球の比率測定</t>
  </si>
  <si>
    <t>T リンパ球細胞傷害性膜皮膚ホーミング/T リンパ球細胞傷害性記憶; TLym Cytx Mem SH/TLym Cytx Mem; TLym Cytx Mem SH/TLymCM</t>
  </si>
  <si>
    <t>生物学的標本中の皮膚ホーミング細胞傷害性記憶 T リンパ球と総細胞傷害性記憶 T リンパ球の相対的な測定値 (比率またはパーセンテージ)。</t>
  </si>
  <si>
    <t>皮膚ホーミング細胞傷害性記憶Tリンパ球と細胞傷害性記憶Tリンパ球の比率測定</t>
  </si>
  <si>
    <t>禁煙カウンセリング指標</t>
  </si>
  <si>
    <t>個人が禁煙カウンセリングを受けたかどうかを示します。</t>
  </si>
  <si>
    <t>TLym Cytx サブ/TLym Cytx サブ</t>
  </si>
  <si>
    <t>Tリンパ球細胞傷害性サブポピュレーション/Tリンパ球細胞傷害性サブポピュレーション; TLym Cytx サブ/TLym Cytx サブ</t>
  </si>
  <si>
    <t>生物標本内の細胞傷害性 T リンパ球のサブ集団に対する細胞傷害性 T リンパ球のサブ集団の相対的な測定値 (比率またはパーセンテージ)。</t>
  </si>
  <si>
    <t>細胞傷害性Tリンパ球サブポピュレーション対細胞傷害性Tリンパ球サブポピュレーション比測定</t>
  </si>
  <si>
    <t>TLym Cytx サブ/TLym サブ</t>
  </si>
  <si>
    <t>Tリンパ球細胞傷害性サブポピュレーション/Tリンパ球サブポピュレーション; TLym Cytx サブ/TLym サブ</t>
  </si>
  <si>
    <t>生物標本内の T リンパ球のサブ集団に対する細胞傷害性 T リンパ球のサブ集団の相対的な測定値 (比率またはパーセンテージ)。</t>
  </si>
  <si>
    <t>細胞傷害性Tリンパ球サブポピュレーションとTリンパ球サブポピュレーションの比率測定</t>
  </si>
  <si>
    <t>Tリンパ球 細胞傷害性 終末分化 枯渇; TLym Cytx Term Diff Exh</t>
  </si>
  <si>
    <t>生物学的標本における細胞傷害性終末分化消耗Tリンパ球の測定。</t>
  </si>
  <si>
    <t>細胞傷害性終末分化枯渇Tリンパ球数</t>
  </si>
  <si>
    <t>Tリンパ球 細胞傷害性 終末分化 枯渇 サブポピュレーション; TLym Cytx Term Diff Exh Sub</t>
  </si>
  <si>
    <t>生物学的標本における細胞傷害性終末分化消耗Tリンパ球のサブポピュレーションの測定。</t>
  </si>
  <si>
    <t>細胞傷害性終末分化枯渇Tリンパ球サブポピュレーション数</t>
  </si>
  <si>
    <t>TLym Cytx Term Diff Exh サブ/TLymCTDExh</t>
  </si>
  <si>
    <t>Tリンパ球細胞傷害性終末分化枯渇サブポピュレーション/Tリンパ球細胞傷害性終末分化枯渇; TLym Cytx Term Diff Exh Sub/TLymCTDExh</t>
  </si>
  <si>
    <t>生物標本中の細胞傷害性終末分化枯渇Tリンパ球の総数に対する細胞傷害性終末分化枯渇Tリンパ球のサブポピュレーションの相対的な測定値（比率またはパーセンテージ）。</t>
  </si>
  <si>
    <t>細胞傷害性終末分化枯渇Tリンパ球サブポピュレーションと細胞傷害性終末分化枯渇Tリンパ球比測定</t>
  </si>
  <si>
    <t>Tリンパ球 細胞傷害性 終末分化 枯渇/Tリンパ球 細胞傷害性; TLym Cytx Term Diff Exh/TLym Cytx</t>
  </si>
  <si>
    <t>生物標本中の細胞傷害性 T リンパ球の総数に対する、細胞傷害性終末分化消耗 T リンパ球の相対的な測定値 (比率またはパーセンテージ)。</t>
  </si>
  <si>
    <t>細胞傷害性終末分化枯渇Tリンパ球と細胞傷害性Tリンパ球の比率測定</t>
  </si>
  <si>
    <t>Tリンパ球細胞傷害性ターミナルメモリー腸内ホーミング; TLym Cytx Term Mem GH</t>
  </si>
  <si>
    <t>生物学的標本における腸管ホーミング細胞傷害性終末記憶Tリンパ球の測定。</t>
  </si>
  <si>
    <t>腸管ホーミング細胞傷害性ターミナルメモリーTリンパ球数</t>
  </si>
  <si>
    <t>Tリンパ球細胞傷害性終末記憶腸ホーミングサブポピュレーション；TLym Cytx Term Mem GH Sub</t>
  </si>
  <si>
    <t>生物学的標本における腸管ホーミング細胞傷害性終末記憶Tリンパ球のサブポピュレーションの測定。</t>
  </si>
  <si>
    <t>腸管ホーミング細胞傷害性ターミナルメモリーTリンパ球サブポピュレーションカウント</t>
  </si>
  <si>
    <t>TLym Cytx Term Mem GH サブ/TLymCTMGH</t>
  </si>
  <si>
    <t>T リンパ球細胞傷害性終末記憶腸管ホーミング サブポピュレーション/T リンパ球細胞傷害性終末記憶腸管ホーミング; TLym Cytx Term Mem GH サブ/TLym Cytx Term Mem GH; TLym Cytx Term Mem GH サブ/TLymCTMGH</t>
  </si>
  <si>
    <t>生物学的標本中の腸管ホーミング細胞傷害性終末記憶Tリンパ球のサブポピュレーションと腸管ホーミング細胞傷害性終末記憶Tリンパ球の総数の相対測定値（比率またはパーセンテージ）。</t>
  </si>
  <si>
    <t>腸管ホーミング細胞傷害性終末記憶Tリンパ球サブポピュレーションから腸管ホーミング細胞傷害性終末記憶Tリンパ球比率測定</t>
  </si>
  <si>
    <t>T リンパ球 細胞傷害性 ターミナル メモリー 腸管ホーミング/T リンパ球 細胞傷害性; TLym Cytx Term Mem GH/TLym Cytx; TLym Cytx Term Mem GH/TLymC</t>
  </si>
  <si>
    <t>生物学的標本中の総細胞傷害性 T リンパ球に対する、腸管ホーミング細胞傷害性終末記憶 T リンパ球の相対的な測定値 (比率またはパーセンテージ)。</t>
  </si>
  <si>
    <t>腸管ホーミング細胞傷害性終末記憶Tリンパ球と細胞傷害性Tリンパ球の比率測定</t>
  </si>
  <si>
    <t>Tリンパ球細胞傷害性ターミナルメモリー皮膚ホーミング; TLym Cytx Term Mem SH</t>
  </si>
  <si>
    <t>生物学的標本における皮膚ホーミング細胞傷害性終末記憶Tリンパ球の測定。</t>
  </si>
  <si>
    <t>皮膚ホーミング細胞傷害性ターミナルメモリーTリンパ球数</t>
  </si>
  <si>
    <t>Tリンパ球細胞傷害性終末記憶皮膚ホーミングサブポピュレーション; TLym Cytx Term Mem SH Sub</t>
  </si>
  <si>
    <t>生物学的標本における腸管ホーミングヘルパーメモリーTリンパ球の測定。</t>
  </si>
  <si>
    <t>皮膚ホーミング細胞傷害性終末記憶Tリンパ球サブポピュレーションカウント</t>
  </si>
  <si>
    <t>TLym Cytx Term Mem SH サブ/TLymCTMSH</t>
  </si>
  <si>
    <t>T リンパ球細胞傷害性終末記憶皮膚ホーミング サブポピュレーション/T リンパ球細胞傷害性終末記憶皮膚ホーミング; TLym Cytx Term Mem SH サブ/TLym Cytx Term Mem SH; TLym Cytx Term Mem SH サブ/TLymCTMSH</t>
  </si>
  <si>
    <t>生物学的標本中の皮膚ホーミング細胞傷害性終末記憶Tリンパ球のサブポピュレーションと皮膚ホーミング細胞傷害性終末記憶Tリンパ球の総数の相対測定値（比率またはパーセンテージ）。</t>
  </si>
  <si>
    <t>皮膚ホーミング細胞傷害性終末記憶Tリンパ球サブポピュレーションから皮膚ホーミング細胞傷害性終末記憶Tリンパ球比率測定</t>
  </si>
  <si>
    <t>T リンパ球 細胞傷害性 ターミナル メモリー スキンホーミング/T リンパ球 細胞傷害性; TLym Cytx Term Mem SH/TLym Cytx; TLym Cytx Term Mem SH/TLymC</t>
  </si>
  <si>
    <t>生物学的標本中の総細胞傷害性 T リンパ球に対する、皮膚ホーミング細胞傷害性終末記憶 T リンパ球の相対的な測定値 (比率またはパーセンテージ)。</t>
  </si>
  <si>
    <t>皮膚ホーミング細胞傷害性終末記憶Tリンパ球と細胞傷害性Tリンパ球の比率測定</t>
  </si>
  <si>
    <t>トータル・デニール</t>
  </si>
  <si>
    <t>繊維の線状質量密度。</t>
  </si>
  <si>
    <t>末端デオキシヌクレオチド転移酵素Ag</t>
  </si>
  <si>
    <t>末端デオキシヌクレオチジルトランスフェラーゼ抗原</t>
  </si>
  <si>
    <t>生物標本中の末端デオキシヌクレオチド転移酵素抗原の測定。</t>
  </si>
  <si>
    <t>末端デオキシヌクレオチド転移酵素抗原測定</t>
  </si>
  <si>
    <t>涙液細胞</t>
  </si>
  <si>
    <t>涙滴細胞; 涙形赤血球; 涙滴細胞</t>
  </si>
  <si>
    <t>生物標本中の涙液細胞の測定。</t>
  </si>
  <si>
    <t>涙液細胞分析</t>
  </si>
  <si>
    <t>涙液分泌</t>
  </si>
  <si>
    <t>被験者の涙液産生量の測定値。</t>
  </si>
  <si>
    <t>涙液分泌量</t>
  </si>
  <si>
    <t>定められた時間（例：5 分）内に分泌される涙の量を測定します。</t>
  </si>
  <si>
    <t>技術品質</t>
  </si>
  <si>
    <t>心電図記録に関する記述であり、データの記録、処理、または伝送中に発生した技術的な問題または干渉について説明しています。これは心電図診断を示すものではありません。</t>
  </si>
  <si>
    <t>ECGの技術的品質</t>
  </si>
  <si>
    <t>温度</t>
  </si>
  <si>
    <t>物体または空間領域の特性で、隣接する物体または領域からそこに流入または流出する熱の正味の流れがあるかどうか、また熱がどの方向に流れるか（ある場合）を決定するもので、生体によって体細胞として知覚される。</t>
  </si>
  <si>
    <t>体温; 温度</t>
  </si>
  <si>
    <t>体温の測定値。</t>
  </si>
  <si>
    <t>体温</t>
  </si>
  <si>
    <t>体幹温度</t>
  </si>
  <si>
    <t>体の深部組織内の温度の測定値。</t>
  </si>
  <si>
    <t>末梢体温</t>
  </si>
  <si>
    <t>物体の表面またはその近くの温度の測定値。</t>
  </si>
  <si>
    <t>テストステロン</t>
  </si>
  <si>
    <t>テストステロン; 総テストステロン</t>
  </si>
  <si>
    <t>生物学的標本中の総テストステロン量（遊離および結合）の測定。</t>
  </si>
  <si>
    <t>総テストステロン測定</t>
  </si>
  <si>
    <t>生体利用可能なテストステロン</t>
  </si>
  <si>
    <t>生物学的標本中の生物学的に利用可能なテストステロンの測定。</t>
  </si>
  <si>
    <t>バイオアベイラブルテストステロン測定</t>
  </si>
  <si>
    <t>テストステロン、遊離</t>
  </si>
  <si>
    <t>生物学的標本中の遊離テストステロンの測定。</t>
  </si>
  <si>
    <t>遊離テストステロン測定</t>
  </si>
  <si>
    <t>弱結合テストステロン</t>
  </si>
  <si>
    <t>生物学的標本中の弱く結合したテストステロン（アルブミンに結合したテストステロン）の測定。</t>
  </si>
  <si>
    <t>弱結合テストステロン測定</t>
  </si>
  <si>
    <t>トランスフェリン</t>
  </si>
  <si>
    <t>β1金属結合グロブリン; セロトランスフェリン; シデロフィリン; トランスフェリン</t>
  </si>
  <si>
    <t>生物標本中のトランスフェリンの総量の測定。</t>
  </si>
  <si>
    <t>トランスフェリン測定</t>
  </si>
  <si>
    <t>トレフォイルファクター3</t>
  </si>
  <si>
    <t>生物標本におけるトレフォイル因子 3 の測定。</t>
  </si>
  <si>
    <t>トレフォイルファクター3測定</t>
  </si>
  <si>
    <t>組織因子経路阻害剤、遊離</t>
  </si>
  <si>
    <t>遊離組織因子経路阻害抗原；遊離組織因子経路阻害因子</t>
  </si>
  <si>
    <t>生物標本中の遊離組織因子経路阻害剤の測定。</t>
  </si>
  <si>
    <t>遊離組織因子経路阻害抗原測定</t>
  </si>
  <si>
    <t>トランスフェリン受容体タンパク質1</t>
  </si>
  <si>
    <t>P90; 可溶性CD71; TfR1; トランスフェリン受容体タンパク質1</t>
  </si>
  <si>
    <t>生物標本中のトランスフェリン受容体タンパク質 1 の測定。</t>
  </si>
  <si>
    <t>トランスフェリン受容体タンパク質1の測定</t>
  </si>
  <si>
    <t>トランスフェリン飽和度</t>
  </si>
  <si>
    <t>鉄結合能飽和度；鉄飽和度；TIBCに対する鉄；トランスフェリン飽和度</t>
  </si>
  <si>
    <t>生物標本中のトランスフェリンに結合した鉄の測定。</t>
  </si>
  <si>
    <t>トランスフェリン飽和度測定</t>
  </si>
  <si>
    <t>ターゲットバウンド</t>
  </si>
  <si>
    <t>バックグラウンドを減算する前の、生物標本内の結合ターゲットの測定。</t>
  </si>
  <si>
    <t>ターゲット境界測定</t>
  </si>
  <si>
    <t>ターゲット境界、背景</t>
  </si>
  <si>
    <t>生物標本内の結合ターゲット測定に関連するバックグラウンドの測定。</t>
  </si>
  <si>
    <t>ターゲット境界、背景測定</t>
  </si>
  <si>
    <t>ターゲット境界、デルタ境界背景</t>
  </si>
  <si>
    <t>生物標本内の結合ターゲットと背景ターゲットの差の測定。</t>
  </si>
  <si>
    <t>ターゲット、境界デルタ境界背景測定</t>
  </si>
  <si>
    <t>ターゲットフリー</t>
  </si>
  <si>
    <t>バックグラウンドを減算する前の、生物標本内の自由ターゲットの測定。</t>
  </si>
  <si>
    <t>ターゲットフリー測定</t>
  </si>
  <si>
    <t>トランスフォーミング成長因子アルファ</t>
  </si>
  <si>
    <t>プロトランスフォーミング成長因子アルファ; TGF-アルファ; トランスフォーミング成長因子アルファ</t>
  </si>
  <si>
    <t>生物標本中のトランスフォーミング成長因子アルファの測定。</t>
  </si>
  <si>
    <t>トランスフォーミング成長因子アルファ測定</t>
  </si>
  <si>
    <t>トランスフォーミング成長因子ベータ</t>
  </si>
  <si>
    <t>生物標本中の総形質転換成長因子ベータの測定。</t>
  </si>
  <si>
    <t>トランスフォーミング成長因子ベータ測定</t>
  </si>
  <si>
    <t>トランスフォーミング成長因子ベータ1</t>
  </si>
  <si>
    <t>生物標本中のトランスフォーミング成長因子ベータ 1 の測定。</t>
  </si>
  <si>
    <t>トランスフォーミング成長因子ベータ1測定</t>
  </si>
  <si>
    <t>トランスフォーミング成長因子ベータ2</t>
  </si>
  <si>
    <t>G-TSF、LDS4、TGF-beta2、トランスフォーミング成長因子ベータ2</t>
  </si>
  <si>
    <t>生物標本中のトランスフォーミング成長因子ベータ 2 の測定。</t>
  </si>
  <si>
    <t>トランスフォーミング成長因子ベータ2測定</t>
  </si>
  <si>
    <t>トランスフォーミング成長因子ベータ3</t>
  </si>
  <si>
    <t>ARVD; ARVD1; LDS5; RNHF; TGF-beta3; 形質転換成長因子ベータ3</t>
  </si>
  <si>
    <t>生物標本中のトランスフォーミング成長因子ベータ 3 の測定。</t>
  </si>
  <si>
    <t>トランスフォーミング成長因子ベータ3測定</t>
  </si>
  <si>
    <t>ターゲットフリー、背景</t>
  </si>
  <si>
    <t>生物標本内の自由ターゲット測定に関連するバックグラウンドの測定。</t>
  </si>
  <si>
    <t>ターゲットフリー、背景測定</t>
  </si>
  <si>
    <t>ターゲットフリー、デルタフリーの背景</t>
  </si>
  <si>
    <t>生物標本内の自由ターゲットと自由背景ターゲットの差の測定。</t>
  </si>
  <si>
    <t>ターゲット、フリーデルタフリーバックグラウンド測定</t>
  </si>
  <si>
    <t>チログロブリン</t>
  </si>
  <si>
    <t>TG; チログロブリン</t>
  </si>
  <si>
    <t>生物標本中の甲状腺グロブリンの測定。</t>
  </si>
  <si>
    <t>甲状腺グロブリン測定</t>
  </si>
  <si>
    <t>甲状腺グロブリン回収率</t>
  </si>
  <si>
    <t>既知量のチログロブリンを生物標本に加える前と加えた後のチログロブリン濃度を測定することによって得られる、生物標本中のチログロブリンの回収率の測定値。</t>
  </si>
  <si>
    <t>目標占有率</t>
  </si>
  <si>
    <t>占有率; 飽和率; 目標占有率</t>
  </si>
  <si>
    <t>生物学的標本内の総ターゲットに対する特異的に結合したターゲットの相対的な測定値 (比率またはパーセンテージ)。</t>
  </si>
  <si>
    <t>目標占有率測定</t>
  </si>
  <si>
    <t>トキソプラズマ・ゴンディDNA</t>
  </si>
  <si>
    <t>生物標本中のトキソプラズマ原虫 DNA の測定。</t>
  </si>
  <si>
    <t>トキソプラズマ・ゴンディDNA測定</t>
  </si>
  <si>
    <t>目標合計</t>
  </si>
  <si>
    <t>バックグラウンドを差し引く前の、生物標本内の総ターゲットの測定。</t>
  </si>
  <si>
    <t>目標合計測定</t>
  </si>
  <si>
    <t>目標合計、背景</t>
  </si>
  <si>
    <t>生物標本内の総ターゲット測定に関連するバックグラウンドの測定。</t>
  </si>
  <si>
    <t>ターゲット合計、背景測定</t>
  </si>
  <si>
    <t>ターゲット合計、デルタ合計背景</t>
  </si>
  <si>
    <t>生物標本内の総ターゲットとターゲット総バックグラウンドの差の測定値。</t>
  </si>
  <si>
    <t>ターゲット、合計デルタ、合計バックグラウンド測定</t>
  </si>
  <si>
    <t>胸郭ガス量</t>
  </si>
  <si>
    <t>任意の時点および任意の肺胞圧レベルにおける胸腔内に含まれる空気の絶対量。</t>
  </si>
  <si>
    <t>TLym ヘルプ 17.1 サブ/TLymH17.1</t>
  </si>
  <si>
    <t>Tリンパ球ヘルパー 17.1 サブポピュレーション/Tリンパ球ヘルパー 17.1; TLym ヘルプ 17.1 サブ/TLymH17.1</t>
  </si>
  <si>
    <t>生物学的標本中のヘルパー 17.1 T リンパ球の総数に対するヘルパー 17.1 T リンパ球のサブ集団の相対的な測定値 (比率またはパーセンテージ)。</t>
  </si>
  <si>
    <t>ヘルパー17.1 Tリンパ球サブポピュレーションとヘルパー17.1 Tリンパ球比の測定</t>
  </si>
  <si>
    <t>TLym ヘルプ 17.1 サブ/TLym ヘルプ</t>
  </si>
  <si>
    <t>Tリンパ球ヘルパー 17.1 サブポピュレーション/Tリンパ球ヘルパー; TLym ヘルプ 17.1 サブ/TLym ヘルプ</t>
  </si>
  <si>
    <t>生物学的標本中のヘルパー T リンパ球の総数に対するヘルパー 17.1 T リンパ球のサブ集団の相対的な測定値 (比率またはパーセンテージ)。</t>
  </si>
  <si>
    <t>ヘルパー17.1 Tリンパ球サブポピュレーション対ヘルパーTリンパ球比測定</t>
  </si>
  <si>
    <t>TLym ヘルプ 17.1/TLym ヘルプ</t>
  </si>
  <si>
    <t>Tリンパ球ヘルパー 17.1/Tリンパ球ヘルパー; TLymヘルプ 17.1/TLymヘルプ</t>
  </si>
  <si>
    <t>生物学的標本中のヘルパー T リンパ球の総数に対するヘルパー 17.1 T リンパ球の相対的な測定値 (比率またはパーセンテージ)。</t>
  </si>
  <si>
    <t>ヘルパー17.1 Tリンパ球とヘルパーTリンパ球の比測定</t>
  </si>
  <si>
    <t>TLym ヘルプ 17 サブ/TLymH17</t>
  </si>
  <si>
    <t>Tリンパ球ヘルパー17サブポピュレーション/Tリンパ球ヘルパー17; TLymヘルプ17サブ/TLymH17</t>
  </si>
  <si>
    <t>生物学的標本内のヘルパー 17 T リンパ球の総数に対するヘルパー 17 T リンパ球のサブ集団の相対的な測定値 (比率またはパーセンテージ)。</t>
  </si>
  <si>
    <t>ヘルパー17Tリンパ球サブポピュレーションとヘルパー17Tリンパ球比の測定</t>
  </si>
  <si>
    <t>TLym ヘルプ 17 サブ/TLym ヘルプ</t>
  </si>
  <si>
    <t>Tリンパ球ヘルパー 17 サブポピュレーション/Tリンパ球ヘルパー; TLym ヘルプ 17 サブ/TLym ヘルプ</t>
  </si>
  <si>
    <t>生物学的標本中のヘルパー T リンパ球の総数に対するヘルパー 17 T リンパ球のサブ集団の相対的な測定値 (比率またはパーセンテージ)。</t>
  </si>
  <si>
    <t>ヘルパー17Tリンパ球サブポピュレーションとヘルパーTリンパ球の比率測定</t>
  </si>
  <si>
    <t>TLymヘルプ17/TLymヘルプ</t>
  </si>
  <si>
    <t>Tリンパ球ヘルパー 17/Tリンパ球ヘルパー; TLym ヘルプ 17/TLym ヘルプ</t>
  </si>
  <si>
    <t>生物学的標本中のヘルパー T リンパ球の総数に対するヘルパー 17 T リンパ球の相対的な測定値 (比率またはパーセンテージ)。</t>
  </si>
  <si>
    <t>ヘルパー17Tリンパ球とヘルパーTリンパ球の比測定</t>
  </si>
  <si>
    <t>TLym ヘルプ 1 サブ/TLymH1</t>
  </si>
  <si>
    <t>Tリンパ球ヘルパー1サブポピュレーション/Tリンパ球ヘルパー1; TLymヘルプ1サブ/TLymH1</t>
  </si>
  <si>
    <t>生物学的標本中のヘルパー 1 T リンパ球の総数に対するヘルパー 1 T リンパ球のサブ集団の相対的な測定値 (比率またはパーセンテージ)。</t>
  </si>
  <si>
    <t>ヘルパー1 Tリンパ球サブポピュレーションとヘルパー1 Tリンパ球比の測定</t>
  </si>
  <si>
    <t>TLym ヘルプ 1 サブ/TLym ヘルプ</t>
  </si>
  <si>
    <t>Tリンパ球ヘルパー1サブポピュレーション/Tリンパ球ヘルパー; TLymヘルプ1サブ/TLymヘルパー</t>
  </si>
  <si>
    <t>生物学的標本中のヘルパー T リンパ球の総数に対するヘルパー 1 T リンパ球のサブ集団の相対的な測定値 (比率またはパーセンテージ)。</t>
  </si>
  <si>
    <t>ヘルパー1Tリンパ球サブポピュレーションとヘルパーTリンパ球の比率測定</t>
  </si>
  <si>
    <t>TLymヘルプ1/TLymヘルプ</t>
  </si>
  <si>
    <t>Tリンパ球ヘルパー1/Tリンパ球ヘルパー; TLymヘルプ1/TLymヘルプ</t>
  </si>
  <si>
    <t>生物学的標本中のヘルパー T リンパ球の総数に対するヘルパー 1 T リンパ球の相対的な測定値 (比率またはパーセンテージ)。</t>
  </si>
  <si>
    <t>ヘルパー1Tリンパ球とヘルパーTリンパ球の比測定</t>
  </si>
  <si>
    <t>TLymヘルプ22サブ/TLymH22</t>
  </si>
  <si>
    <t>Tリンパ球ヘルパー22サブポピュレーション/Tリンパ球ヘルパー22; TLymヘルプ22サブ/TLymH22</t>
  </si>
  <si>
    <t>生物学的標本内のヘルパー 22 T リンパ球の総数に対するヘルパー 22 T リンパ球のサブ集団の相対的な測定値 (比率またはパーセンテージ)。</t>
  </si>
  <si>
    <t>ヘルパー22Tリンパ球サブポピュレーションとヘルパー22Tリンパ球比の測定</t>
  </si>
  <si>
    <t>TLymヘルプ 22 サブ/TLymヘルプ</t>
  </si>
  <si>
    <t>Tリンパ球ヘルパー 22 サブポピュレーション/Tリンパ球ヘルパー; TLym ヘルプ 22 サブ/TLym ヘルプ</t>
  </si>
  <si>
    <t>生物学的標本中のヘルパー T リンパ球の総数に対するヘルパー 22 T リンパ球のサブ集団の相対的な測定値 (比率またはパーセンテージ)。</t>
  </si>
  <si>
    <t>ヘルパー22Tリンパ球サブポピュレーションとヘルパーTリンパ球の比率測定</t>
  </si>
  <si>
    <t>TLymヘルプ22/TLymヘルプ</t>
  </si>
  <si>
    <t>Tリンパ球ヘルパー 22/Tリンパ球ヘルパー; TLymヘルプ 22/TLymヘルプ</t>
  </si>
  <si>
    <t>生物学的標本中のヘルパー T リンパ球の総数に対するヘルパー 22 T リンパ球の相対的な測定値 (比率またはパーセンテージ)。</t>
  </si>
  <si>
    <t>ヘルパー22Tリンパ球とヘルパーTリンパ球の比測定</t>
  </si>
  <si>
    <t>TLym ヘルプ 2 サブ/TLymH2</t>
  </si>
  <si>
    <t>Tリンパ球ヘルパー2サブポピュレーション/Tリンパ球ヘルパー2; TLymヘルプ2サブ/TLymH2</t>
  </si>
  <si>
    <t>生物学的標本中のヘルパー 2 T リンパ球の総数に対するヘルパー 2 T リンパ球のサブ集団の相対的な測定値 (比率またはパーセンテージ)。</t>
  </si>
  <si>
    <t>ヘルパー2Tリンパ球サブポピュレーションとヘルパー2Tリンパ球比の測定</t>
  </si>
  <si>
    <t>TLym ヘルプ 2 サブ/TLym ヘルプ</t>
  </si>
  <si>
    <t>Tリンパ球ヘルパー2サブポピュレーション/Tリンパ球ヘルパー; TLymヘルプ2サブ/TLymヘルプ</t>
  </si>
  <si>
    <t>生物学的標本中のヘルパー T リンパ球の総数に対するヘルパー 2 T リンパ球のサブ集団の相対的な測定値 (比率またはパーセンテージ)。</t>
  </si>
  <si>
    <t>ヘルパー2Tリンパ球サブポピュレーションとヘルパーTリンパ球の比率測定</t>
  </si>
  <si>
    <t>TLymヘルプ2/TLymヘルプ</t>
  </si>
  <si>
    <t>Tリンパ球ヘルパー2/Tリンパ球ヘルパー; TLymヘルプ2/TLymヘルプ</t>
  </si>
  <si>
    <t>生物学的標本中のヘルパー T リンパ球の総数に対するヘルパー 2 T リンパ球の相対的な測定値 (比率またはパーセンテージ)。</t>
  </si>
  <si>
    <t>ヘルパー2Tリンパ球とヘルパーTリンパ球の比測定</t>
  </si>
  <si>
    <t>TLym ヘルプ 9 サブ/TLymH9</t>
  </si>
  <si>
    <t>Tリンパ球ヘルパー9サブポピュレーション/Tリンパ球ヘルパー9; TLymヘルプ9サブ/TLymH9</t>
  </si>
  <si>
    <t>生物学的標本中のヘルパー 9 T リンパ球の総数に対するヘルパー 9 T リンパ球のサブ集団の相対的な測定値 (比率またはパーセンテージ)。</t>
  </si>
  <si>
    <t>ヘルパー9Tリンパ球サブポピュレーションとヘルパー9Tリンパ球比の測定</t>
  </si>
  <si>
    <t>TLymヘルプ9サブ/TLymヘルプ</t>
  </si>
  <si>
    <t>Tリンパ球ヘルパー 9 サブポピュレーション/Tリンパ球ヘルパー; TLym ヘルプ 9 サブ/TLym ヘルプ</t>
  </si>
  <si>
    <t>生物学的標本中のヘルパー T リンパ球の総数に対するヘルパー 9 T リンパ球のサブ集団の相対的な測定値 (比率またはパーセンテージ)。</t>
  </si>
  <si>
    <t>ヘルパー9Tリンパ球サブポピュレーションとヘルパーTリンパ球の比率測定</t>
  </si>
  <si>
    <t>TLymヘルプ9/TLymヘルプ</t>
  </si>
  <si>
    <t>Tリンパ球ヘルパー 9/Tリンパ球ヘルパー; TLymヘルプ 9/TLymヘルプ</t>
  </si>
  <si>
    <t>生物学的標本中のヘルパー T リンパ球の総数に対するヘルパー 9 T リンパ球の相対的な測定値 (比率またはパーセンテージ)。</t>
  </si>
  <si>
    <t>ヘルパー9Tリンパ球とヘルパーTリンパ球の比率測定</t>
  </si>
  <si>
    <t>トロンボモジュリン</t>
  </si>
  <si>
    <t>BDCA3; トロンボモジュリン</t>
  </si>
  <si>
    <t>生物標本中のトロンボモジュリンの測定。</t>
  </si>
  <si>
    <t>トロンボモジュリン測定</t>
  </si>
  <si>
    <t>テトラヒドロカンナビノール</t>
  </si>
  <si>
    <t>デルタ-9-テトラヒドロカンナビノール; テトラヒドロカンナビノール; THC</t>
  </si>
  <si>
    <t>生物標本中のテトラヒドロカンナビノールの測定。</t>
  </si>
  <si>
    <t>テトラヒドロカンナビノール測定</t>
  </si>
  <si>
    <t>11-ノル-デルタ9-THC-9-カルボン酸</t>
  </si>
  <si>
    <t>11-ノル-デルタ9-THC-9-カルボン酸; THC-COOH</t>
  </si>
  <si>
    <t>生物学的標本中に存在する 11-ノル-デルタ-9-テトラヒドロカンナビノール-9-カルボン酸の測定。</t>
  </si>
  <si>
    <t>11-ノル-デルタ9-THC-9-カルボン酸測定</t>
  </si>
  <si>
    <t>断面厚さ、EVD</t>
  </si>
  <si>
    <t>断面厚さ、EVD; 断面厚さ、心室拡張末期</t>
  </si>
  <si>
    <t>心室拡張期末期に測定された心血管構造の断面の厚さ。</t>
  </si>
  <si>
    <t>心室拡張末期の断面厚さ</t>
  </si>
  <si>
    <t>断面厚さ、EVS</t>
  </si>
  <si>
    <t>断面厚さ、EVS; 断面厚さ、心室収縮終期</t>
  </si>
  <si>
    <t>心室収縮末期に測定された心血管構造の断面の厚さ。</t>
  </si>
  <si>
    <t>心室収縮終期における断面厚さ</t>
  </si>
  <si>
    <t>TLym ヘルプセンター Mem GH</t>
  </si>
  <si>
    <t>Tリンパ球ヘルパーセントラルメモリー腸ホーミング; TLymヘルプCen Mem GH</t>
  </si>
  <si>
    <t>生物学的標本における腸管ホーミングヘルパー中枢記憶Tリンパ球の測定。</t>
  </si>
  <si>
    <t>腸内ホーミングヘルパーセントラルメモリーTリンパ球数</t>
  </si>
  <si>
    <t>TLym ヘルプ Cen Mem GH サブ/TLymHCMGH</t>
  </si>
  <si>
    <t>T リンパ球ヘルパー セントラル メモリー 腸内ホーミング サブポピュレーション/T リンパ球ヘルパー セントラル メモリー 腸内ホーミング; TLym ヘルプ センター メモリー GH サブ/TLym ヘルプ センター メモリー GH; TLym ヘルプ センター メモリー GH サブ/TLymHCMGH</t>
  </si>
  <si>
    <t>生物学的標本中の腸管ホーミングヘルパー中枢記憶Tリンパ球のサブポピュレーションと腸管ホーミングヘルパー中枢記憶Tリンパ球の総数の相対的な測定値（比率またはパーセンテージ）。</t>
  </si>
  <si>
    <t>腸管ホーミングヘルパーセントラルメモリーTリンパ球サブポピュレーションから腸管ホーミングヘルパーセントラルメモリーTリンパ球比率測定</t>
  </si>
  <si>
    <t>TLym ヘルプセンター Mem GH サブ</t>
  </si>
  <si>
    <t>Tリンパ球は中枢記憶腸管ホーミングサブポピュレーションを助ける；TLymは中枢記憶GHサブポピュレーションを助ける</t>
  </si>
  <si>
    <t>生物学的標本における腸管ホーミングヘルパー中枢記憶Tリンパ球のサブポピュレーションの測定。</t>
  </si>
  <si>
    <t>腸内ホーミングヘルパーセントラルメモリーTリンパ球サブポピュレーションカウント</t>
  </si>
  <si>
    <t>TLym ヘルプセンター Mem GH/TLymH</t>
  </si>
  <si>
    <t>T リンパ球ヘルパー セントラル メモリー Gut-Homing/T リンパ球ヘルパー; TLym ヘルプ センター メモリー GH/TLym ヘルプ; TLym ヘルプ センター メモリー GH/TLymH</t>
  </si>
  <si>
    <t>生物学的標本中の総ヘルパー T リンパ球に対する、腸管ホーミングヘルパー中枢記憶 T リンパ球の相対的な測定値 (比率またはパーセンテージ)。</t>
  </si>
  <si>
    <t>腸管ホーミングヘルパーセントラルメモリーTリンパ球とヘルパーTリンパ球の比率測定</t>
  </si>
  <si>
    <t>TLym ヘルプセンター Mem SH</t>
  </si>
  <si>
    <t>Tリンパ球ヘルパー中枢記憶皮膚ホーミング; TLym Help Cen Mem SH</t>
  </si>
  <si>
    <t>生物学的標本における皮膚ホーミングヘルパー中枢記憶Tリンパ球の測定。</t>
  </si>
  <si>
    <t>皮膚ホーミングヘルパーセントラルメモリーTリンパ球数</t>
  </si>
  <si>
    <t>TLym ヘルプ センター メモリ SH サブ</t>
  </si>
  <si>
    <t>Tリンパ球ヘルパーセントラルメモリー皮膚ホーミングサブポピュレーション; TLym Help Cen Mem SH Sub</t>
  </si>
  <si>
    <t>生物学的標本における皮膚ホーミングヘルパー中枢記憶Tリンパ球のサブポピュレーションの測定。</t>
  </si>
  <si>
    <t>皮膚ホーミングヘルパーセントラルメモリーTリンパ球サブポピュレーションカウント</t>
  </si>
  <si>
    <t>TLym ヘルプ センター メモリ SH サブ/TLymHCMSH</t>
  </si>
  <si>
    <t>T リンパ球ヘルパー セントラル メモリ スキンホーミング サブポピュレーション/T リンパ球ヘルパー セントラル メモリ スキンホーミング; TLym ヘルプ センター メモリ SH サブ/TLym ヘルプ センター メモリ SH; TLym ヘルプ センター メモリ SH サブ/TLymHCMSH</t>
  </si>
  <si>
    <t>生物学的標本内の皮膚ホーミングヘルパー中央メモリーTリンパ球のサブポピュレーションと皮膚ホーミングヘルパー中央メモリーTリンパ球の総数の相対的な測定値（比率またはパーセンテージ）。</t>
  </si>
  <si>
    <t>皮膚ホーミングヘルパーセントラルメモリーTリンパ球サブポピュレーションから皮膚ホーミングヘルパーセントラルメモリーTリンパ球比率測定</t>
  </si>
  <si>
    <t>TLym ヘルプセンター メモリ SH/TLymH</t>
  </si>
  <si>
    <t>T リンパ球ヘルパー セントラル メモリ スキンホーミング/T リンパ球ヘルパー; TLym ヘルプ センター メモリ SH/TLym ヘルプ; TLym ヘルプ センター メモリ SH/TLymH</t>
  </si>
  <si>
    <t>生物学的標本中の総ヘルパー T リンパ球に対する皮膚ホーミングヘルパー中枢メモリー T リンパ球の相対的測定値 (比率またはパーセンテージ)。</t>
  </si>
  <si>
    <t>皮膚ホーミングヘルパーセントラルメモリーTリンパ球とヘルパーTリンパ球の比率測定</t>
  </si>
  <si>
    <t>5-アルファテトラヒドロコルチゾール</t>
  </si>
  <si>
    <t>生物標本中の 5-α-テトラヒドロコルチゾールの測定。</t>
  </si>
  <si>
    <t>5-α-テトラヒドロコルチゾール測定</t>
  </si>
  <si>
    <t>テバイン</t>
  </si>
  <si>
    <t>生物標本中のテバインの測定。</t>
  </si>
  <si>
    <t>テバイン測定</t>
  </si>
  <si>
    <t>TLym ヘルプ Eff Mem GH</t>
  </si>
  <si>
    <t>Tリンパ球ヘルパーエフェクターメモリー腸ホーミング; TLym Help Eff Mem GH</t>
  </si>
  <si>
    <t>生物学的標本における腸管ホーミングヘルパーエフェクターメモリーTリンパ球の測定。</t>
  </si>
  <si>
    <t>腸管ホーミングヘルパーエフェクターメモリーTリンパ球数</t>
  </si>
  <si>
    <t>TLym ヘルプ Eff Mem GH サブ</t>
  </si>
  <si>
    <t>Tリンパ球ヘルパーエフェクターメモリー腸ホーミングサブポピュレーション; TLym Help Eff Mem GH Sub</t>
  </si>
  <si>
    <t>生物学的標本における腸管ホーミングヘルパーエフェクターメモリーTリンパ球のサブポピュレーションの測定。</t>
  </si>
  <si>
    <t>腸管ホーミングヘルパーエフェクターメモリーTリンパ球サブポピュレーションカウント</t>
  </si>
  <si>
    <t>TLym ヘルプ Eff Mem GH サブ/TLymHEMGH</t>
  </si>
  <si>
    <t>T リンパ球ヘルパーエフェクターメモリー腸管ホーミングサブポピュレーション/T リンパ球ヘルパーエフェクターメモリー腸管ホーミング; TLym ヘルプ Eff Mem GH サブ/TLym ヘルプ Eff Mem GH; TLym ヘルプ Eff Mem GH サブ/TLymHEMGH</t>
  </si>
  <si>
    <t>生物学的標本中の腸管ホーミングヘルパーエフェクターメモリーTリンパ球のサブポピュレーションと腸管ホーミングヘルパーエフェクターメモリーTリンパ球の総数の相対的な測定値（比率またはパーセンテージ）。</t>
  </si>
  <si>
    <t>腸管ホーミングヘルパーエフェクターメモリーTリンパ球サブポピュレーションから腸管ホーミングヘルパーエフェクターメモリーTリンパ球比率測定</t>
  </si>
  <si>
    <t>TLym ヘルプ Eff Mem GH/TLymH</t>
  </si>
  <si>
    <t>T リンパ球ヘルパー エフェクター メモリー Gut-Homing/T リンパ球ヘルパー; TLym ヘルプ Eff Mem GH/TLym ヘルプ; TLym ヘルプ Eff Mem GH/TLymH</t>
  </si>
  <si>
    <t>生物学的標本中の総ヘルパー T リンパ球に対する腸管ホーミングヘルパーエフェクターメモリー T リンパ球の相対的な測定値 (比率またはパーセンテージ)。</t>
  </si>
  <si>
    <t>腸管ホーミングヘルパーエフェクターメモリーTリンパ球とヘルパーTリンパ球の比率測定</t>
  </si>
  <si>
    <t>TLym ヘルプ Eff Mem SH</t>
  </si>
  <si>
    <t>Tリンパ球ヘルパーエフェクターメモリー皮膚ホーミング; TLym Help Eff Mem SH</t>
  </si>
  <si>
    <t>生物学的標本における皮膚ホーミングヘルパーエフェクターメモリーTリンパ球の測定。</t>
  </si>
  <si>
    <t>皮膚ホーミングヘルパーエフェクターメモリーTリンパ球数</t>
  </si>
  <si>
    <t>TLym ヘルプ Eff Mem SH サブ</t>
  </si>
  <si>
    <t>Tリンパ球ヘルパーエフェクターメモリー皮膚ホーミングサブポピュレーション; TLym Help Eff Mem SH Sub</t>
  </si>
  <si>
    <t>生物学的標本における皮膚ホーミングヘルパーエフェクターメモリーTリンパ球のサブポピュレーションの測定。</t>
  </si>
  <si>
    <t>皮膚ホーミングヘルパーエフェクターメモリーTリンパ球サブポピュレーションカウント</t>
  </si>
  <si>
    <t>TLym ヘルプ Eff Mem SH サブ/TLymHEMSH</t>
  </si>
  <si>
    <t>T リンパ球ヘルパー エフェクター メモリー スキンホーミング サブポピュレーション/T リンパ球ヘルパー エフェクター メモリー スキンホーミング; TLym ヘルプ エフェクター メモリー SH サブ/TLym ヘルプ エフェクター メモリー SH; TLym ヘルプ エフェクター メモリー SH サブ/TLymHEMSH</t>
  </si>
  <si>
    <t>生物学的標本内の皮膚ホーミングヘルパーエフェクターメモリーTリンパ球のサブポピュレーションと皮膚ホーミングヘルパーエフェクターメモリーTリンパ球の総数の相対的な測定値（比率またはパーセンテージ）。</t>
  </si>
  <si>
    <t>皮膚ホーミングヘルパーエフェクターメモリーTリンパ球サブポピュレーションから皮膚ホーミングヘルパーエフェクターメモリーTリンパ球比率測定</t>
  </si>
  <si>
    <t>TLym ヘルプ Eff Mem SH/TLymH</t>
  </si>
  <si>
    <t>T リンパ球ヘルパー エフェクター メモリー スキンホーミング/T リンパ球ヘルパー; TLym ヘルプ Eff Mem SH/TLym ヘルプ; TLym ヘルプ Eff Mem SH/TLymH</t>
  </si>
  <si>
    <t>生物学的標本中の皮膚ホーミングヘルパーエフェクターメモリーTリンパ球と総ヘルパーTリンパ球の相対的な測定値（比率またはパーセンテージ）。</t>
  </si>
  <si>
    <t>皮膚ホーミングヘルパーエフェクターメモリーTリンパ球とヘルパーTリンパ球の比率測定</t>
  </si>
  <si>
    <t>テオフィリン</t>
  </si>
  <si>
    <t>生物標本中に存在するテオフィリンの測定。</t>
  </si>
  <si>
    <t>テオフィリン測定</t>
  </si>
  <si>
    <t>TLym ヘルプフォローサブ/TLym ヘルプサブ</t>
  </si>
  <si>
    <t>Tリンパ球ヘルパー濾胞サブポピュレーション/Tリンパ球ヘルパーサブポピュレーション; TLymヘルプ濾胞サブ/TLymヘルプサブ</t>
  </si>
  <si>
    <t>生物学的標本内のヘルパー T リンパ球のサブ集団に対するヘルパー濾胞 T リンパ球のサブ集団の相対的な測定値 (比率またはパーセンテージ)。</t>
  </si>
  <si>
    <t>濾胞性ヘルパーTリンパ球サブポピュレーション対ヘルパーTリンパ球サブポピュレーション比測定</t>
  </si>
  <si>
    <t>TLym ヘルプフォローサブ/TLym メモリサブ</t>
  </si>
  <si>
    <t>Tリンパ球ヘルパー濾胞サブポピュレーション/Tリンパ球メモリーサブポピュレーション; TLym ヘルプ濾胞サブ/TLym メモリーサブ</t>
  </si>
  <si>
    <t>生物学的標本におけるヘルパー濾胞性Tリンパ球のサブ集団とメモリーTリンパ球のサブ集団の相対的な測定値（比率またはパーセンテージ）。</t>
  </si>
  <si>
    <t>濾胞性ヘルパーTリンパ球サブポピュレーションとメモリーTリンパ球サブポピュレーションの比率測定</t>
  </si>
  <si>
    <t>テトラヒドロゲストリノン</t>
  </si>
  <si>
    <t>生物標本中のテトラヒドロゲストリノンの測定。</t>
  </si>
  <si>
    <t>テトラヒドロゲストリノン測定</t>
  </si>
  <si>
    <t>厚さ</t>
  </si>
  <si>
    <t>物体の 2 つの表面間の寸法。通常は、幅や長さとは対照的に最小の寸法です。</t>
  </si>
  <si>
    <t>厚さ、最大</t>
  </si>
  <si>
    <t>オブジェクトの厚さを表す値のグループ内の最大数。</t>
  </si>
  <si>
    <t>最大厚さ</t>
  </si>
  <si>
    <t>厚さ（最小）</t>
  </si>
  <si>
    <t>オブジェクトの厚さを表す値のグループ内の最小値。</t>
  </si>
  <si>
    <t>最小厚さ</t>
  </si>
  <si>
    <t>厚さ、平均</t>
  </si>
  <si>
    <t>物体の厚さを表す値のグループ内の平均数。</t>
  </si>
  <si>
    <t>平均厚さ</t>
  </si>
  <si>
    <t>厚さ、標準偏差</t>
  </si>
  <si>
    <t>物体の厚さを表す値のグループ内の標準偏差。</t>
  </si>
  <si>
    <t>厚さの標準偏差</t>
  </si>
  <si>
    <t>チオペンタール</t>
  </si>
  <si>
    <t>生物標本中のチオペンタールの測定。</t>
  </si>
  <si>
    <t>チオペンタール測定</t>
  </si>
  <si>
    <t>チオリダジン</t>
  </si>
  <si>
    <t>生物標本中のチオリダジンの測定。</t>
  </si>
  <si>
    <t>チオリダジン測定</t>
  </si>
  <si>
    <t>チオチキセン</t>
  </si>
  <si>
    <t>生物標本中のチオチキセンの測定。</t>
  </si>
  <si>
    <t>チオチキセン測定</t>
  </si>
  <si>
    <t>セラーシュ時代</t>
  </si>
  <si>
    <t>乳房の発達が始まる年齢。</t>
  </si>
  <si>
    <t>トロンビン活性実測値/対照値</t>
  </si>
  <si>
    <t>トロンビン活性実測値/対照値；トロンビン活性実測値/正常値；トロンビン活性実測値/トロンビン活性対照値</t>
  </si>
  <si>
    <t>被験者の検体におけるトロンビン依存性凝固の生物学的活性を、対照検体における同じ活性と比較した相対的な測定値（比率またはパーセンテージ）。</t>
  </si>
  <si>
    <t>トロンビン活性実測値と対照値比の測定</t>
  </si>
  <si>
    <t>TLym ヘルプ Mem GH</t>
  </si>
  <si>
    <t>Tリンパ球ヘルパーメモリー腸ホーミング; TLymヘルプMem GH</t>
  </si>
  <si>
    <t>腸内ホーミングヘルパーメモリーTリンパ球数</t>
  </si>
  <si>
    <t>TLym ヘルプ Mem GH サブ</t>
  </si>
  <si>
    <t>Tリンパ球ヘルパーメモリー腸ホーミングサブポピュレーション; TLym ヘルプ Mem GH サブ</t>
  </si>
  <si>
    <t>生物学的標本における腸管ホーミングヘルパーメモリーTリンパ球のサブポピュレーションの測定。</t>
  </si>
  <si>
    <t>腸管ホーミングヘルパーメモリーTリンパ球サブポピュレーションカウント</t>
  </si>
  <si>
    <t>TLym ヘルプ メモリ GH サブ/TLymHMGH</t>
  </si>
  <si>
    <t>T リンパ球ヘルパーメモリー腸内ホーミングサブポピュレーション/T リンパ球ヘルパーメモリー腸内ホーミング; TLym ヘルプ メモリー GH サブ/TLym ヘルプ メモリー GH; TLym ヘルプ メモリー GH サブ/TLymHMGH</t>
  </si>
  <si>
    <t>生物学的標本中の腸管ホーミングヘルパーメモリーTリンパ球のサブポピュレーションと腸管ホーミングヘルパーメモリーTリンパ球の総数の相対的な測定値（比率またはパーセンテージ）。</t>
  </si>
  <si>
    <t>腸管ホーミングヘルパーメモリーTリンパ球サブポピュレーションから腸管ホーミングヘルパーメモリーTリンパ球比率測定</t>
  </si>
  <si>
    <t>TLym ヘルプ メモリ GH サブ/TLymH</t>
  </si>
  <si>
    <t>Tリンパ球ヘルパーメモリー腸内ホーミングサブポピュレーション/Tリンパ球ヘルパー; TLym ヘルプ メモリー GH サブ/TLym ヘルプ; TLym ヘルプ メモリー GH サブ/TLymH</t>
  </si>
  <si>
    <t>生物学的標本中の腸管ホーミングヘルパーメモリーTリンパ球のサブポピュレーションとヘルパーTリンパ球全体の相対的な測定値（比率またはパーセンテージ）。</t>
  </si>
  <si>
    <t>腸管ホーミングヘルパーメモリーTリンパ球サブポピュレーションとヘルパーTリンパ球比率の測定</t>
  </si>
  <si>
    <t>TLym ヘルプ Mem GH/TLymH</t>
  </si>
  <si>
    <t>T リンパ球ヘルパー メモリー Gut-Homing/T リンパ球ヘルパー; TLym ヘルプ メモリー GH/TLym ヘルプ; TLym ヘルプ メモリー GH/TLymH</t>
  </si>
  <si>
    <t>生物学的標本中の総ヘルパー T リンパ球に対する腸管ホーミングヘルパーメモリー T リンパ球の相対的な測定値 (比率またはパーセンテージ)。</t>
  </si>
  <si>
    <t>腸管ホーミングヘルパーメモリーTリンパ球とヘルパーTリンパ球の比率測定</t>
  </si>
  <si>
    <t>TLym ヘルプ メモリ GH/TLymHM</t>
  </si>
  <si>
    <t>T リンパ球ヘルパーメモリー腸内ホーミング/T リンパ球ヘルパーメモリー腸内ホーミング/T リンパ球ヘルパーメモリー; TLym ヘルプメモリー GH/TLym ヘルプメモリー; TLym ヘルプメモリー GH/TLymHM</t>
  </si>
  <si>
    <t>生物学的標本中の総ヘルパーメモリーTリンパ球に対する腸管ホーミングヘルパーメモリーTリンパ球の相対的測定値（比率またはパーセンテージ）。</t>
  </si>
  <si>
    <t>腸管ホーミングヘルパーメモリーTリンパ球とヘルパーメモリーTリンパ球の比率測定</t>
  </si>
  <si>
    <t>TLym ヘルプ メモ SH</t>
  </si>
  <si>
    <t>Tリンパ球ヘルパーメモリー皮膚ホーミング; TLym Help Mem SH</t>
  </si>
  <si>
    <t>生物学的標本における皮膚ホーミングヘルパーメモリーTリンパ球の測定。</t>
  </si>
  <si>
    <t>皮膚ホーミングヘルパーメモリーTリンパ球数</t>
  </si>
  <si>
    <t>TLym ヘルプ メモリ SH サブ</t>
  </si>
  <si>
    <t>Tリンパ球ヘルパーメモリー皮膚ホーミングサブポピュレーション; TLym Help Mem SHサブ</t>
  </si>
  <si>
    <t>生物学的標本における皮膚ホーミングヘルパーメモリーTリンパ球のサブポピュレーションの測定。</t>
  </si>
  <si>
    <t>皮膚ホーミングヘルパーメモリーTリンパ球サブポピュレーション</t>
  </si>
  <si>
    <t>TLym ヘルプ メモリ SH サブ/TLymHMSH</t>
  </si>
  <si>
    <t>T リンパ球ヘルパー メモリー スキンホーミング サブポピュレーション/T リンパ球ヘルパー メモリー スキンホーミング; TLym ヘルプ メモリー SH サブ/TLym ヘルプ メモリー SH; TLym ヘルプ メモリー SH サブ/TLymHMSH</t>
  </si>
  <si>
    <t>生物学的標本内の皮膚ホーミングヘルパーメモリーTリンパ球のサブポピュレーションと皮膚ホーミングヘルパーメモリーTリンパ球の総数の相対的な測定値（比率またはパーセンテージ）。</t>
  </si>
  <si>
    <t>皮膚ホーミングヘルパーメモリーTリンパ球サブポピュレーションから皮膚ホーミングヘルパーメモリーTリンパ球比率測定</t>
  </si>
  <si>
    <t>TLym ヘルプ メモリ SH サブ/TLymH</t>
  </si>
  <si>
    <t>T リンパ球ヘルパー メモリ スキンホーミング サブポピュレーション/T リンパ球ヘルパー; TLym ヘルプ メモリ SH サブ/TLym ヘルプ; TLym ヘルプ メモリ SH サブ/TLymH</t>
  </si>
  <si>
    <t>生物学的標本中の皮膚ホーミングヘルパーメモリーTリンパ球のサブポピュレーションとヘルパーTリンパ球全体の相対的な測定値（比率またはパーセンテージ）。</t>
  </si>
  <si>
    <t>皮膚ホーミングヘルパーメモリーTリンパ球サブポピュレーションとヘルパーTリンパ球比率の測定</t>
  </si>
  <si>
    <t>TLym ヘルプ メモリ SH/TLymH</t>
  </si>
  <si>
    <t>T リンパ球ヘルパー メモリー スキンホーミング/T リンパ球ヘルパー; TLym ヘルプ メモリー SH/TLym ヘルプ; TLym ヘルプ メモリー SH/TLymH</t>
  </si>
  <si>
    <t>生物学的標本中の皮膚ホーミングヘルパーメモリーTリンパ球と総ヘルパーTリンパ球の相対的な測定値（比率またはパーセンテージ）。</t>
  </si>
  <si>
    <t>皮膚ホーミングヘルパーメモリーTリンパ球とヘルパーTリンパ球の比率測定</t>
  </si>
  <si>
    <t>TLym ヘルプ メモ SH/TLymHM</t>
  </si>
  <si>
    <t>T リンパ球ヘルパーメモリー 皮膚ホーミング/T リンパ球ヘルパーメモリー; TLym ヘルプメモリー SH/TLym ヘルプメモリー; TLym ヘルプメモリー SH/TLymHM</t>
  </si>
  <si>
    <t>生物学的標本中の皮膚ホーミングヘルパーメモリーTリンパ球と総ヘルパーメモリーTリンパ球の相対的な測定値（比率またはパーセンテージ）。</t>
  </si>
  <si>
    <t>皮膚ホーミングヘルパーメモリーTリンパ球とヘルパーメモリーTリンパ球の比率測定</t>
  </si>
  <si>
    <t>チアミラール</t>
  </si>
  <si>
    <t>生物標本中のチアミラールの測定。</t>
  </si>
  <si>
    <t>チアミラール測定</t>
  </si>
  <si>
    <t>トレオニン</t>
  </si>
  <si>
    <t>生物標本中のトレオニンの測定。</t>
  </si>
  <si>
    <t>トレオニン測定</t>
  </si>
  <si>
    <t>トレオニン/クレアチニン</t>
  </si>
  <si>
    <t>生物標本中のトレオニンとクレアチニンの相対的な測定値（比率）。</t>
  </si>
  <si>
    <t>トレオニン対クレアチニン比測定</t>
  </si>
  <si>
    <t>TLym ヘルプ 登録 有効 サブ/TLymHRE</t>
  </si>
  <si>
    <t>T リンパ球ヘルパー制御エフェクター サブポピュレーション/T リンパ球ヘルパー制御エフェクター; TLym ヘルプ制御効果サブ/TLym ヘルプ制御効果; TLym ヘルプ制御効果サブ/TLymHRE</t>
  </si>
  <si>
    <t>生物学的標本中のヘルパー制御性エフェクター T リンパ球の総数に対するヘルパー制御性エフェクター T リンパ球のサブ集団の相対的な測定値 (比率またはパーセンテージ)。</t>
  </si>
  <si>
    <t>制御性エフェクターヘルパーTリンパ球サブポピュレーションから制御性エフェクターヘルパーTリンパ球比測定</t>
  </si>
  <si>
    <t>TLymヘルプReg/Leuk</t>
  </si>
  <si>
    <t>Tリンパ球ヘルパー制御性/白血球; TLym ヘルプ制御/白血球</t>
  </si>
  <si>
    <t>生物学的標本中の白血球に対するヘルパー制御性Tリンパ球の相対的な測定値（比率またはパーセンテージ）。</t>
  </si>
  <si>
    <t>制御性ヘルパーTリンパ球と白血球の比測定</t>
  </si>
  <si>
    <t>TLym ヘルプ 登録/TLym</t>
  </si>
  <si>
    <t>Tリンパ球ヘルパー制御性/Tリンパ球; TLym ヘルプ制御/TLym</t>
  </si>
  <si>
    <t>生物学的標本中の総 T リンパ球に対するヘルパー制御性 T リンパ球の相対的な測定値 (比率またはパーセンテージ)。</t>
  </si>
  <si>
    <t>制御性ヘルパーTリンパ球とTリンパ球の比率測定</t>
  </si>
  <si>
    <t>トロンボポエチン</t>
  </si>
  <si>
    <t>生物学的標本中のトロンボポエチンホルモンの測定。</t>
  </si>
  <si>
    <t>トロンボポエチン測定</t>
  </si>
  <si>
    <t>TLym ヘルプ 登録 ナイーブ サブ/TLymHR</t>
  </si>
  <si>
    <t>Tリンパ球ヘルパー調節性ナイーブサブポピュレーション/Tリンパ球ヘルパー調節性; TLym ヘルプ調節性ナイーブサブ/TLymHR</t>
  </si>
  <si>
    <t>生物学的標本中のヘルパー制御性ナイーブ T リンパ球のサブポピュレーションとヘルパー制御性 T リンパ球の総数の相対的な測定値 (比率またはパーセンテージ)。</t>
  </si>
  <si>
    <t>ナイーブヘルパー制御性Tリンパ球サブポピュレーションとヘルパー制御性Tリンパ球比の測定</t>
  </si>
  <si>
    <t>血栓球</t>
  </si>
  <si>
    <t>有核血栓球; 血栓球</t>
  </si>
  <si>
    <t>生物標本中の有核血小板、すなわち血小板の数を測定する指標。典型的には鳥類やその他の非哺乳類脊椎動物で測定される。</t>
  </si>
  <si>
    <t>有核血栓球数</t>
  </si>
  <si>
    <t>閾値サイクル</t>
  </si>
  <si>
    <t>Cp 番号; 交差点番号; Ct; Ct 番号; サイクルしきい値; サイクルしきい値 #; サイクルしきい値番号; エルボー値; テイクオフ ポイント番号; しきい値サイクル; しきい値サイクル番号; TOP 番号</t>
  </si>
  <si>
    <t>標的の蛍光がバックグラウンドシグナルまたは事前に設定された閾値を超えて検出されたサイクル数。この値は、ポリメラーゼ連鎖反応（PCR）における標的の濃度の計算に使用できます。</t>
  </si>
  <si>
    <t>TLym ヘルプ SC Mem Sub/TLym ヘルプ</t>
  </si>
  <si>
    <t>Tリンパ球ヘルパー幹細胞メモリーサブポピュレーション/Tリンパ球ヘルパー; TLymヘルプ SC Memサブ/TLymヘルプ</t>
  </si>
  <si>
    <t>生物学的標本中のヘルパー T リンパ球の総数に対するヘルパー幹細胞記憶 T リンパ球のサブ集団の相対的な測定値 (比率またはパーセンテージ)。</t>
  </si>
  <si>
    <t>幹細胞記憶ヘルパーTリンパ球サブポピュレーションとヘルパーTリンパ球比の測定</t>
  </si>
  <si>
    <t>TLym ヘルプ SC Mem/TLymHN</t>
  </si>
  <si>
    <t>Tリンパ球ヘルパー幹細胞メモリー/Tリンパ球ヘルパーナイーブ; TLymヘルプSCメモリー/TLymHN</t>
  </si>
  <si>
    <t>生物学的標本中のヘルパー幹細胞メモリーTリンパ球とヘルパーナイーブTリンパ球の総数の相対的な測定値（比率またはパーセンテージ）。</t>
  </si>
  <si>
    <t>幹細胞記憶ヘルパーTリンパ球サブポピュレーションとナイーブヘルパーTリンパ球比測定</t>
  </si>
  <si>
    <t>TLym ヘルプ サブ/TLym ヘルプ サブ</t>
  </si>
  <si>
    <t>Tリンパ球ヘルパーサブポピュレーション/Tリンパ球ヘルパーサブポピュレーション; TLymヘルプサブ/TLymヘルプサブ</t>
  </si>
  <si>
    <t>生物学的標本内のヘルパー T リンパ球のサブ集団に対するヘルパー T リンパ球のサブ集団の相対的な測定値 (比率またはパーセンテージ)。</t>
  </si>
  <si>
    <t>ヘルパーTリンパ球サブポピュレーション対ヘルパーTリンパ球サブポピュレーション比測定</t>
  </si>
  <si>
    <t>TLym ヘルプ サブ/TLym サブ</t>
  </si>
  <si>
    <t>Tリンパ球ヘルパーサブポピュレーション/Tリンパ球サブポピュレーション; TLymヘルプサブ/TLymサブ</t>
  </si>
  <si>
    <t>生物学的標本内の T リンパ球のサブ集団に対するヘルパー T リンパ球のサブ集団の相対的な測定値 (比率またはパーセンテージ)。</t>
  </si>
  <si>
    <t>ヘルパーTリンパ球サブポピュレーションとTリンパ球サブポピュレーションの比率測定</t>
  </si>
  <si>
    <t>TLym ヘルプ用語 Mem GH</t>
  </si>
  <si>
    <t>Tリンパ球ヘルパーターミナルメモリー腸ホーミング; TLym ヘルプターミナル Mem GH</t>
  </si>
  <si>
    <t>生物学的標本における腸管ホーミングヘルパー末端記憶Tリンパ球の測定。</t>
  </si>
  <si>
    <t>腸管ホーミングヘルパーターミナルメモリーTリンパ球数</t>
  </si>
  <si>
    <t>TLym ヘルプ 用語 Mem GH サブ</t>
  </si>
  <si>
    <t>Tリンパ球ヘルパーターミナルメモリー腸ホーミングサブポピュレーション; TLym ヘルプターミナル Mem GH サブ</t>
  </si>
  <si>
    <t>生物学的標本における腸管ホーミングヘルパー末端記憶Tリンパ球のサブポピュレーションの測定。</t>
  </si>
  <si>
    <t>腸管ホーミングヘルパー末端記憶Tリンパ球サブポピュレーションカウント</t>
  </si>
  <si>
    <t>TLym ヘルプ用語 Mem GH サブ/TLymHTMGH</t>
  </si>
  <si>
    <t>T リンパ球ヘルパー ターミナル メモリー 腸管ホーミング サブポピュレーション/T リンパ球ヘルパー ターミナル メモリー 腸管ホーミング; TLym ヘルプ ターム メモリー GH サブ/TLym ヘルプ ターム メモリー GH; TLym ヘルプ ターム メモリー GH サブ/TLymHTMGH</t>
  </si>
  <si>
    <t>生物学的標本中の腸管ホーミングヘルパー末端記憶Tリンパ球のサブポピュレーションと腸管ホーミングヘルパー末端記憶Tリンパ球の総数の相対的な測定値（比率またはパーセンテージ）。</t>
  </si>
  <si>
    <t>腸管ホーミングヘルパー末端記憶Tリンパ球サブポピュレーションから腸管ホーミングヘルパー末端記憶Tリンパ球比率測定</t>
  </si>
  <si>
    <t>TLym ヘルプ用語 Mem GH/TLymH</t>
  </si>
  <si>
    <t>T リンパ球ヘルパー ターミナル メモリー Gut-Homing/T リンパ球ヘルパー; TLym ヘルプ Term Mem GH/TLym ヘルプ; TLym ヘルプ Term Mem GH/TLymH</t>
  </si>
  <si>
    <t>生物学的標本中の総ヘルパー T リンパ球に対する、腸管ホーミングヘルパー末端記憶 T リンパ球の相対的測定値 (比率またはパーセンテージ)。</t>
  </si>
  <si>
    <t>腸管ホーミングヘルパーターミナルメモリーTリンパ球とヘルパーTリンパ球の比率測定</t>
  </si>
  <si>
    <t>TLym ヘルプ用語 Mem SH</t>
  </si>
  <si>
    <t>Tリンパ球ヘルパーターミナルメモリー皮膚ホーミング; TLym Help Term Mem SH</t>
  </si>
  <si>
    <t>生物学的標本における皮膚ホーミングヘルパー末端記憶Tリンパ球の測定。</t>
  </si>
  <si>
    <t>皮膚ホーミングヘルパーターミナルメモリーTリンパ球数</t>
  </si>
  <si>
    <t>TLym ヘルプ 用語 メモリ SH サブ</t>
  </si>
  <si>
    <t>Tリンパ球ヘルパーターミナルメモリー皮膚ホーミングサブポピュレーション; TLym Help Term Mem SH Sub</t>
  </si>
  <si>
    <t>生物学的標本における皮膚ホーミングヘルパー末端記憶Tリンパ球のサブポピュレーションの測定。</t>
  </si>
  <si>
    <t>皮膚ホーミングヘルパー末端記憶Tリンパ球サブポピュレーションカウント</t>
  </si>
  <si>
    <t>TLym ヘルプ 用語 メモリ SH サブ/TLymHTMSH</t>
  </si>
  <si>
    <t>T リンパ球ヘルパー ターミナル メモリー スキンホーミング サブポピュレーション/T リンパ球ヘルパー ターミナル メモリー スキンホーミング; TLym ヘルプ ターム メモリー SH サブ/TLym ヘルプ ターム メモリー SH; TLym ヘルプ ターム メモリー SH サブ/TLymHTMSH</t>
  </si>
  <si>
    <t>生物学的標本内の皮膚ホーミングヘルパー末端記憶Tリンパ球のサブポピュレーションと皮膚ホーミングヘルパー末端記憶Tリンパ球の総数の相対的な測定値（比率またはパーセンテージ）。</t>
  </si>
  <si>
    <t>皮膚ホーミングヘルパー末端記憶Tリンパ球サブポピュレーションから皮膚ホーミングヘルパー末端記憶Tリンパ球比率測定</t>
  </si>
  <si>
    <t>TLym ヘルプ用語 Mem SH/TLymH</t>
  </si>
  <si>
    <t>T リンパ球ヘルパー ターミナル メモリー スキンホーミング/T リンパ球ヘルパー; TLym ヘルプ Term Mem SH/TLym ヘルプ; TLym ヘルプ Term Mem SH/TLymH</t>
  </si>
  <si>
    <t>生物学的標本中の総ヘルパー T リンパ球に対する皮膚ホーミングヘルパー末端メモリー T リンパ球の相対的な測定値 (比率またはパーセンテージ)。</t>
  </si>
  <si>
    <t>皮膚ホーミングヘルパーターミナルメモリーTリンパ球とヘルパーTリンパ球の比率測定</t>
  </si>
  <si>
    <t>チロペルオキシダーゼ</t>
  </si>
  <si>
    <t>甲状腺ペルオキシダーゼ; チロペルオキシダーゼ</t>
  </si>
  <si>
    <t>生物標本中の甲状腺ペルオキシダーゼの測定。</t>
  </si>
  <si>
    <t>甲状腺ペルオキシダーゼ測定</t>
  </si>
  <si>
    <t>脛骨の長さ</t>
  </si>
  <si>
    <t>脛骨の長さの測定値。</t>
  </si>
  <si>
    <t>TIGIT表現</t>
  </si>
  <si>
    <t>IgおよびITIMドメイン発現を伴うT細胞免疫受容体；TIGIT発現</t>
  </si>
  <si>
    <t>生物標本における細胞内 TIGIT 発現の測定。</t>
  </si>
  <si>
    <t>TIGIT発現測定</t>
  </si>
  <si>
    <t>トランスロカーゼミトコンドリア内膜10</t>
  </si>
  <si>
    <t>ミトコンドリア内膜トランスロカーゼ 10; ミトコンドリア内膜トランスロカーゼ 10</t>
  </si>
  <si>
    <t>生物標本中のミトコンドリア内膜トランスロカーゼ 10 の測定。</t>
  </si>
  <si>
    <t>トランスロカーゼミトコンドリア内膜10測定</t>
  </si>
  <si>
    <t>組織メタロプロテアーゼ阻害剤1</t>
  </si>
  <si>
    <t>EPA、赤血球増強活性、線維芽細胞コラーゲナーゼ阻害剤、メタロプロテアーゼ阻害剤1、メタロプロテアーゼ1の組織阻害剤</t>
  </si>
  <si>
    <t>生物標本中のマトリックスメタロプロテアーゼ1の組織阻害因子の測定。</t>
  </si>
  <si>
    <t>組織マトリックスメタロプロテアーゼ阻害因子1測定</t>
  </si>
  <si>
    <t>TIMP1/クレアチニン</t>
  </si>
  <si>
    <t>TIMP1/クレアチニン; 組織メタロプロテアーゼ阻害剤1/クレアチニン</t>
  </si>
  <si>
    <t>サンプル中に存在するクレアチニンに対するマトリックスメタロプロテアーゼ 1 の組織阻害剤の相対測定値 (比率またはパーセンテージ)。</t>
  </si>
  <si>
    <t>組織マトリックスメタロプロテアーゼ阻害因子1とクレアチニンの比率測定</t>
  </si>
  <si>
    <t>メタロプロテアーゼ2の組織阻害剤</t>
  </si>
  <si>
    <t>CSC-21K; メタロプロテアーゼ阻害剤2; メタロプロテアーゼ2の組織阻害剤</t>
  </si>
  <si>
    <t>生物標本中のメタロプロテアーゼ2の組織阻害因子の測定。</t>
  </si>
  <si>
    <t>組織マトリックスメタロプロテアーゼ阻害因子2測定</t>
  </si>
  <si>
    <t>メタロプロテアーゼ3の組織阻害剤</t>
  </si>
  <si>
    <t>HSMRK222; K222; K222TA2; メタロプロテアーゼ阻害剤3; タンパク質MIG-5; SFD; メタロプロテアーゼ3の組織阻害剤</t>
  </si>
  <si>
    <t>生物標本中のメタロプロテアーゼ3の組織阻害因子の測定。</t>
  </si>
  <si>
    <t>組織マトリックスメタロプロテアーゼ阻害因子3測定</t>
  </si>
  <si>
    <t>ターゲット指標</t>
  </si>
  <si>
    <t>標的の腫瘍、病変、または疾患部位が存在するかどうかを示します。</t>
  </si>
  <si>
    <t>標本内の組織サンプル数</t>
  </si>
  <si>
    <t>標本内の組織サンプルの総数。</t>
  </si>
  <si>
    <t>チミジンキナーゼ</t>
  </si>
  <si>
    <t>生物標本中の総チミジンキナーゼの測定。</t>
  </si>
  <si>
    <t>チミジンキナーゼ測定</t>
  </si>
  <si>
    <t>チミジンキナーゼ1</t>
  </si>
  <si>
    <t>チミジンキナーゼ1; チミジンキナーゼ、細胞質</t>
  </si>
  <si>
    <t>生物標本中のチミジンキナーゼ 1 の測定。</t>
  </si>
  <si>
    <t>チミジンキナーゼ1測定</t>
  </si>
  <si>
    <t>チミジンキナーゼ2</t>
  </si>
  <si>
    <t>チミジンキナーゼ2; チミジンキナーゼ、ミトコンドリア</t>
  </si>
  <si>
    <t>生物標本中のチミジンキナーゼ 2 の測定。</t>
  </si>
  <si>
    <t>チミジンキナーゼ2測定</t>
  </si>
  <si>
    <t>T-キニノーゲン</t>
  </si>
  <si>
    <t>生物標本中の総T-キニノーゲンの測定。</t>
  </si>
  <si>
    <t>T-キニノーゲン測定</t>
  </si>
  <si>
    <t>Tリンパ球α-β; Tリンパ球TCRα-β; TCRα-βT細胞; TLymAB</t>
  </si>
  <si>
    <t>生物学的標本中のアルファベータTリンパ球の測定。</t>
  </si>
  <si>
    <t>アルファベータTリンパ球数</t>
  </si>
  <si>
    <t>TLym ABサブ</t>
  </si>
  <si>
    <t>Tリンパ球α-β; Tリンパ球TCRα-β; TLym ABサブ</t>
  </si>
  <si>
    <t>生物学的標本におけるアルファベータTリンパ球のサブポピュレーションの測定。</t>
  </si>
  <si>
    <t>アルファベータTリンパ球サブポピュレーション数</t>
  </si>
  <si>
    <t>TLym AB サブ/TLym AB</t>
  </si>
  <si>
    <t>T リンパ球アルファベータ サブポピュレーション/T リンパ球アルファベータ; T リンパ球 TCR アルファベータ サブポピュレーション/T リンパ球 TCR アルファベータ; TCR アルファベータ T 細胞サブ/TCR アルファベータ T 細胞; TLym AB サブ/TLym AB</t>
  </si>
  <si>
    <t>生物学的標本内のアルファベータTリンパ球の総数に対するアルファベータTリンパ球のサブポピュレーションの相対的な測定値（比率またはパーセンテージ）。</t>
  </si>
  <si>
    <t>α-βTリンパ球サブポピュレーションとα-βTリンパ球比の測定</t>
  </si>
  <si>
    <t>Tリンパ球 α-β/Tリンパ球; Tリンパ球 TCR α-β/Tリンパ球; TCR α-β T細胞/Tリンパ球; TLym AB/TLym</t>
  </si>
  <si>
    <t>生物学的標本中の総 T リンパ球に対するアルファベータ T リンパ球の相対的な測定値 (比率またはパーセンテージ)。</t>
  </si>
  <si>
    <t>アルファベータTリンパ球とTリンパ球の比率測定</t>
  </si>
  <si>
    <t>全肺活量</t>
  </si>
  <si>
    <t>最大限に吸入した後の肺にある空気の総量。</t>
  </si>
  <si>
    <t>細胞傷害性T細胞; 細胞傷害性Tリンパ球; TLym Cytx</t>
  </si>
  <si>
    <t>生物学的標本中の細胞傷害性 T リンパ球の測定。</t>
  </si>
  <si>
    <t>細胞傷害性Tリンパ球数</t>
  </si>
  <si>
    <t>Tリンパ球細胞傷害性α-β; Tリンパ球細胞傷害性TCRα-β; TLym Cytx AB</t>
  </si>
  <si>
    <t>生物学的標本中の細胞傷害性アルファベータTリンパ球の測定。</t>
  </si>
  <si>
    <t>細胞傷害性α-βTリンパ球数</t>
  </si>
  <si>
    <t>TLym Cytx ABサブ</t>
  </si>
  <si>
    <t>Tリンパ球細胞傷害性α-βサブポピュレーション；Tリンパ球細胞傷害性TCRα-βサブポピュレーション；TLym Cytx ABサブポピュレーション</t>
  </si>
  <si>
    <t>生物学的標本中の細胞傷害性アルファベータTリンパ球のサブポピュレーションの測定。</t>
  </si>
  <si>
    <t>α-β細胞傷害性Tリンパ球サブポピュレーション数</t>
  </si>
  <si>
    <t>TLym Cytx/総細胞数</t>
  </si>
  <si>
    <t>T細胞、細胞傷害性/総細胞; T-Lym、CTX/総細胞; Tリンパ球、細胞傷害性/総細胞; TLym Cytx/総細胞</t>
  </si>
  <si>
    <t>生物標本中の細胞総数に対する細胞傷害性 T リンパ球の相対的な測定値 (比率またはパーセンテージ)。</t>
  </si>
  <si>
    <t>細胞傷害性Tリンパ球と総細胞数の比率測定</t>
  </si>
  <si>
    <t>Tリンパ球細胞傷害性中枢記憶; TLym Cytx Cen Mem</t>
  </si>
  <si>
    <t>生物学的標本における細胞傷害性中心記憶Tリンパ球の測定。</t>
  </si>
  <si>
    <t>セントラルメモリー細胞傷害性Tリンパ球数</t>
  </si>
  <si>
    <t>Tリンパ球細胞傷害性中枢記憶サブポピュレーション; TLym Cytx Cen Mem Sub</t>
  </si>
  <si>
    <t>生物学的標本における細胞傷害性中心記憶Tリンパ球のサブポピュレーションの測定。</t>
  </si>
  <si>
    <t>セントラルメモリー細胞傷害性Tリンパ球サブポピュレーションカウント</t>
  </si>
  <si>
    <t>Tリンパ球細胞傷害性中枢記憶サブポピュレーション/Tリンパ球細胞傷害性中枢記憶; TLym Cytx Cen Mem Sub/TLymCCM</t>
  </si>
  <si>
    <t>生物学的標本中の中心記憶細胞傷害性Tリンパ球の総数に対する中心記憶細胞傷害性Tリンパ球のサブ集団の相対的な測定値（比率またはパーセンテージ）。</t>
  </si>
  <si>
    <t>セントラルメモリー細胞傷害性Tリンパ球サブポピュレーションからセントラルメモリー細胞傷害性Tリンパ球比測定</t>
  </si>
  <si>
    <t>Tリンパ球細胞傷害性中央記憶サブポピュレーション/Tリンパ球細胞傷害性; TLym Cytx Cen Mem Sub/TLymC</t>
  </si>
  <si>
    <t>生物学的標本中の細胞傷害性 T リンパ球の総数に対する中心記憶細胞傷害性 T リンパ球のサブポピュレーションの相対的な測定値 (比率またはパーセンテージ)。</t>
  </si>
  <si>
    <t>セントラルメモリー細胞傷害性Tリンパ球サブポピュレーションと細胞傷害性Tリンパ球の比率測定</t>
  </si>
  <si>
    <t>Tリンパ球細胞傷害性セントラルメモリー/Tリンパ球細胞傷害性; TLym Cytx Cen Mem/TLym Cytx</t>
  </si>
  <si>
    <t>生物学的標本中の細胞傷害性 T リンパ球の総数に対する細胞傷害性中心記憶 T リンパ球の相対的な測定値 (比率またはパーセンテージ)。</t>
  </si>
  <si>
    <t>セントラルメモリー細胞傷害性Tリンパ球対細胞傷害性Tリンパ球比測定</t>
  </si>
  <si>
    <t>Tリンパ球細胞傷害性エフェクター; TLym Cytx Eff</t>
  </si>
  <si>
    <t>生物学的標本中の細胞傷害性エフェクター T リンパ球の測定。</t>
  </si>
  <si>
    <t>エフェクター細胞傷害性Tリンパ球数</t>
  </si>
  <si>
    <t>Tリンパ球細胞傷害性エフェクターメモリー; TLym Cytx Eff Mem</t>
  </si>
  <si>
    <t>生物学的標本における細胞傷害性エフェクター記憶 T リンパ球の測定。</t>
  </si>
  <si>
    <t>エフェクターメモリー細胞傷害性Tリンパ球数</t>
  </si>
  <si>
    <t>Tリンパ球細胞傷害性エフェクター記憶サブポピュレーション; TLym Cytx Eff Mem Sub</t>
  </si>
  <si>
    <t>生物学的標本における細胞傷害性エフェクター記憶 T リンパ球のサブポピュレーションの測定。</t>
  </si>
  <si>
    <t>エフェクターメモリー細胞傷害性Tリンパ球サブポピュレーション数</t>
  </si>
  <si>
    <t>TLym Cytx Eff Mem サブ/TLymCEM</t>
  </si>
  <si>
    <t>Tリンパ球細胞傷害性エフェクターメモリーサブポピュレーション/Tリンパ球細胞傷害性エフェクターメモリー; TLym Cytx Eff Mem Sub/TLymCEM</t>
  </si>
  <si>
    <t>生物学的標本中のエフェクター記憶細胞傷害性Tリンパ球のサブポピュレーションとエフェクター記憶細胞傷害性Tリンパ球の総数の相対的な測定値（比率またはパーセンテージ）。</t>
  </si>
  <si>
    <t>エフェクター記憶細胞傷害性Tリンパ球サブポピュレーションとエフェクター記憶細胞傷害性Tリンパ球比測定</t>
  </si>
  <si>
    <t>TLym Cytx Eff Mem サブ/TLymC</t>
  </si>
  <si>
    <t>Tリンパ球細胞傷害性エフェクターメモリーサブポピュレーション/Tリンパ球細胞傷害性; TLym Cytx Eff Mem Sub/TLymC</t>
  </si>
  <si>
    <t>生物学的標本中の総細胞傷害性 T リンパ球に対するエフェクターメモリ細胞傷害性 T リンパ球のサブポピュレーションの相対的な測定値 (比率またはパーセンテージ)。</t>
  </si>
  <si>
    <t>エフェクターメモリ細胞傷害性Tリンパ球サブポピュレーション対細胞傷害性Tリンパ球比測定</t>
  </si>
  <si>
    <t>Tリンパ球細胞傷害性エフェクターメモリー/Tリンパ球細胞傷害性; TLym Cytx Eff Mem/TLym Cytx</t>
  </si>
  <si>
    <t>生物学的標本中の細胞傷害性 T リンパ球の総数に対する細胞傷害性エフェクター記憶 T リンパ球の相対的な測定値 (比率またはパーセンテージ)。</t>
  </si>
  <si>
    <t>エフェクターメモリ細胞傷害性Tリンパ球対細胞傷害性Tリンパ球比測定</t>
  </si>
  <si>
    <t>Tリンパ球細胞傷害性エフェクターサブポピュレーション; TLym Cytx Eff Sub</t>
  </si>
  <si>
    <t>生物学的標本における細胞傷害性エフェクター T リンパ球のサブ集団の測定。</t>
  </si>
  <si>
    <t>エフェクター細胞傷害性Tリンパ球サブポピュレーション数</t>
  </si>
  <si>
    <t>Tリンパ球細胞傷害性ガンマデルタ; Tリンパ球細胞傷害性TCRガンマデルタ; TLym Cytx GD</t>
  </si>
  <si>
    <t>生物学的標本中の細胞傷害性ガンマデルタTリンパ球の測定。</t>
  </si>
  <si>
    <t>細胞傷害性ガンマデルタTリンパ球数</t>
  </si>
  <si>
    <t>TLym Cytx GDサブ</t>
  </si>
  <si>
    <t>Tリンパ球細胞傷害性ガンマデルタサブポピュレーション; Tリンパ球細胞傷害性TCRガンマデルタサブポピュレーション; TLym Cytx GDサブポピュレーション</t>
  </si>
  <si>
    <t>生物学的標本における細胞傷害性ガンマデルタTリンパ球のサブポピュレーションの測定。</t>
  </si>
  <si>
    <t>細胞傷害性ガンマデルタTリンパ球サブポピュレーション数</t>
  </si>
  <si>
    <t>タウロリトコール酸</t>
  </si>
  <si>
    <t>生物標本中のタウロリトコール酸の測定。</t>
  </si>
  <si>
    <t>タウロリトコール酸測定</t>
  </si>
  <si>
    <t>T細胞、細胞傷害性/白血球; Tリンパ球、細胞傷害性/白血球; TLym Cytx/Leuk</t>
  </si>
  <si>
    <t>生物学的標本中の白血球に対する細胞傷害性 T リンパ球の相対的な測定値 (比率またはパーセンテージ)。</t>
  </si>
  <si>
    <t>細胞傷害性Tリンパ球と白血球の比率測定</t>
  </si>
  <si>
    <t>Tリンパ球 細胞傷害性/リンパ球; TLym Cytx/Lym</t>
  </si>
  <si>
    <t>生物学的標本中の細胞傷害性 T リンパ球と総リンパ球の相対的な測定値 (比率またはパーセンテージ)。</t>
  </si>
  <si>
    <t>細胞傷害性Tリンパ球とリンパ球の比率測定</t>
  </si>
  <si>
    <t>Tリンパ球細胞傷害性記憶; TLym Cytx Mem</t>
  </si>
  <si>
    <t>生物学的標本における記憶細胞傷害性Tリンパ球の測定。</t>
  </si>
  <si>
    <t>メモリー細胞傷害性Tリンパ球数</t>
  </si>
  <si>
    <t>Tリンパ球細胞傷害性記憶サブポピュレーション; TLym Cytx Mem Sub</t>
  </si>
  <si>
    <t>生物学的標本における記憶細胞傷害性Tリンパ球のサブポピュレーションの測定。</t>
  </si>
  <si>
    <t>記憶細胞傷害性Tリンパ球サブポピュレーション数</t>
  </si>
  <si>
    <t>TLym Cytx Mem サブ/TLymCM</t>
  </si>
  <si>
    <t>Tリンパ球細胞傷害性記憶サブポピュレーション/Tリンパ球細胞傷害性記憶; TLym Cytx Mem Sub/TLymCM</t>
  </si>
  <si>
    <t>生物学的標本中の記憶細胞傷害性Tリンパ球の総数に対する記憶細胞傷害性Tリンパ球のサブ集団の相対的な測定値（比率またはパーセンテージ）。</t>
  </si>
  <si>
    <t>記憶細胞傷害性Tリンパ球サブポピュレーションから記憶細胞傷害性Tリンパ球比測定</t>
  </si>
  <si>
    <t>TLym Cytx Mem サブ/TLymC</t>
  </si>
  <si>
    <t>Tリンパ球細胞傷害性記憶サブポピュレーション/Tリンパ球細胞傷害性; TLym Cytx Mem サブ/TLymC</t>
  </si>
  <si>
    <t>生物学的標本中の記憶細胞傷害性Tリンパ球のサブポピュレーションと総細胞傷害性Tリンパ球の相対的な測定値（比率またはパーセンテージ）。</t>
  </si>
  <si>
    <t>記憶細胞傷害性Tリンパ球サブポピュレーションと細胞傷害性Tリンパ球の比率測定</t>
  </si>
  <si>
    <t>Tリンパ球細胞傷害性記憶/Tリンパ球細胞傷害性; TLym Cytx Mem/TLym Cytx</t>
  </si>
  <si>
    <t>生物学的標本中の記憶細胞傷害性Tリンパ球と総細胞傷害性Tリンパ球の相対的な測定値（比率またはパーセンテージ）。</t>
  </si>
  <si>
    <t>記憶細胞傷害性Tリンパ球と細胞傷害性Tリンパ球の比率測定</t>
  </si>
  <si>
    <t>TLym Cytx ナイーブ</t>
  </si>
  <si>
    <t>Tリンパ球 細胞傷害性ナイーブ; TLym Cytx ナイーブ</t>
  </si>
  <si>
    <t>生物学的標本中の細胞傷害性ナイーブ T リンパ球の測定。</t>
  </si>
  <si>
    <t>ナイーブ細胞傷害性Tリンパ球数</t>
  </si>
  <si>
    <t>Tリンパ球セントラルメモリー; TLym Cen Mem</t>
  </si>
  <si>
    <t>生物学的標本における中心記憶Tリンパ球の測定。</t>
  </si>
  <si>
    <t>セントラルメモリーTリンパ球数</t>
  </si>
  <si>
    <t>TLym Cytx ナイーブサブ</t>
  </si>
  <si>
    <t>Tリンパ球細胞傷害性ナイーブサブポピュレーション; TLym Cytx ナイーブサブ</t>
  </si>
  <si>
    <t>生物学的標本における細胞傷害性ナイーブ T リンパ球のサブ集団の測定。</t>
  </si>
  <si>
    <t>ナイーブ細胞傷害性Tリンパ球サブポピュレーション数</t>
  </si>
  <si>
    <t>TLym Cytx ナイーブサブ/TLymCN</t>
  </si>
  <si>
    <t>Tリンパ球細胞傷害性ナイーブサブポピュレーション/Tリンパ球細胞傷害性ナイーブ; TLym Cytx ナイーブサブ/TLymCN</t>
  </si>
  <si>
    <t>生物学的標本中のナイーブ細胞傷害性 T リンパ球の総数に対するナイーブ細胞傷害性 T リンパ球のサブ集団の相対的な測定値 (比率またはパーセンテージ)。</t>
  </si>
  <si>
    <t>ナイーブ細胞傷害性Tリンパ球サブポピュレーションとナイーブ細胞傷害性Tリンパ球比の測定</t>
  </si>
  <si>
    <t>TLym Cytx ナイーブサブ/TLymC</t>
  </si>
  <si>
    <t>Tリンパ球細胞傷害性ナイーブサブポピュレーション/Tリンパ球細胞傷害性; TLym Cytx ナイーブサブ/TLymC</t>
  </si>
  <si>
    <t>生物学的標本中の、ナイーブ細胞傷害性 T リンパ球のサブポピュレーションと総細胞傷害性 T リンパ球数の相対的な測定値 (比率またはパーセンテージ)。</t>
  </si>
  <si>
    <t>ナイーブ細胞傷害性Tリンパ球サブポピュレーションと細胞傷害性Tリンパ球の比率測定</t>
  </si>
  <si>
    <t>TLym Cytx ナイーブ/TLym Cytx</t>
  </si>
  <si>
    <t>Tリンパ球 細胞傷害性 ナイーブ/Tリンパ球 細胞傷害性; TLym Cytx ナイーブ/TLym Cytx</t>
  </si>
  <si>
    <t>生物学的標本中の細胞傷害性ナイーブ T リンパ球と細胞傷害性 T リンパ球の総数の相対的な測定値 (比率またはパーセンテージ)。</t>
  </si>
  <si>
    <t>ナイーブ細胞傷害性Tリンパ球と細胞傷害性Tリンパ球の比測定</t>
  </si>
  <si>
    <t>予測総肺活量の割合</t>
  </si>
  <si>
    <t>最大吸入後の肺内の空気の総量を、予測される正常値の割合として表します。</t>
  </si>
  <si>
    <t>Tリンパ球細胞傷害性制御; TLym Cytx Reg</t>
  </si>
  <si>
    <t>生物学的標本中の細胞傷害性制御性Tリンパ球の測定。</t>
  </si>
  <si>
    <t>調節性細胞傷害性Tリンパ球数</t>
  </si>
  <si>
    <t>Tリンパ球細胞傷害性制御サブ集団; TLym Cytx Reg Sub</t>
  </si>
  <si>
    <t>生物学的標本における細胞傷害性制御性Tリンパ球のサブポピュレーションの測定。</t>
  </si>
  <si>
    <t>制御性細胞傷害性Tリンパ球サブポピュレーション数</t>
  </si>
  <si>
    <t>TLym Cytx Reg サブ / TLymCR</t>
  </si>
  <si>
    <t>Tリンパ球細胞傷害性制御性サブポピュレーション/Tリンパ球細胞傷害性制御性; TLym Cytx Reg Sub/TLymCR</t>
  </si>
  <si>
    <t>生物標本中の細胞傷害性制御性Tリンパ球の総数に対する細胞傷害性制御性Tリンパ球のサブ集団の相対的な測定値（比率またはパーセンテージ）。</t>
  </si>
  <si>
    <t>制御性細胞傷害性Tリンパ球サブポピュレーションと制御性細胞傷害性Tリンパ球比の測定</t>
  </si>
  <si>
    <t>Tリンパ球細胞傷害性制御性サブポピュレーション/Tリンパ球細胞傷害性; TLym Cytx Reg Sub/TLym Cytx</t>
  </si>
  <si>
    <t>生物学的標本中の細胞傷害性 T リンパ球の総数に対する細胞傷害性制御性 T リンパ球のサブ集団の相対的な測定値 (比率またはパーセンテージ)。</t>
  </si>
  <si>
    <t>制御性細胞傷害性Tリンパ球サブポピュレーションと細胞傷害性Tリンパ球の比率測定</t>
  </si>
  <si>
    <t>細胞傷害性制御性Tリンパ球/細胞傷害性Tリンパ球; TLym Cytx Reg/TLym Cytx</t>
  </si>
  <si>
    <t>生物学的標本中の細胞傷害性 T リンパ球の総数に対する細胞傷害性制御性 T リンパ球の相対的な測定値 (比率またはパーセンテージ)。</t>
  </si>
  <si>
    <t>制御性細胞傷害性Tリンパ球と細胞傷害性Tリンパ球の比率測定</t>
  </si>
  <si>
    <t>TLym Cytxサブ</t>
  </si>
  <si>
    <t>細胞傷害性Tリンパ球サブポピュレーション; TLym Cytxサブ</t>
  </si>
  <si>
    <t>生物学的標本中の細胞傷害性 T リンパ球のサブポピュレーションの測定。</t>
  </si>
  <si>
    <t>細胞傷害性Tリンパ球サブポピュレーション数</t>
  </si>
  <si>
    <t>細胞傷害性幹細胞メモリー T リンパ球; T リンパ球細胞傷害性幹細胞メモリー; TLym Cytx SC Mem; TLymCSCM</t>
  </si>
  <si>
    <t>生物学的標本中の細胞傷害性幹細胞記憶Tリンパ球の測定。</t>
  </si>
  <si>
    <t>幹細胞メモリー細胞傷害性Tリンパ球数</t>
  </si>
  <si>
    <t>Tリンパ球細胞傷害性SCメモリーサブポピュレーション; TLym Cytx SC Mem Sub</t>
  </si>
  <si>
    <t>生物学的標本における細胞傷害性幹細胞記憶 T リンパ球のサブ集団の測定。</t>
  </si>
  <si>
    <t>幹細胞メモリー細胞傷害性Tリンパ球サブポピュレーション数</t>
  </si>
  <si>
    <t>TLym Cytx SC Mem サブ/TLymCSCM</t>
  </si>
  <si>
    <t>Tリンパ球細胞傷害性幹細胞メモリーサブポピュレーション/Tリンパ球細胞傷害性幹細胞メモリー; TLym Cytx SC Mem Sub/TLymCSCM</t>
  </si>
  <si>
    <t>生物標本中の細胞傷害性幹細胞記憶 T リンパ球の総数に対する細胞傷害性幹細胞記憶 T リンパ球のサブポピュレーションの相対的な測定値 (比率またはパーセンテージ)。</t>
  </si>
  <si>
    <t>幹細胞記憶細胞傷害性Tリンパ球サブポピュレーションから幹細胞記憶細胞傷害性Tリンパ球比率測定</t>
  </si>
  <si>
    <t>TLym Cytx サブ/TLym Cytx</t>
  </si>
  <si>
    <t>細胞傷害性Tリンパ球サブポピュレーション/細胞傷害性Tリンパ球; TLym Cytx サブ/TLym Cytx</t>
  </si>
  <si>
    <t>生物学的標本中の細胞傷害性 T リンパ球の総数に対する細胞傷害性 T リンパ球サブポピュレーションの相対的な測定値 (比率またはパーセンテージ)。</t>
  </si>
  <si>
    <t>細胞傷害性Tリンパ球サブポピュレーションと総細胞傷害性Tリンパ球の比率測定</t>
  </si>
  <si>
    <t>TLym Cytx サブ/TLym</t>
  </si>
  <si>
    <t>Tリンパ球細胞傷害性サブ集団/Tリンパ球; TLym Cytx Sub/TLym</t>
  </si>
  <si>
    <t>生物学的標本中の細胞傷害性 T リンパ球のサブ集団と総 T リンパ球数の相対的な測定値 (比率またはパーセンテージ)。</t>
  </si>
  <si>
    <t>細胞傷害性Tリンパ球サブポピュレーションとTリンパ球の比率測定</t>
  </si>
  <si>
    <t>Tリンパ球細胞傷害性ターミナルメモリー; TLym Cytx Term Mem</t>
  </si>
  <si>
    <t>生物学的標本における細胞傷害性終末記憶Tリンパ球の測定。</t>
  </si>
  <si>
    <t>ターミナルメモリー細胞傷害性Tリンパ球数</t>
  </si>
  <si>
    <t>Tリンパ球細胞傷害性終末記憶サブポピュレーション; TLym Cytx Term Mem Sub</t>
  </si>
  <si>
    <t>生物学的標本における細胞傷害性終末記憶Tリンパ球のサブポピュレーションの測定。</t>
  </si>
  <si>
    <t>ターミナルメモリー細胞傷害性Tリンパ球サブポピュレーションカウント</t>
  </si>
  <si>
    <t>Tリンパ球細胞傷害性終末記憶サブポピュレーション/Tリンパ球細胞傷害性終末記憶; TLym Cytx Term Mem Sub/TLymCTM</t>
  </si>
  <si>
    <t>生物学的標本中の終末記憶細胞傷害性Tリンパ球の総数に対する終末記憶細胞傷害性Tリンパ球のサブポピュレーションの相対的な測定値（比率またはパーセンテージ）。</t>
  </si>
  <si>
    <t>終末期記憶細胞傷害性Tリンパ球サブポピュレーションと終末期記憶細胞傷害性Tリンパ球比測定</t>
  </si>
  <si>
    <t>Tリンパ球細胞傷害性ターミナルメモリー/Tリンパ球細胞傷害性; TLym Cytx Term Mem/TLymC</t>
  </si>
  <si>
    <t>生物学的標本中の細胞傷害性 T リンパ球の総数に対する末端記憶細胞傷害性 T リンパ球の相対的な測定値 (比率またはパーセンテージ)。</t>
  </si>
  <si>
    <t>終末記憶細胞傷害性Tリンパ球と細胞傷害性Tリンパ球の比率測定</t>
  </si>
  <si>
    <t>Tリンパ球エフェクターメモリー; TLym Eff Mem</t>
  </si>
  <si>
    <t>生物学的標本におけるエフェクターメモリーTリンパ球の測定。</t>
  </si>
  <si>
    <t>エフェクターメモリーTリンパ球数</t>
  </si>
  <si>
    <t>Tリンパ球エフェクターメモリーサブポピュレーション; TLym Eff Mem Sub</t>
  </si>
  <si>
    <t>生物学的標本におけるエフェクター記憶 T リンパ球のサブポピュレーションの測定。</t>
  </si>
  <si>
    <t>エフェクターメモリーTリンパ球サブポピュレーション数</t>
  </si>
  <si>
    <t>Tリンパ球ガンマデルタ; Tリンパ球TCRガンマデルタ; TCRガンマデルタT細胞; TLym GD</t>
  </si>
  <si>
    <t>生物学的標本中のガンマデルタTリンパ球の測定。</t>
  </si>
  <si>
    <t>ガンマデルタTリンパ球数</t>
  </si>
  <si>
    <t>Tリンパ球 ガンマデルタ/白血球; TCR ガンマデルタT細胞/白血球; TLym GD/Leuk</t>
  </si>
  <si>
    <t>生物標本中の白血球に対するガンマデルタTリンパ球の相対的な測定値（比率またはパーセンテージ）。</t>
  </si>
  <si>
    <t>ガンマデルタTリンパ球対白血球比測定</t>
  </si>
  <si>
    <t>Tリンパ球 ガンマデルタ/リンパ球; TCR ガンマデルタT細胞/リンパ球; TLym GD/Lym</t>
  </si>
  <si>
    <t>生物標本中の総リンパ球に対するガンマデルタTリンパ球の相対的な測定値（比率またはパーセンテージ）。</t>
  </si>
  <si>
    <t>ガンマデルタTリンパ球対リンパ球比測定</t>
  </si>
  <si>
    <t>TLym GDサブ</t>
  </si>
  <si>
    <t>Tリンパ球ガンマデルタサブポピュレーション；Tリンパ球TCRガンマデルタサブポピュレーション；TLym GDサブポピュレーション</t>
  </si>
  <si>
    <t>生物学的標本におけるガンマデルタTリンパ球のサブポピュレーションの測定。</t>
  </si>
  <si>
    <t>ガンマデルタTリンパ球サブポピュレーション数</t>
  </si>
  <si>
    <t>TLym GD サブ/TLym GD</t>
  </si>
  <si>
    <t>Tリンパ球ガンマデルタサブポピュレーション/Tリンパ球ガンマデルタ; TCRガンマデルタT細胞サブ/TCRガンマデルタT細胞; TLym GDサブ/TLym GD</t>
  </si>
  <si>
    <t>生物標本中のガンマデルタTリンパ球の総数に対するガンマデルタTリンパ球のサブポピュレーションの相対的な測定値（比率またはパーセンテージ）。</t>
  </si>
  <si>
    <t>ガンマデルタTリンパ球サブポピュレーションとガンマデルタTリンパ球比の測定</t>
  </si>
  <si>
    <t>Tリンパ球 ガンマデルタ/Tリンパ球; TCR ガンマデルタT細胞/Tリンパ球; TLym GD/TLym</t>
  </si>
  <si>
    <t>生物学的標本中の総 T リンパ球に対するガンマデルタ T リンパ球の相対的な測定値 (比率またはパーセンテージ)。</t>
  </si>
  <si>
    <t>ガンマデルタTリンパ球対Tリンパ球比測定</t>
  </si>
  <si>
    <t>TLymヘルプ1</t>
  </si>
  <si>
    <t>Tリンパ球ヘルパー1; Th1; TLymヘルプ1</t>
  </si>
  <si>
    <t>生物学的標本中のヘルパー 1 T リンパ球の測定。</t>
  </si>
  <si>
    <t>ヘルパー1Tリンパ球数</t>
  </si>
  <si>
    <t>TLymヘルプ17</t>
  </si>
  <si>
    <t>Tリンパ球ヘルパー17; Th17; TLymヘルプ17</t>
  </si>
  <si>
    <t>生物学的標本中のヘルパー 17 T リンパ球の測定。</t>
  </si>
  <si>
    <t>ヘルパー17Tリンパ球数</t>
  </si>
  <si>
    <t>TLym ヘルプ 17.1</t>
  </si>
  <si>
    <t>Tリンパ球ヘルパー 17.1; Th17.1; TLym ヘルプ 17.1</t>
  </si>
  <si>
    <t>生物標本中のヘルパー 17.1 T リンパ球の測定。</t>
  </si>
  <si>
    <t>ヘルパー17.1Tリンパ球数</t>
  </si>
  <si>
    <t>TLym ヘルプ 17.1 サブ</t>
  </si>
  <si>
    <t>Tリンパ球ヘルパー17.1サブポピュレーション; Th17.1サブ; TLymヘルプ17.1サブ</t>
  </si>
  <si>
    <t>生物学的標本におけるヘルパー 17.1 T リンパ球のサブポピュレーションの測定。</t>
  </si>
  <si>
    <t>ヘルパー17.1 Tリンパ球サブポピュレーションカウント</t>
  </si>
  <si>
    <t>TLymヘルプ17サブ</t>
  </si>
  <si>
    <t>Tリンパ球ヘルパー17サブポピュレーション; Th17サブ; TLymヘルプ17 Su</t>
  </si>
  <si>
    <t>生物学的標本におけるヘルパー 17 T リンパ球のサブ集団の測定。</t>
  </si>
  <si>
    <t>ヘルパー17Tリンパ球サブポピュレーション数</t>
  </si>
  <si>
    <t>TLym ヘルプ 1 サブ</t>
  </si>
  <si>
    <t>Tリンパ球ヘルパー1サブポピュレーション; Th1サブ; TLymヘルプ1サブ</t>
  </si>
  <si>
    <t>生物学的標本におけるヘルパー 1 T リンパ球のサブ集団の測定。</t>
  </si>
  <si>
    <t>ヘルパー1Tリンパ球サブポピュレーション数</t>
  </si>
  <si>
    <t>TLymヘルプ2</t>
  </si>
  <si>
    <t>Tリンパ球ヘルパー2; Th2; TLymヘルプ2</t>
  </si>
  <si>
    <t>生物学的標本中のヘルパー 2 T リンパ球の測定。</t>
  </si>
  <si>
    <t>ヘルパー2Tリンパ球数</t>
  </si>
  <si>
    <t>TLymヘルプ22</t>
  </si>
  <si>
    <t>Tリンパ球ヘルパー22; Th22; TLymヘルプ22</t>
  </si>
  <si>
    <t>生物学的標本中のヘルパー 22 T リンパ球の測定。</t>
  </si>
  <si>
    <t>ヘルパー22Tリンパ球数</t>
  </si>
  <si>
    <t>TLymヘルプ22サブ</t>
  </si>
  <si>
    <t>Tリンパ球ヘルパー22サブポピュレーション; Th22サブ; TLymヘルプ22サブ</t>
  </si>
  <si>
    <t>生物学的標本におけるヘルパー 22 T リンパ球のサブ集団の測定。</t>
  </si>
  <si>
    <t>ヘルパー22Tリンパ球サブポピュレーション数</t>
  </si>
  <si>
    <t>TLym ヘルプ 2 サブ</t>
  </si>
  <si>
    <t>Tリンパ球ヘルパー2サブポピュレーション; Th2サブ; TLymヘルプ2サブ</t>
  </si>
  <si>
    <t>生物学的標本におけるヘルパー 2 T リンパ球のサブ集団の測定。</t>
  </si>
  <si>
    <t>ヘルパー2Tリンパ球サブポピュレーション数</t>
  </si>
  <si>
    <t>TLymヘルプ9</t>
  </si>
  <si>
    <t>Tリンパ球ヘルパー9; Th9; TLymヘルプ9</t>
  </si>
  <si>
    <t>生物学的標本中のヘルパー 9 T リンパ球の測定。</t>
  </si>
  <si>
    <t>ヘルパー9Tリンパ球数</t>
  </si>
  <si>
    <t>TLymヘルプ9サブ</t>
  </si>
  <si>
    <t>Tリンパ球ヘルパー9サブポピュレーション; Th9サブ; TLymヘルプ9サブ</t>
  </si>
  <si>
    <t>ヘルパー9Tリンパ球サブポピュレーション数</t>
  </si>
  <si>
    <t>TLymヘルプAB</t>
  </si>
  <si>
    <t>Tリンパ球ヘルパーα-β; Tリンパ球ヘルパーTCRα-β; TLym Help AB</t>
  </si>
  <si>
    <t>生物学的標本中のヘルパーα-βTリンパ球の測定。</t>
  </si>
  <si>
    <t>アルファベータヘルパーTリンパ球数</t>
  </si>
  <si>
    <t>TLym ヘルプ AB サブ</t>
  </si>
  <si>
    <t>Tリンパ球ヘルパーα-βサブポピュレーション；Tリンパ球ヘルパーTCRα-βサブポピュレーション；TLym Help ABサブポピュレーション</t>
  </si>
  <si>
    <t>生物学的標本におけるヘルパーα-βTリンパ球のサブポピュレーションの測定。</t>
  </si>
  <si>
    <t>アルファベータヘルパーTリンパ球サブポピュレーション数</t>
  </si>
  <si>
    <t>TLymヘルプ/総細胞数</t>
  </si>
  <si>
    <t>T細胞、ヘルパー/総細胞; T-Lym、ヘルパー/総細胞; Tリンパ球、ヘルパー/総細胞; TLym ヘルパー/総細胞</t>
  </si>
  <si>
    <t>生物学的標本中の全細胞に対するヘルパー T リンパ球の相対的な測定値 (比率またはパーセンテージ)。</t>
  </si>
  <si>
    <t>ヘルパーTリンパ球と総細胞数の比率測定</t>
  </si>
  <si>
    <t>TLym ヘルプセンターメンバー</t>
  </si>
  <si>
    <t>Tリンパ球ヘルパーセントラルメモリー; TLym Help Cen Mem</t>
  </si>
  <si>
    <t>生物学的標本におけるヘルパー中心記憶Tリンパ球の測定。</t>
  </si>
  <si>
    <t>セントラルメモリーヘルパーTリンパ球数</t>
  </si>
  <si>
    <t>TLym ヘルプセンター メンバー サブ</t>
  </si>
  <si>
    <t>Tリンパ球ヘルパー中央記憶サブポピュレーション; TLym Help Cen Mem Sub</t>
  </si>
  <si>
    <t>生物学的標本におけるヘルパー中心記憶Tリンパ球のサブポピュレーションの測定。</t>
  </si>
  <si>
    <t>中央記憶ヘルパーTリンパ球サブポピュレーション数</t>
  </si>
  <si>
    <t>TLym ヘルプセンター メモリ サブ/TLymHCM</t>
  </si>
  <si>
    <t>Tリンパ球ヘルパー中央記憶サブポピュレーション/Tリンパ球ヘルパー中央記憶; TLymヘルプセンターメモリサブ/TLymHCM</t>
  </si>
  <si>
    <t>生物学的標本中のヘルパー中央記憶Tリンパ球の総数に対するヘルパー中央記憶Tリンパ球のサブポピュレーションの相対的な測定値（比率またはパーセンテージ）。</t>
  </si>
  <si>
    <t>中枢記憶ヘルパーTリンパ球サブポピュレーションから中枢記憶ヘルパーTリンパ球比測定</t>
  </si>
  <si>
    <t>TLym ヘルプ センター メモリ サブ/TLym ヘルプ</t>
  </si>
  <si>
    <t>Tリンパ球ヘルパー セントラルメモリサブポピュレーション/Tリンパ球ヘルパー; TLymヘルプ Cen Memサブ/TLymヘルプ</t>
  </si>
  <si>
    <t>生物学的標本中のヘルパーTリンパ球の総数に対するヘルパー中心記憶Tリンパ球のサブポピュレーションの相対的な測定値（比率またはパーセンテージ）。</t>
  </si>
  <si>
    <t>セントラルメモリーヘルパーTリンパ球サブポピュレーションとヘルパーTリンパ球比の測定</t>
  </si>
  <si>
    <t>TLym ヘルプ センター メモリ/TLym ヘルプ</t>
  </si>
  <si>
    <t>Tリンパ球ヘルパー セントラルメモリ/Tリンパ球ヘルパー; TLymヘルプ Cen Mem/TLymヘルプ</t>
  </si>
  <si>
    <t>生物学的標本中のヘルパーTリンパ球の総数に対するヘルパーセントラルメモリーTリンパ球の相対的な測定値（比率またはパーセンテージ）。</t>
  </si>
  <si>
    <t>セントラルメモリーヘルパーTリンパ球対ヘルパーTリンパ球比測定</t>
  </si>
  <si>
    <t>TLymヘルプEff</t>
  </si>
  <si>
    <t>Tリンパ球ヘルパーエフェクター; TLym Help Eff</t>
  </si>
  <si>
    <t>生物学的標本中のヘルパーエフェクターTリンパ球の測定。</t>
  </si>
  <si>
    <t>エフェクターヘルパーTリンパ球数</t>
  </si>
  <si>
    <t>TLym ヘルプ Eff Mem</t>
  </si>
  <si>
    <t>Tリンパ球ヘルパーエフェクターメモリー; TLym Help Eff Mem</t>
  </si>
  <si>
    <t>生物学的標本におけるヘルパーエフェクターメモリーTリンパ球の測定。</t>
  </si>
  <si>
    <t>エフェクターメモリーヘルパーTリンパ球数</t>
  </si>
  <si>
    <t>TLym ヘルプ Eff Mem Sub</t>
  </si>
  <si>
    <t>Tリンパ球ヘルパーエフェクターメモリーサブポピュレーション; TLym Help Eff Mem Sub</t>
  </si>
  <si>
    <t>生物学的標本におけるヘルパーエフェクターメモリーTリンパ球のサブポピュレーションの測定。</t>
  </si>
  <si>
    <t>エフェクターメモリーヘルパーTリンパ球サブポピュレーション数</t>
  </si>
  <si>
    <t>TLym ヘルプ Eff Mem サブ/TLymHEM</t>
  </si>
  <si>
    <t>Tリンパ球ヘルパーエフェクターメモリーサブポピュレーション/Tリンパ球ヘルパーエフェクターメモリー; TLymヘルプエフェクターメモリーサブ/TLymHEM</t>
  </si>
  <si>
    <t>生物学的標本中のヘルパーエフェクターメモリーTリンパ球のサブポピュレーションとヘルパーエフェクターメモリーTリンパ球の総数の相対的な測定値（比率またはパーセンテージ）。</t>
  </si>
  <si>
    <t>エフェクターメモリーヘルパーTリンパ球サブポピュレーションとエフェクターメモリーヘルパーTリンパ球比測定</t>
  </si>
  <si>
    <t>TLym ヘルプ Eff Mem Sub/TLym ヘルプ</t>
  </si>
  <si>
    <t>Tリンパ球ヘルパーエフェクターメモリサブポピュレーション/Tリンパ球ヘルパー; TLymヘルプEffMemサブ/TLymヘルプ</t>
  </si>
  <si>
    <t>生物学的標本中のヘルパー T リンパ球の総数に対するヘルパー エフェクター メモリー T リンパ球のサブ集団の相対的な測定値 (比率またはパーセンテージ)。</t>
  </si>
  <si>
    <t>エフェクターメモリーヘルパーTリンパ球サブポピュレーションとヘルパーTリンパ球比の測定</t>
  </si>
  <si>
    <t>TLym ヘルプ Eff Mem/TLym ヘルプ</t>
  </si>
  <si>
    <t>Tリンパ球ヘルパーエフェクターメモリー/Tリンパ球ヘルパー; TLymヘルプEffMem/TLymヘルプ</t>
  </si>
  <si>
    <t>生物学的標本中のヘルパー T リンパ球の総数に対するヘルパー エフェクター メモリー T リンパ球の相対的な測定値 (比率またはパーセンテージ)。</t>
  </si>
  <si>
    <t>エフェクターメモリーヘルパーTリンパ球対ヘルパーTリンパ球比測定</t>
  </si>
  <si>
    <t>TLym ヘルプ Eff サブ</t>
  </si>
  <si>
    <t>Tリンパ球ヘルパーエフェクターサブポピュレーション; TLym Help Eff Sub</t>
  </si>
  <si>
    <t>生物学的標本におけるヘルパーエフェクター T リンパ球のサブポピュレーションの測定。</t>
  </si>
  <si>
    <t>エフェクターヘルパーTリンパ球サブポピュレーション数</t>
  </si>
  <si>
    <t>TLymヘルプフォロー</t>
  </si>
  <si>
    <t>Tリンパ球ヘルパー濾胞; TLymヘルプ濾胞</t>
  </si>
  <si>
    <t>生物学的標本中のヘルパー濾胞性Tリンパ球の測定。</t>
  </si>
  <si>
    <t>濾胞ヘルパーTリンパ球数</t>
  </si>
  <si>
    <t>TLymヘルプフォローサブ</t>
  </si>
  <si>
    <t>濾胞ヘルパーTリンパ球サブポピュレーション; Tリンパ球ヘルパー濾胞サブポピュレーション; TLym Help Foll Sub</t>
  </si>
  <si>
    <t>生物学的標本における濾胞性ヘルパーTリンパ球のサブポピュレーションの測定。</t>
  </si>
  <si>
    <t>濾胞ヘルパーTリンパ球サブポピュレーション数</t>
  </si>
  <si>
    <t>TLym ヘルプフォローサブ/TLymHF</t>
  </si>
  <si>
    <t>Tリンパ球ヘルパーフォリカルサブポピュレーション/Tリンパ球ヘルパー濾胞; TLymヘルパーフォリカルサブ/TLymHF</t>
  </si>
  <si>
    <t>生物学的標本中のヘルパー濾胞性Tリンパ球の総数に対するヘルパー濾胞性Tリンパ球のサブ集団の相対的な測定値（比率またはパーセンテージ）。</t>
  </si>
  <si>
    <t>濾胞ヘルパーTリンパ球サブポピュレーション対濾胞ヘルパーTリンパ球比測定</t>
  </si>
  <si>
    <t>TLymヘルプFoll Sub/TLymヘルプ</t>
  </si>
  <si>
    <t>Tリンパ球ヘルパーFollサブポピュレーション/Tリンパ球ヘルパー; TLymヘルプFollサブ/TLymヘルプ</t>
  </si>
  <si>
    <t>生物学的標本中のヘルパー T リンパ球の総数に対するヘルパー濾胞性 T リンパ球のサブ集団の相対的な測定値 (比率またはパーセンテージ)。</t>
  </si>
  <si>
    <t>濾胞ヘルパーTリンパ球サブポピュレーション対ヘルパーTリンパ球比測定</t>
  </si>
  <si>
    <t>TLymヘルプFoll/TLymヘルプ</t>
  </si>
  <si>
    <t>Tリンパ球ヘルパー Foll/Tリンパ球ヘルパー; TLymヘルプ Foll/TLymヘルプ</t>
  </si>
  <si>
    <t>生物学的標本中のヘルパー T リンパ球の総数に対するヘルパー濾胞性 T リンパ球の相対的な測定値 (比率またはパーセンテージ)。</t>
  </si>
  <si>
    <t>濾胞ヘルパーTリンパ球対ヘルパーTリンパ球比測定</t>
  </si>
  <si>
    <t>TLym ヘルプ GD</t>
  </si>
  <si>
    <t>Tリンパ球ヘルパーガンマデルタ; Tリンパ球ヘルパーTCRガンマデルタ; TLymヘルプGD</t>
  </si>
  <si>
    <t>生物学的標本中のヘルパーガンマデルタTリンパ球の測定。</t>
  </si>
  <si>
    <t>ガンマデルタヘルパーTリンパ球数</t>
  </si>
  <si>
    <t>TLym ヘルプ GD サブ</t>
  </si>
  <si>
    <t>Tリンパ球ヘルパーガンマデルタサブポピュレーション; Tリンパ球ヘルパーTCRガンマデルタサブポピュレーション; TLymヘルプGDサブポピュレーション</t>
  </si>
  <si>
    <t>生物学的標本におけるヘルパー ガンマ デルタ T リンパ球のサブポピュレーションの測定。</t>
  </si>
  <si>
    <t>ヘルパーγ-δTリンパ球サブポピュレーション数</t>
  </si>
  <si>
    <t>TLym ヘルプ/Leuk</t>
  </si>
  <si>
    <t>T細胞、ヘルパー/白血球; Tリンパ球、ヘルパー/白血球; TLym ヘルパー/白血球</t>
  </si>
  <si>
    <t>生物学的標本中の白血球に対するヘルパー T リンパ球の相対的な測定値 (比率またはパーセンテージ)。</t>
  </si>
  <si>
    <t>ヘルパーTリンパ球と白血球の比率測定</t>
  </si>
  <si>
    <t>TLymヘルプ/Lym</t>
  </si>
  <si>
    <t>Tリンパ球ヘルパー/リンパ球; TLym ヘルプ/Lym</t>
  </si>
  <si>
    <t>生物学的標本中の総リンパ球に対するヘルパー T リンパ球の相対的な測定値 (比率またはパーセンテージ)。</t>
  </si>
  <si>
    <t>ヘルパーTリンパ球とリンパ球の比率測定</t>
  </si>
  <si>
    <t>TLym ヘルプメンバー</t>
  </si>
  <si>
    <t>Tリンパ球ヘルパーメモリー; TLym ヘルプメモリー</t>
  </si>
  <si>
    <t>生物学的標本におけるヘルパーメモリーTリンパ球の測定。</t>
  </si>
  <si>
    <t>メモリーヘルパーTリンパ球数</t>
  </si>
  <si>
    <t>TLym ヘルプ メモリ サブ</t>
  </si>
  <si>
    <t>Tリンパ球ヘルパーメモリーサブポピュレーション; TLym Help Mem Sub</t>
  </si>
  <si>
    <t>生物学的標本におけるヘルパーメモリーTリンパ球のサブポピュレーションの測定。</t>
  </si>
  <si>
    <t>メモリーヘルパーTリンパ球サブポピュレーション数</t>
  </si>
  <si>
    <t>TLym ヘルプ メモリ サブ/TLymHM</t>
  </si>
  <si>
    <t>Tリンパ球ヘルパーメモリーサブポピュレーション/Tリンパ球ヘルパーメモリー; TLym ヘルプメモリーサブ/TLymHM</t>
  </si>
  <si>
    <t>ヘルパーメモリーTリンパ球のサブポピュレーションとヘルパーメモリーTリンパ球の総数との相対的な測定値（比率またはパーセンテージ）。</t>
  </si>
  <si>
    <t>記憶ヘルパーTリンパ球サブポピュレーションと記憶ヘルパーTリンパ球比測定</t>
  </si>
  <si>
    <t>TLym ヘルプ Mem Sub/TLym ヘルプ</t>
  </si>
  <si>
    <t>Tリンパ球ヘルパーメモリサブポピュレーション/Tリンパ球ヘルパー; TLymヘルプメモリサブ/TLymヘルプ</t>
  </si>
  <si>
    <t>生物学的標本中のヘルパー T リンパ球の総数に対するヘルパー メモリー T リンパ球のサブ集団の相対的な測定値 (比率またはパーセンテージ)。</t>
  </si>
  <si>
    <t>記憶ヘルパーTリンパ球サブポピュレーションとヘルパーTリンパ球の比率測定</t>
  </si>
  <si>
    <t>TLym ヘルプ Mem/TLym ヘルプ</t>
  </si>
  <si>
    <t>Tリンパ球ヘルパー メモリー/Tリンパ球ヘルパー; TLym ヘルプ Mem/TLym ヘルプ</t>
  </si>
  <si>
    <t>生物学的標本中のヘルパー T リンパ球の総数に対するヘルパー メモリー T リンパ球の相対的な測定値 (比率またはパーセンテージ)。</t>
  </si>
  <si>
    <t>記憶ヘルパーTリンパ球対ヘルパーTリンパ球比測定</t>
  </si>
  <si>
    <t>TLymヘルプナイーブ</t>
  </si>
  <si>
    <t>Tリンパ球ヘルパーナイーブ; TLymヘルプナイーブ</t>
  </si>
  <si>
    <t>生物学的標本中のヘルパーナイーブTリンパ球の測定。</t>
  </si>
  <si>
    <t>ナイーブヘルパーTリンパ球数</t>
  </si>
  <si>
    <t>TLymヘルプナイーブサブ</t>
  </si>
  <si>
    <t>Tリンパ球ヘルパーナイーブサブポピュレーション; TLym ヘルプナイーブサブ</t>
  </si>
  <si>
    <t>生物学的標本におけるヘルパーナイーブ T リンパ球のサブポピュレーションの測定。</t>
  </si>
  <si>
    <t>ナイーブヘルパーTリンパ球サブポピュレーション数</t>
  </si>
  <si>
    <t>TLym ヘルプ ナイーブ サブ/TLymHN</t>
  </si>
  <si>
    <t>Tリンパ球ヘルパーナイーブサブポピュレーション/Tリンパ球ヘルパーナイーブ; TLymヘルプナイーブサブ/TLymHN</t>
  </si>
  <si>
    <t>生物学的標本内のヘルパーナイーブ T リンパ球の総数に対するヘルパーナイーブ T リンパ球のサブ集団の相対的な測定値 (比率またはパーセンテージ)。</t>
  </si>
  <si>
    <t>ナイーブヘルパーTリンパ球サブポピュレーションからナイーブヘルパーTリンパ球比測定</t>
  </si>
  <si>
    <t>TLymヘルプ ナイーブサブ/TLymヘルプ</t>
  </si>
  <si>
    <t>Tリンパ球ヘルパー ナイーブサブポピュレーション/Tリンパ球ヘルパー; TLymヘルプ ナイーブサブ/TLymヘルプ</t>
  </si>
  <si>
    <t>生物学的標本中のヘルパー T リンパ球の総数に対するヘルパーナイーブ T リンパ球のサブ集団の相対的な測定値 (比率またはパーセンテージ)。</t>
  </si>
  <si>
    <t>ナイーブヘルパーTリンパ球サブポピュレーションとヘルパーTリンパ球の比率測定</t>
  </si>
  <si>
    <t>TLym ヘルプ Naive/TLym ヘルプ</t>
  </si>
  <si>
    <t>Tリンパ球ヘルパー ナイーブ/Tリンパ球ヘルパー; TLymヘルプ ナイーブ/TLymヘルプ</t>
  </si>
  <si>
    <t>生物学的標本中のヘルパー T リンパ球の総数に対するヘルパーナイーブ T リンパ球の相対的な測定値 (比率またはパーセンテージ)。</t>
  </si>
  <si>
    <t>ナイーブヘルパーTリンパ球とヘルパーTリンパ球の比測定</t>
  </si>
  <si>
    <t>TLymヘルプ周辺機器</t>
  </si>
  <si>
    <t>Tリンパ球ヘルパー末梢; TLym ヘルプ末梢; Tph</t>
  </si>
  <si>
    <t>生物学的標本における末梢ヘルパーTリンパ球の測定。</t>
  </si>
  <si>
    <t>末梢ヘルパーTリンパ球数</t>
  </si>
  <si>
    <t>TLymヘルプ周辺サブ</t>
  </si>
  <si>
    <t>Tリンパ球ヘルパー末梢サブ集団; TLym ヘルプ末梢サブ; Tph サブ</t>
  </si>
  <si>
    <t>生物学的標本における末梢ヘルパーTリンパ球のサブポピュレーションの測定。</t>
  </si>
  <si>
    <t>末梢ヘルパーTリンパ球サブポピュレーション数</t>
  </si>
  <si>
    <t>TLymヘルプ周辺サブ/TLymHP</t>
  </si>
  <si>
    <t>T リンパ球ヘルパー末梢サブポピュレーション/T リンパ球ヘルパー末梢; TLym ヘルプ末梢サブ/TLym ヘルプ末梢; TLym ヘルプ末梢サブ/TLymHP; Tph サブ/Tph</t>
  </si>
  <si>
    <t>生物学的標本中の末梢ヘルパーTリンパ球の総数に対する末梢ヘルパーTリンパ球のサブ集団の相対的な測定値（比率またはパーセンテージ）。</t>
  </si>
  <si>
    <t>末梢ヘルパーTリンパ球サブポピュレーションと末梢ヘルパーTリンパ球比の測定</t>
  </si>
  <si>
    <t>TLym ヘルプ ペリフェラル サブ/TLymH</t>
  </si>
  <si>
    <t>Tリンパ球ヘルパー末梢サブ集団/Tリンパ球ヘルパー; TLymヘルプ末梢サブ/TLymヘルプ; TLymヘルプ末梢サブ/TLymH; Tphサブ/TLymヘルプ</t>
  </si>
  <si>
    <t>生物学的標本中の全ヘルパーTリンパ球に対する末梢ヘルパーTリンパ球のサブ集団の相対的測定値（比率またはパーセンテージ）。</t>
  </si>
  <si>
    <t>末梢ヘルパーTリンパ球サブポピュレーション対ヘルパーTリンパ球比測定</t>
  </si>
  <si>
    <t>TLymヘルプ ペリフェラル/TLymH</t>
  </si>
  <si>
    <t>T リンパ球ヘルパー 末梢/T リンパ球ヘルパー; TLym ヘルプ 末梢/TLym ヘルプ; TLym ヘルプ 末梢/TLymH; Tph/TLymH</t>
  </si>
  <si>
    <t>生物学的標本中の全ヘルパーTリンパ球に対する末梢ヘルパーTリンパ球の相対的な測定値（比率またはパーセンテージ）。</t>
  </si>
  <si>
    <t>末梢ヘルパーTリンパ球対ヘルパーTリンパ球比測定</t>
  </si>
  <si>
    <t>TLymヘルプ周辺/TLymHS</t>
  </si>
  <si>
    <t>Tリンパ球ヘルパー末梢/Tリンパ球ヘルパーサブポピュレーション; TLymヘルプ末梢/TLymヘルプサブ; TLymヘルプ末梢/TLymHS; Tph/TLymヘルプサブ</t>
  </si>
  <si>
    <t>生物学的標本中のヘルパーTリンパ球のサブポピュレーションに対するヘルパー末梢Tリンパ球の相対的な測定値（比率）。</t>
  </si>
  <si>
    <t>ヘルパー末梢Tリンパ球とヘルパーTリンパ球サブポピュレーション比測定</t>
  </si>
  <si>
    <t>TLymヘルプ登録効果</t>
  </si>
  <si>
    <t>Tリンパ球ヘルパー制御エフェクター; TLym Help Reg Eff</t>
  </si>
  <si>
    <t>生物学的標本におけるヘルパー調節エフェクター T リンパ球の測定。</t>
  </si>
  <si>
    <t>調節性エフェクターヘルパーTリンパ球数</t>
  </si>
  <si>
    <t>TLymヘルプReg Eff/Leuk</t>
  </si>
  <si>
    <t>Tリンパ球ヘルパー制御エフェクター/白血球; TLym ヘルプ制御エフェクター/白血球; TLym ヘルプ制御エフェクター/白血球</t>
  </si>
  <si>
    <t>生物学的標本中の全白血球に対するヘルパー調節エフェクター T リンパ球の相対的な測定値 (比率またはパーセンテージ)。</t>
  </si>
  <si>
    <t>エフェクターヘルパー制御性Tリンパ球対白血球比測定</t>
  </si>
  <si>
    <t>TLym ヘルプ Reg Eff/Lym</t>
  </si>
  <si>
    <t>Tリンパ球ヘルパー制御エフェクター/リンパ球; TLym ヘルプ制御エフェクター/リンパ球; TLym ヘルプ制御エフェクター/リンパ球</t>
  </si>
  <si>
    <t>生物学的標本中の総リンパ球に対するヘルパー調節性エフェクター T リンパ球の相対的な測定値 (比率またはパーセンテージ)。</t>
  </si>
  <si>
    <t>エフェクターヘルパー制御性Tリンパ球対リンパ球比測定</t>
  </si>
  <si>
    <t>TLym ヘルプ 登録 有効 サブ</t>
  </si>
  <si>
    <t>Tリンパ球、ヘルパー調節エフェクターサブポピュレーション；TLym Help Reg Eff Sub</t>
  </si>
  <si>
    <t>生物学的標本におけるヘルパー調節性エフェクター T リンパ球のサブポピュレーションの測定。</t>
  </si>
  <si>
    <t>制御性エフェクターヘルパーTリンパ球サブポピュレーション数</t>
  </si>
  <si>
    <t>TLym ヘルプ 登録 有効/TLymHR</t>
  </si>
  <si>
    <t>Tリンパ球ヘルパー制御エフェクター/Tリンパ球ヘルパー制御; TLymヘルプ制御エフェクター/TLymHR</t>
  </si>
  <si>
    <t>生物学的標本中のヘルパー制御性Tリンパ球の総数に対するヘルパー制御性エフェクターTリンパ球の相対的な測定値（比率またはパーセンテージ）。</t>
  </si>
  <si>
    <t>エフェクターヘルパー制御性Tリンパ球と制御性ヘルパーTリンパ球の比率測定</t>
  </si>
  <si>
    <t>TLymヘルプ Reg Eff/TLymヘルプ</t>
  </si>
  <si>
    <t>Tリンパ球ヘルパー制御エフェクター/Tリンパ球ヘルパー; TLymヘルプ Reg Eff/TLymヘルプ</t>
  </si>
  <si>
    <t>生物学的標本中のヘルパー T リンパ球の総数に対するヘルパー調節エフェクター T リンパ球の相対的な測定値 (比率またはパーセンテージ)。</t>
  </si>
  <si>
    <t>エフェクターヘルパー制御性Tリンパ球とヘルパーTリンパ球の比測定</t>
  </si>
  <si>
    <t>TLym ヘルプ Reg Eff/TLym</t>
  </si>
  <si>
    <t>Tリンパ球ヘルパー制御エフェクター/Tリンパ球; TLym ヘルプ制御効果/Tリンパ球; TLym ヘルプ制御効果/TLym</t>
  </si>
  <si>
    <t>生物学的標本中の総 T リンパ球に対するヘルパー調節エフェクター T リンパ球の相対的な測定値 (比率またはパーセンテージ)。</t>
  </si>
  <si>
    <t>エフェクターヘルパー制御性Tリンパ球対Tリンパ球比測定</t>
  </si>
  <si>
    <t>TLym ヘルプ登録メンバー</t>
  </si>
  <si>
    <t>Tリンパ球ヘルパー制御記憶; TLym Help Reg Mem</t>
  </si>
  <si>
    <t>生物学的標本におけるヘルパー制御性記憶Tリンパ球の測定。</t>
  </si>
  <si>
    <t>調節性記憶ヘルパーTリンパ球数</t>
  </si>
  <si>
    <t>TLym ヘルプ 登録 メモリ サブ</t>
  </si>
  <si>
    <t>Tリンパ球ヘルパー制御記憶サブポピュレーション; TLym Help Reg Mem Sub</t>
  </si>
  <si>
    <t>生物学的標本におけるヘルパー制御性記憶Tリンパ球のサブポピュレーションの測定。</t>
  </si>
  <si>
    <t>調節性記憶ヘルパーTリンパ球サブポピュレーション数</t>
  </si>
  <si>
    <t>TLym ヘルプ 登録 メモリ サブ/TLymHRM</t>
  </si>
  <si>
    <t>Tリンパ球ヘルパー制御記憶サブポピュレーション/Tリンパ球ヘルパー制御記憶; TLym ヘルプ制御記憶サブ/TLymHRM</t>
  </si>
  <si>
    <t>生物学的標本内のヘルパー制御性メモリ T リンパ球の総数に対するヘルパー制御性メモリ T リンパ球のサブポピュレーションの相対的な測定値 (比率またはパーセンテージ)。</t>
  </si>
  <si>
    <t>調節性記憶ヘルパーTリンパ球サブポピュレーションから調節性記憶ヘルパーTリンパ球比測定</t>
  </si>
  <si>
    <t>TLym ヘルプ登録メモ/TLymHR</t>
  </si>
  <si>
    <t>Tリンパ球ヘルパー制御性メモリー/Tリンパ球ヘルパー制御性; TLym ヘルプ制御メモリー/TLymHR</t>
  </si>
  <si>
    <t>生物学的標本中のヘルパー制御性Tリンパ球の総数に対するヘルパー制御性メモリーTリンパ球の相対的な測定値（比率またはパーセンテージ）。</t>
  </si>
  <si>
    <t>調節性記憶ヘルパーTリンパ球と調節性ヘルパーTリンパ球の比率測定</t>
  </si>
  <si>
    <t>TLymヘルプReg Naive</t>
  </si>
  <si>
    <t>Tリンパ球ヘルパー制御ナイーブ; TLymヘルプ制御ナイーブ</t>
  </si>
  <si>
    <t>生物学的標本中のヘルパー制御性ナイーブ T リンパ球の測定。</t>
  </si>
  <si>
    <t>ナイーブ制御性ヘルパーTリンパ球数</t>
  </si>
  <si>
    <t>TLymヘルプReg Naive/Leuk</t>
  </si>
  <si>
    <t>Tリンパ球ヘルパー制御性ナイーブ/白血球; TLym ヘルプ制御ナイーブ/白血球</t>
  </si>
  <si>
    <t>生物学的標本中の白血球に対するヘルパー制御性ナイーブ T リンパ球の相対的な測定値 (比率またはパーセンテージ)。</t>
  </si>
  <si>
    <t>ナイーブ制御性ヘルパーTリンパ球と白血球の比測定</t>
  </si>
  <si>
    <t>TLymヘルプ登録ナイーブサブ</t>
  </si>
  <si>
    <t>Tリンパ球ヘルパー制御性ナイーブサブポピュレーション; TLym ヘルプ制御性ナイーブサブ</t>
  </si>
  <si>
    <t>生物学的標本におけるヘルパー制御性ナイーブ T リンパ球のサブポピュレーションの測定。</t>
  </si>
  <si>
    <t>ナイーブ制御性ヘルパーTリンパ球サブポピュレーション数</t>
  </si>
  <si>
    <t>TLym ヘルプ 登録 ナイーブ サブ/TLymHRN</t>
  </si>
  <si>
    <t>Tリンパ球ヘルパー調節性ナイーブサブポピュレーション/Tリンパ球ヘルパー調節性ナイーブ; TLymヘルプ調節性ナイーブサブ/TLymHRN</t>
  </si>
  <si>
    <t>生物学的標本内のヘルパー制御性ナイーブ T リンパ球の総数に対するヘルパー制御性ナイーブ T リンパ球のサブ集団の相対的な測定値 (比率またはパーセンテージ)。</t>
  </si>
  <si>
    <t>ナイーブ制御性ヘルパーTリンパ球サブポピュレーションからナイーブ制御性ヘルパーTリンパ球比測定</t>
  </si>
  <si>
    <t>TLym ヘルプ Reg Naive/TLymHR</t>
  </si>
  <si>
    <t>Tリンパ球ヘルパー制御性ナイーブ/Tリンパ球ヘルパー制御性; TLym ヘルプ制御ナイーブ/TLymHR</t>
  </si>
  <si>
    <t>生物学的標本中のヘルパー制御性ナイーブ T リンパ球とヘルパー制御性 T リンパ球の総数の相対的な測定値 (比率またはパーセンテージ)。</t>
  </si>
  <si>
    <t>ナイーブ制御性ヘルパーTリンパ球と制御性ヘルパーTリンパ球の比測定</t>
  </si>
  <si>
    <t>TLymヘルプ Reg Naive/TLymヘルプ</t>
  </si>
  <si>
    <t>Tリンパ球ヘルパー 調節性ナイーブ/Tリンパ球ヘルパー; TLym ヘルプ 調節性ナイーブ/TLym ヘルプ</t>
  </si>
  <si>
    <t>生物学的標本中のヘルパー T リンパ球の総数に対するヘルパー制御性ナイーブ T リンパ球の相対的な測定値 (比率またはパーセンテージ)。</t>
  </si>
  <si>
    <t>ナイーブ制御性ヘルパーTリンパ球とヘルパーTリンパ球の比測定</t>
  </si>
  <si>
    <t>TLym ヘルプ Reg Naive/TLym</t>
  </si>
  <si>
    <t>Tリンパ球ヘルパー制御性ナイーブ/Tリンパ球; TLym ヘルプ制御ナイーブ/Tリンパ球; TLym ヘルプ制御ナイーブ/TLym</t>
  </si>
  <si>
    <t>生物学的標本中の総 T リンパ球に対するヘルパー制御性ナイーブ T リンパ球の相対的な測定値 (比率またはパーセンテージ)。</t>
  </si>
  <si>
    <t>ナイーブ制御性ヘルパーTリンパ球対Tリンパ球比測定</t>
  </si>
  <si>
    <t>TLym ヘルプ 登録 サブ</t>
  </si>
  <si>
    <t>Tリンパ球ヘルパー制御サブポピュレーション; TLym Help Reg Sub</t>
  </si>
  <si>
    <t>生物学的標本におけるヘルパー制御性Tリンパ球のサブポピュレーションの測定。</t>
  </si>
  <si>
    <t>ヘルパー制御性Tリンパ球サブポピュレーション数</t>
  </si>
  <si>
    <t>TLym ヘルプ登録サブ / TLymHR</t>
  </si>
  <si>
    <t>Tリンパ球ヘルパー制御サブポピュレーション/Tリンパ球ヘルパー制御; TLym ヘルプ制御サブ/TLymHR</t>
  </si>
  <si>
    <t>生物学的標本中のヘルパー制御性Tリンパ球の総数に対するヘルパー制御性Tリンパ球のサブ集団の相対的な測定値（比率またはパーセンテージ）。</t>
  </si>
  <si>
    <t>制御性ヘルパーTリンパ球サブポピュレーションと制御性ヘルパーTリンパ球比の測定</t>
  </si>
  <si>
    <t>TLym ヘルプ Reg Sub/TLym ヘルプ</t>
  </si>
  <si>
    <t>Tリンパ球ヘルパー制御サブポピュレーション/Tリンパ球ヘルパー; TLymヘルプ制御サブ/TLymヘルプ</t>
  </si>
  <si>
    <t>生物学的標本内のヘルパー T リンパ球の総数に対するヘルパー制御性 T リンパ球のサブ集団の相対的な測定値 (比率またはパーセンテージ)。</t>
  </si>
  <si>
    <t>制御性ヘルパーTリンパ球サブポピュレーション対ヘルパーTリンパ球比測定</t>
  </si>
  <si>
    <t>TLym ヘルプ Reg/TLym ヘルプ</t>
  </si>
  <si>
    <t>Tリンパ球ヘルパー制御/Tリンパ球ヘルパー; TLymヘルプ制御/TLymヘルプ</t>
  </si>
  <si>
    <t>生物学的標本中のヘルパーTリンパ球の総数に対するヘルパー制御性Tリンパ球の相対的な測定値（比率またはパーセンテージ）。</t>
  </si>
  <si>
    <t>制御性ヘルパーTリンパ球とヘルパーTリンパ球の比率測定</t>
  </si>
  <si>
    <t>TLym ヘルプ SC メモリ</t>
  </si>
  <si>
    <t>Tリンパ球ヘルパー幹細胞メモリー; TLymヘルプSCメモリー</t>
  </si>
  <si>
    <t>生物学的標本におけるヘルパー幹細胞記憶Tリンパ球の測定。</t>
  </si>
  <si>
    <t>幹細胞メモリーヘルパーTリンパ球数</t>
  </si>
  <si>
    <t>TLym ヘルプ SC メモリ サブ</t>
  </si>
  <si>
    <t>Tリンパ球ヘルパー幹細胞メモリーサブポピュレーション; TLym Help SC Mem Sub</t>
  </si>
  <si>
    <t>生物学的標本におけるヘルパー幹細胞記憶Tリンパ球のサブポピュレーションの測定。</t>
  </si>
  <si>
    <t>幹細胞メモリーヘルパーTリンパ球サブポピュレーション数</t>
  </si>
  <si>
    <t>TLym ヘルプ SC メモリ サブ/TLymHSCM</t>
  </si>
  <si>
    <t>Tリンパ球ヘルパー幹細胞メモリーサブポピュレーション/Tリンパ球ヘルパー幹細胞メモリー; TLym ヘルプ SC メモリーサブ/TLymHSCM</t>
  </si>
  <si>
    <t>生物学的標本中のヘルパー幹細胞記憶Tリンパ球のサブポピュレーションとヘルパー幹細胞記憶Tリンパ球の総数の相対的な測定値（比率またはパーセンテージ）。</t>
  </si>
  <si>
    <t>幹細胞メモリーヘルパーTリンパ球サブポピュレーションから幹細胞メモリーヘルパーTリンパ球比率測定</t>
  </si>
  <si>
    <t>TLym ヘルプ SC Mem/TLym ヘルプ</t>
  </si>
  <si>
    <t>Tリンパ球ヘルパー幹細胞メモリー/Tリンパ球ヘルパー; TLymヘルプ SC Mem/TLymヘルプ</t>
  </si>
  <si>
    <t>生物学的標本中のヘルパー T リンパ球の総数に対するヘルパー幹細胞メモリー T リンパ球の相対的な測定値 (比率またはパーセンテージ)。</t>
  </si>
  <si>
    <t>幹細胞メモリーヘルパーTリンパ球とヘルパーTリンパ球の比率測定</t>
  </si>
  <si>
    <t>TLym ヘルプ サブ/TLym ヘルプ</t>
  </si>
  <si>
    <t>Tリンパ球ヘルパーサブポピュレーション/ヘルパーTリンパ球; TLymヘルプサブ/TLymヘルプ</t>
  </si>
  <si>
    <t>生物学的標本中のヘルパー T リンパ球の総数に対するヘルパー T リンパ球のサブ集団の相対的な測定値 (比率またはパーセンテージ)。</t>
  </si>
  <si>
    <t>ヘルパーTリンパ球サブポピュレーション対ヘルパーTリンパ球比測定</t>
  </si>
  <si>
    <t>TLym ヘルプ用語メモ</t>
  </si>
  <si>
    <t>Tリンパ球ヘルパーターミナルメモリ; TLym Help Term Mem</t>
  </si>
  <si>
    <t>生物学的標本におけるヘルパーターミナルメモリーTリンパ球の測定。</t>
  </si>
  <si>
    <t>ターミナルメモリーヘルパーTリンパ球数</t>
  </si>
  <si>
    <t>TLym ヘルプ 用語 メモリ サブ</t>
  </si>
  <si>
    <t>Tリンパ球ヘルパーターミナルメモリーサブポピュレーション; TLym Help Term Mem Sub</t>
  </si>
  <si>
    <t>生物学的標本におけるヘルパーターミナルメモリーTリンパ球のサブポピュレーションの測定。</t>
  </si>
  <si>
    <t>ターミナルメモリーヘルパーTリンパ球サブポピュレーション数</t>
  </si>
  <si>
    <t>TLym ヘルプ 用語 メモリ サブ/TLymHTM</t>
  </si>
  <si>
    <t>Tリンパ球ヘルパーターミナルメモリサブポピュレーション/Tリンパ球ヘルパーターミナルメモリ; TLymヘルプターミナルメモリサブ/TLymHTM</t>
  </si>
  <si>
    <t>生物学的標本中のヘルパー末端記憶Tリンパ球の総数に対するヘルパー末端記憶Tリンパ球のサブポピュレーションの相対的測定値（比率またはパーセンテージ）。</t>
  </si>
  <si>
    <t>終末記憶ヘルパーTリンパ球サブポピュレーションから終末記憶ヘルパーTリンパ球比測定</t>
  </si>
  <si>
    <t>TLym ヘルプ 用語 Mem Sub/TLym ヘルプ</t>
  </si>
  <si>
    <t>Tリンパ球ヘルパー ターミナルメモリサブポピュレーション/Tリンパ球ヘルパー; TLymヘルプ Term Mem Sub/TLymヘルプ</t>
  </si>
  <si>
    <t>生物学的標本中のヘルパーTリンパ球の総数に対するヘルパーターミナルメモリーTリンパ球のサブポピュレーションの相対的な測定値（比率またはパーセンテージ）。</t>
  </si>
  <si>
    <t>ターミナルメモリーヘルパーTリンパ球サブポピュレーションとヘルパーTリンパ球比の測定</t>
  </si>
  <si>
    <t>TLymヘルプ用語Mem/TLymヘルプ</t>
  </si>
  <si>
    <t>Tリンパ球ヘルパー ターミナルメモリー/Tリンパ球ヘルパー; TLymヘルプ Term Mem/TLymヘルプ</t>
  </si>
  <si>
    <t>生物学的標本中のヘルパーTリンパ球の総数に対するヘルパーターミナルメモリーTリンパ球の相対的な測定値（比率またはパーセンテージ）。</t>
  </si>
  <si>
    <t>終末記憶ヘルパーTリンパ球対ヘルパーTリンパ球比測定</t>
  </si>
  <si>
    <t>T細胞/白血球; Tリンパ球/白血球; TLym/Leuk</t>
  </si>
  <si>
    <t>生物学的標本中の白血球に対する T リンパ球の相対的な測定値 (比率またはパーセンテージ)。</t>
  </si>
  <si>
    <t>Tリンパ球と白血球の比率測定</t>
  </si>
  <si>
    <t>TLym ナイーブ</t>
  </si>
  <si>
    <t>Tリンパ球ナイーブ; TLymナイーブ</t>
  </si>
  <si>
    <t>生物学的標本中のナイーブ T リンパ球の測定。</t>
  </si>
  <si>
    <t>ナイーブTリンパ球数</t>
  </si>
  <si>
    <t>Tリンパ球制御; TLym Reg</t>
  </si>
  <si>
    <t>生物学的標本中の制御性Tリンパ球の測定。</t>
  </si>
  <si>
    <t>制御性Tリンパ球数</t>
  </si>
  <si>
    <t>制御性Tリンパ球/リンパ球; TLym Reg/Lym</t>
  </si>
  <si>
    <t>生物学的標本中の総リンパ球に対する制御性Tリンパ球の相対的な測定値（比率またはパーセンテージ）。</t>
  </si>
  <si>
    <t>制御性Tリンパ球と総リンパ球の比率測定</t>
  </si>
  <si>
    <t>TLymサブ</t>
  </si>
  <si>
    <t>Tリンパ球サブポピュレーション; TLymサブ</t>
  </si>
  <si>
    <t>生物学的標本における T リンパ球のサブポピュレーションの測定。</t>
  </si>
  <si>
    <t>Tリンパ球サブポピュレーション数</t>
  </si>
  <si>
    <t>TLymサブ/Leuk</t>
  </si>
  <si>
    <t>Tリンパ球サブポピュレーション/白血球; TLymサブ/Leuk</t>
  </si>
  <si>
    <t>生物学的標本中の全白血球に対する T リンパ球のサブ集団の相対的な測定値 (比率またはパーセンテージ)。</t>
  </si>
  <si>
    <t>Tリンパ球サブポピュレーション対白血球比測定</t>
  </si>
  <si>
    <t>TLym サブ/TLym サブ</t>
  </si>
  <si>
    <t>Tリンパ球サブポピュレーション/Tリンパ球サブポピュレーション; TLymサブ/TLymサブ</t>
  </si>
  <si>
    <t>生物学的標本内の T リンパ球のサブ集団に対する T リンパ球のサブ集団の相対的な測定値 (比率またはパーセンテージ)。</t>
  </si>
  <si>
    <t>Tリンパ球サブポピュレーション対Tリンパ球サブポピュレーション比測定</t>
  </si>
  <si>
    <t>TLym サブ/TLym</t>
  </si>
  <si>
    <t>Tリンパ球サブポピュレーション/Tリンパ球; TLymサブ/TLym</t>
  </si>
  <si>
    <t>生物学的標本中の T リンパ球の総数に対する T リンパ球サブポピュレーションの相対的な測定値 (比率またはパーセンテージ)。</t>
  </si>
  <si>
    <t>Tリンパ球サブポピュレーション対総Tリンパ球比測定</t>
  </si>
  <si>
    <t>Tリンパ球ターミナルメモリー; TEMRA; TLym Term Mem</t>
  </si>
  <si>
    <t>生物学的標本における終末記憶Tリンパ球の測定。</t>
  </si>
  <si>
    <t>ターミナルメモリーTリンパ球数</t>
  </si>
  <si>
    <t>Tリンパ球</t>
  </si>
  <si>
    <t>T細胞; T細胞リンパ球; T細胞; Tリンパ球</t>
  </si>
  <si>
    <t>生物学的標本中の胸腺細胞由来リンパ球の総数の測定。</t>
  </si>
  <si>
    <t>Tリンパ球数</t>
  </si>
  <si>
    <t>細胞傷害性T細胞/T細胞; 細胞傷害性Tリンパ球/Tリンパ球; TLym Cytx/TLym</t>
  </si>
  <si>
    <t>生物学的標本中の細胞傷害性 T リンパ球と総 T リンパ球の相対的な測定値 (比率またはパーセンテージ)。</t>
  </si>
  <si>
    <t>細胞傷害性Tリンパ球と総Tリンパ球の比率測定</t>
  </si>
  <si>
    <t>TLymヘルプ</t>
  </si>
  <si>
    <t>ヘルパーT細胞; ヘルパーTリンパ球; TLymヘルプ</t>
  </si>
  <si>
    <t>生物学的標本中のヘルパーTリンパ球の測定。</t>
  </si>
  <si>
    <t>ヘルパーTリンパ球数</t>
  </si>
  <si>
    <t>TLymヘルプ登録</t>
  </si>
  <si>
    <t>Tリンパ球ヘルパー制御; TLymヘルプ制御</t>
  </si>
  <si>
    <t>生物学的標本中のヘルパー制御性Tリンパ球の測定。</t>
  </si>
  <si>
    <t>ヘルパー制御性Tリンパ球数</t>
  </si>
  <si>
    <t>TLym ヘルプ Reg/Lym</t>
  </si>
  <si>
    <t>Tリンパ球ヘルパー制御/リンパ球; TLym ヘルプ制御/Lym</t>
  </si>
  <si>
    <t>生物学的標本中の総リンパ球に対するヘルパー制御性Tリンパ球の相対的な測定値（比率またはパーセンテージ）。</t>
  </si>
  <si>
    <t>ヘルパー制御性Tリンパ球とリンパ球の比率測定</t>
  </si>
  <si>
    <t>TLymヘルプサブ</t>
  </si>
  <si>
    <t>Tリンパ球ヘルパーサブポピュレーション; TLymヘルプサブ</t>
  </si>
  <si>
    <t>生物学的標本におけるヘルパー T リンパ球のサブポピュレーションの測定。</t>
  </si>
  <si>
    <t>ヘルパーTリンパ球サブポピュレーション数</t>
  </si>
  <si>
    <t>TLym ヘルプ サブ/Lym</t>
  </si>
  <si>
    <t>Tリンパ球ヘルパーサブポピュレーション/リンパ球; TLym ヘルプサブ/Lym</t>
  </si>
  <si>
    <t>生物学的標本中の総リンパ球に対するヘルパー T リンパ球のサブポピュレーションの相対的な測定値 (比率またはパーセンテージ)。</t>
  </si>
  <si>
    <t>ヘルパーTリンパ球サブポピュレーション対総リンパ球比測定</t>
  </si>
  <si>
    <t>TLymヘルプ/TLym</t>
  </si>
  <si>
    <t>ヘルパーT細胞/T細胞; ヘルパーTリンパ球/Tリンパ球; TLym ヘルプ/TLym</t>
  </si>
  <si>
    <t>生物学的標本中の総 T リンパ球に対するヘルパー T リンパ球の相対的な測定値 (比率またはパーセンテージ)。</t>
  </si>
  <si>
    <t>ヘルパーTリンパ球と総Tリンパ球の比率測定</t>
  </si>
  <si>
    <t>TLym ヘルプ/TLym Cytx</t>
  </si>
  <si>
    <t>ヘルパーT細胞/細胞傷害性T細胞; ヘルパーTリンパ球/細胞傷害性Tリンパ球; TLym Help/TLym Cytx</t>
  </si>
  <si>
    <t>生物学的標本中のヘルパー T リンパ球と細胞傷害性 T リンパ球の相対的な測定値 (比率)。</t>
  </si>
  <si>
    <t>ヘルパーTリンパ球と細胞傷害性Tリンパ球の比率測定</t>
  </si>
  <si>
    <t>T細胞/リンパ球; Tリンパ球/リンパ球; TLym/Lym</t>
  </si>
  <si>
    <t>生物学的標本中の総リンパ球に対する T リンパ球の相対的な測定値 (比率またはパーセンテージ)。</t>
  </si>
  <si>
    <t>Tリンパ球対リンパ球比測定</t>
  </si>
  <si>
    <t>Tリンパ球増殖指数</t>
  </si>
  <si>
    <t>関心のある抗原による刺激による T リンパ球増殖と、刺激を受けていない T リンパ球増殖コントロールとの相対的な測定値 (比率またはパーセンテージ)。</t>
  </si>
  <si>
    <t>Tリンパ球交差適合試験</t>
  </si>
  <si>
    <t>ドナーTリンパ球に発現しているヒト白血球抗原（HLA）に対するレシピエントの抗HLA抗体反応の有無を調べることによって、レシピエントとドナー間のHLA組織適合性を決定する測定</t>
  </si>
  <si>
    <t>TLym サブ/Lym</t>
  </si>
  <si>
    <t>Tリンパ球サブポピュレーション/リンパ球; TLymサブ/Lym</t>
  </si>
  <si>
    <t>生物学的標本中のリンパ球総数に対する T リンパ球のサブポピュレーションの相対的な測定値 (比率またはパーセンテージ)。</t>
  </si>
  <si>
    <t>Tリンパ球サブポピュレーション対総リンパ球比測定</t>
  </si>
  <si>
    <t>腫瘍変異負荷</t>
  </si>
  <si>
    <t>腫瘍変異負荷; 腫瘍変異負荷</t>
  </si>
  <si>
    <t>参照配列と比較した場合の、腫瘍細胞の遺伝物質に見つかったゲノム変化の数の定量的または定性的な評価。</t>
  </si>
  <si>
    <t>腫瘍変異負荷評価</t>
  </si>
  <si>
    <t>トリメペリジン</t>
  </si>
  <si>
    <t>生物標本中のトリメペリジンの測定。</t>
  </si>
  <si>
    <t>トリメペリジン測定</t>
  </si>
  <si>
    <t>ティンパノグラムのトレースタイプ</t>
  </si>
  <si>
    <t>ティンパノグラムトレースタイプ; ティンパノグラムタイプ</t>
  </si>
  <si>
    <t>ティンパノグラムのトレース結果の解釈要約。</t>
  </si>
  <si>
    <t>テマゼパム</t>
  </si>
  <si>
    <t>生物学的標本中に存在するテマゼパムの測定。</t>
  </si>
  <si>
    <t>テマゼパム測定</t>
  </si>
  <si>
    <t>テネイシンC</t>
  </si>
  <si>
    <t>テネイシンC; テネイシン-C; TN-C</t>
  </si>
  <si>
    <t>生物標本中のテネイシン C の測定。</t>
  </si>
  <si>
    <t>テネイシンC測定</t>
  </si>
  <si>
    <t>柔らかさインジケーター</t>
  </si>
  <si>
    <t>圧痛の症状があるかどうかの指標。</t>
  </si>
  <si>
    <t>腫瘍壊死因子</t>
  </si>
  <si>
    <t>腫瘍壊死因子; 腫瘍壊死因子アルファ</t>
  </si>
  <si>
    <t>生物学的標本中の総腫瘍壊死因子（カケキシン）サイトカインの測定。</t>
  </si>
  <si>
    <t>腫瘍壊死因子測定</t>
  </si>
  <si>
    <t>TNFスーパーファミリーメンバー10</t>
  </si>
  <si>
    <t>APO2L; 可溶性 CD253; TL2; TNF 関連アポトーシス誘導リガンド; TNFSF10; TNLG6A; TRAIL</t>
  </si>
  <si>
    <t>生物標本中の腫瘍壊死因子スーパーファミリーメンバー 10 の総量の測定。</t>
  </si>
  <si>
    <t>TNFスーパーファミリーメンバー10の測定</t>
  </si>
  <si>
    <t>TNF受容体スーパーファミリーメンバー10c</t>
  </si>
  <si>
    <t>CD263; DcR1; TNF受容体スーパーファミリーメンバー10c; TNF関連アポトーシス誘導リガンド受容体3; TRAIL受容体3; TRAILR3</t>
  </si>
  <si>
    <t>生物標本中の TNF 受容体スーパーファミリー メンバー 10c の測定。</t>
  </si>
  <si>
    <t>腫瘍壊死因子受容体スーパーファミリーメンバー10cの測定</t>
  </si>
  <si>
    <t>TNFスーパーファミリーメンバー12</t>
  </si>
  <si>
    <t>APO3L; DR3LG; TNFスーパーファミリーメンバー12; TNLG4A; TWEAK</t>
  </si>
  <si>
    <t>生物標本中の腫瘍壊死因子スーパーファミリーメンバー 12 の総量の測定。</t>
  </si>
  <si>
    <t>TNFスーパーファミリーメンバー12の測定</t>
  </si>
  <si>
    <t>TNFスーパーファミリーメンバー12の排泄率</t>
  </si>
  <si>
    <t>TNFスーパーファミリーメンバー12の排泄率; TWEAKの排泄率</t>
  </si>
  <si>
    <t>定義された期間（例：1 時間）にわたって生物学的標本中に排出される TNF スーパーファミリー メンバー 12 の量を測定します。</t>
  </si>
  <si>
    <t>可溶性TNFスーパーファミリーメンバー12</t>
  </si>
  <si>
    <t>可溶性TNFスーパーファミリーメンバー12; 可溶性TNFSF12</t>
  </si>
  <si>
    <t>生物標本中の可溶性腫瘍壊死因子スーパーファミリーメンバー 12 の測定。</t>
  </si>
  <si>
    <t>可溶性TNFスーパーファミリーメンバー12の測定</t>
  </si>
  <si>
    <t>可溶性TNFスーパーファミリーメンバー5</t>
  </si>
  <si>
    <t>可溶性 CD154; 可溶性 CD40 リガンド; 可溶性 CD40L; 可溶性 CD40LG; 可溶性 gp39; 可溶性 T-BAM; 可溶性 TNF スーパーファミリー メンバー 5; 可溶性 TNFSF5; 可溶性 TRAP</t>
  </si>
  <si>
    <t>生物標本中の可溶性腫瘍壊死因子スーパーファミリーメンバー 5 の測定。</t>
  </si>
  <si>
    <t>可溶性TNFスーパーファミリーメンバー5の測定</t>
  </si>
  <si>
    <t>TNF-α産生阻害</t>
  </si>
  <si>
    <t>TNF-α産生阻害；TNF-α産生阻害活性</t>
  </si>
  <si>
    <t>生物標本中のTNF-a産生阻害活性の測定。</t>
  </si>
  <si>
    <t>TNF-α産生阻害活性測定</t>
  </si>
  <si>
    <t>腫瘍壊死因子受容体1</t>
  </si>
  <si>
    <t>可溶性CD120a; 腫瘍壊死因子受容体1</t>
  </si>
  <si>
    <t>生物学的標本中の腫瘍壊死因子受容体 1 (CD120a) の測定。</t>
  </si>
  <si>
    <t>腫瘍壊死因子受容体1の測定</t>
  </si>
  <si>
    <t>TNF受容体1B</t>
  </si>
  <si>
    <t>p75; p75TNFR; 可溶性 CD120b; TBPII; TNF 受容体 1B; TNF-R-II; TNF-R75; TNFBR; TNFR1B; TNFR2; TNFR80; 腫瘍壊死因子受容体 2</t>
  </si>
  <si>
    <t>生物学的標本中の腫瘍壊死因子受容体スーパーファミリーメンバー 1B の測定。</t>
  </si>
  <si>
    <t>TNF受容体1B測定</t>
  </si>
  <si>
    <t>可溶性TNF受容体スーパーファミリーMem 5</t>
  </si>
  <si>
    <t>可溶性 B 細胞表面抗原 CD40; 可溶性 Bp50; 可溶性 CD40; 可溶性 CDW40; 可溶性 p50; 可溶性 TNF 受容体スーパーファミリー メンバー 5; 可溶性 TNF 受容体スーパーファミリー メンバー 5; 可溶性 TNFRSF5; 可溶性腫瘍壊死因子受容体スーパーファミリー メンバー 5</t>
  </si>
  <si>
    <t>生物学的標本中の可溶性腫瘍壊死因子受容体スーパーファミリーメンバー 5 (CD40) の測定。</t>
  </si>
  <si>
    <t>可溶性TNF受容体スーパーファミリーメンバー5の測定</t>
  </si>
  <si>
    <t>可溶性TNF受容体スーパーファミリーMem 7</t>
  </si>
  <si>
    <t>可溶性 CD27; 可溶性 CD27 抗原; 可溶性 CD27 分子; 可溶性 TNF 受容体スーパーファミリー メンバー 7; 可溶性 TNFRSF7; 可溶性腫瘍壊死因子受容体スーパーファミリー メンバー 7</t>
  </si>
  <si>
    <t>生物学的標本中の可溶性腫瘍壊死因子受容体スーパーファミリーメンバー 7 (CD27) の測定。</t>
  </si>
  <si>
    <t>可溶性TNF受容体スーパーファミリーMem7の測定</t>
  </si>
  <si>
    <t>可溶性TNF受容体スーパーファミリーMem 9</t>
  </si>
  <si>
    <t>sCD137; 可溶性 CD137; 可溶性 TNF 受容体スーパーファミリーメンバー 9; 可溶性 TNF 受容体スーパーファミリーメンバー 9; 可溶性 TNFRSF9</t>
  </si>
  <si>
    <t>生物標本中の可溶性腫瘍壊死因子受容体スーパーファミリーメンバー 9 (CD137) の測定。</t>
  </si>
  <si>
    <t>可溶性腫瘍壊死因子受容体スーパーファミリーメンバー9の測定</t>
  </si>
  <si>
    <t>可溶性腫瘍壊死因子受容体</t>
  </si>
  <si>
    <t>生物標本中の可溶性腫瘍壊死因子受容体の総量の測定。</t>
  </si>
  <si>
    <t>可溶性腫瘍壊死因子受容体測定</t>
  </si>
  <si>
    <t>可溶性TNF受容体I型</t>
  </si>
  <si>
    <t>生物標本中の可溶性腫瘍壊死因子受容体 I 型の測定。</t>
  </si>
  <si>
    <t>可溶性腫瘍壊死因子受容体I型測定</t>
  </si>
  <si>
    <t>可溶性TNF受容体II型</t>
  </si>
  <si>
    <t>可溶性CD120b; 可溶性TNF受容体1B; 可溶性TNF受容体II型; 可溶性TNFR1B</t>
  </si>
  <si>
    <t>生物標本中の可溶性腫瘍壊死因子受容体 II 型の測定。</t>
  </si>
  <si>
    <t>可溶性腫瘍壊死因子受容体II型測定</t>
  </si>
  <si>
    <t>タバコカットサイズ</t>
  </si>
  <si>
    <t>タバコ製品におけるタバコの物理的寸法。</t>
  </si>
  <si>
    <t>トルエン</t>
  </si>
  <si>
    <t>メチルベンゼン、フェニルメタン、トルエン、トルエンオール</t>
  </si>
  <si>
    <t>標本中のトルエンの測定。</t>
  </si>
  <si>
    <t>トルエン測定</t>
  </si>
  <si>
    <t>トモレグリン-2</t>
  </si>
  <si>
    <t>トモレグリン-2; EGF様ドメインと2つのフォリスタチン様ドメインを持つ膜貫通タンパク質2</t>
  </si>
  <si>
    <t>生物標本中のトモレグリン-2の測定。</t>
  </si>
  <si>
    <t>トモレグリン-2測定</t>
  </si>
  <si>
    <t>タバコの粒子サイズ</t>
  </si>
  <si>
    <t>タバコの煙に含まれる粒子の幅。</t>
  </si>
  <si>
    <t>タバコロッドの密度</t>
  </si>
  <si>
    <t>ラッパー内のカットタバコフィラーの密度。</t>
  </si>
  <si>
    <t>総数</t>
  </si>
  <si>
    <t>エンティティの合計数の測定値。</t>
  </si>
  <si>
    <t>TOX1+TOX2発現</t>
  </si>
  <si>
    <t>TOX1+TOX2発現; TOX1/2発現</t>
  </si>
  <si>
    <t>生物標本における細胞内 TOX1 および細胞内 TOX2 の発現の測定。</t>
  </si>
  <si>
    <t>TOX1およびTOX2の発現測定</t>
  </si>
  <si>
    <t>毒素B産生クロストリジウム・ディフィシル</t>
  </si>
  <si>
    <t>生物標本中のクロストリジウム・ディフィシルの毒素B産生株の測定。</t>
  </si>
  <si>
    <t>毒素B産生クロストリジウム・ディフィシルの測定</t>
  </si>
  <si>
    <t>毒素産生クロストリジウム・ディフィシル</t>
  </si>
  <si>
    <t>生物標本中のクロストリジウム・ディフィシルの毒素産生株の測定。</t>
  </si>
  <si>
    <t>毒素産生クロストリジウム・ディフィシル測定</t>
  </si>
  <si>
    <t>毒性等級</t>
  </si>
  <si>
    <t>イベントまたは発見の重大度の標準化されたカテゴリ分類。</t>
  </si>
  <si>
    <t>毒性顆粒</t>
  </si>
  <si>
    <t>顆粒球血液細胞内の毒性顆粒の測定。</t>
  </si>
  <si>
    <t>毒性顆粒測定</t>
  </si>
  <si>
    <t>毒性液胞形成</t>
  </si>
  <si>
    <t>いずれかの顆粒球血液細胞における毒性空胞化の測定値。</t>
  </si>
  <si>
    <t>毒性液胞形成評価</t>
  </si>
  <si>
    <t>梅毒トレポネーマ</t>
  </si>
  <si>
    <t>生物標本中の梅毒トレポネーマの測定。</t>
  </si>
  <si>
    <t>梅毒トレポネーマの測定</t>
  </si>
  <si>
    <t>組織プラスミノーゲン活性化因子抗原</t>
  </si>
  <si>
    <t>生物標本中の組織プラスミノーゲン活性化因子抗原の測定。</t>
  </si>
  <si>
    <t>組織プラスミノーゲン活性化因子測定</t>
  </si>
  <si>
    <t>トレポネーマ・パリダムDNA</t>
  </si>
  <si>
    <t>生物標本中の梅毒トレポネーマ DNA の測定。</t>
  </si>
  <si>
    <t>梅毒トレポネーマDNA測定</t>
  </si>
  <si>
    <t>組織ポリペプチド抗原</t>
  </si>
  <si>
    <t>組織ポリペプチド抗原; TPA</t>
  </si>
  <si>
    <t>生物学的標本中の組織ポリペプチド抗原の測定。</t>
  </si>
  <si>
    <t>組織ポリペプチド抗原測定</t>
  </si>
  <si>
    <t>テーパリング依存指標が不可能</t>
  </si>
  <si>
    <t>依存のため、個人が摂取する物質の量を減らしたり徐々に減らしたりできないかどうかを示します。</t>
  </si>
  <si>
    <t>ティッピングペーパーの長さ</t>
  </si>
  <si>
    <t>フィルターをタバコロッドに接合するために使用される製品のフィルター部分の外側の包装の長さ。</t>
  </si>
  <si>
    <t>タペンタドール</t>
  </si>
  <si>
    <t>生物標本中のタペンタドールの測定。</t>
  </si>
  <si>
    <t>タペンタドール測定</t>
  </si>
  <si>
    <t>非リン酸化タウタンパク質</t>
  </si>
  <si>
    <t>生物標本中の非リン酸化タウタンパク質の測定。</t>
  </si>
  <si>
    <t>非リン酸化タウタンパク質測定</t>
  </si>
  <si>
    <t>タウタンパク質</t>
  </si>
  <si>
    <t>タウタンパク質;総タウタンパク質</t>
  </si>
  <si>
    <t>生物標本中のタウタンパク質の総量の測定。</t>
  </si>
  <si>
    <t>タウタンパク質測定</t>
  </si>
  <si>
    <t>タウプロテイン、フリー</t>
  </si>
  <si>
    <t>生物標本中の遊離タウタンパク質の測定。</t>
  </si>
  <si>
    <t>遊離タウタンパク質測定</t>
  </si>
  <si>
    <t>リン酸化タウタンパク質</t>
  </si>
  <si>
    <t>リン酸化タウタンパク質; pTau</t>
  </si>
  <si>
    <t>生物標本中のリン酸化タウタンパク質の測定。</t>
  </si>
  <si>
    <t>リン酸化タウタンパク質測定</t>
  </si>
  <si>
    <t>ピーク-傾向間隔、集計</t>
  </si>
  <si>
    <t>単一の心電図における複数の心拍におけるTpeak-Tendの測定に基づく、Tpeak-Tendの集計値。集計方法は様々ですが、通常は平均値などの中心傾向を示す指標が用いられます。</t>
  </si>
  <si>
    <t>T ピーク-T 終了間隔合計</t>
  </si>
  <si>
    <t>Tpeak-Tend間隔、単一拍</t>
  </si>
  <si>
    <t>1 つ以上の誘導を使用して、単一拍動の T 波のピークから T 波のオフセットまで測定された心電図間隔。</t>
  </si>
  <si>
    <t>Tピーク-T終了間隔単一心拍</t>
  </si>
  <si>
    <t>酒石酸耐性酸性ホスファターゼ5b</t>
  </si>
  <si>
    <t>酒石酸耐性酸性ホスファターゼ5b; TRAP5B</t>
  </si>
  <si>
    <t>生物標本中の酒石酸耐性酸性ホスファターゼ 5b の測定。</t>
  </si>
  <si>
    <t>酒石酸耐性酸性ホスファターゼ5bの測定</t>
  </si>
  <si>
    <t>トラマドール</t>
  </si>
  <si>
    <t>生物学的標本中に存在するトラマドールの測定。</t>
  </si>
  <si>
    <t>トラマドール測定</t>
  </si>
  <si>
    <t>TPR-アンキリンリピート含有タンパク質1</t>
  </si>
  <si>
    <t>TPR とアンキリンリピート含有タンパク質 1; TPR-アンキリンリピート含有タンパク質 1</t>
  </si>
  <si>
    <t>生物標本中の TPR アンキリンリピート含有タンパク質 1 の測定。</t>
  </si>
  <si>
    <t>TPR-アンキリンリピート含有タンパク質1の測定</t>
  </si>
  <si>
    <t>総ラジカルトラップ抗酸化能</t>
  </si>
  <si>
    <t>生物標本中の抗酸化物質が懸濁液中のフリーラジカルを緩衝する能力の測定。</t>
  </si>
  <si>
    <t>総ラジカルトラップ抗酸化電位測定</t>
  </si>
  <si>
    <t>三環系抗うつ薬</t>
  </si>
  <si>
    <t>生物学的標本中の三環系抗うつ薬の測定。</t>
  </si>
  <si>
    <t>三環系抗うつ薬の測定</t>
  </si>
  <si>
    <t>振戦</t>
  </si>
  <si>
    <t>振戦（筋肉の動きを司るニューロンの問題によって起こることが多い、体全体または特定の部分の震え）の評価。</t>
  </si>
  <si>
    <t>振戦の評価</t>
  </si>
  <si>
    <t>姿勢性振戦</t>
  </si>
  <si>
    <t>姿勢性振戦（重力に逆らって保持されている体の一部が不随意にリズミカルに震えること）の評価。</t>
  </si>
  <si>
    <t>姿勢振戦の評価</t>
  </si>
  <si>
    <t>安静時振戦</t>
  </si>
  <si>
    <t>安静時振戦（リラックスしていて重力に逆らっていない体の一部の不随意かつリズミカルな震えで、随意運動によって振戦の振幅が減少する）の評価。</t>
  </si>
  <si>
    <t>安静時振戦の評価</t>
  </si>
  <si>
    <t>逆行性三角筋右ジェット野右心房野</t>
  </si>
  <si>
    <t>三尖弁逆流ジェット面積右心房面積右;三尖弁逆流ジェット面積対右心房面積比</t>
  </si>
  <si>
    <t>三尖弁逆流ジェット面積と右心房面積の相対的な測定値（比率）。</t>
  </si>
  <si>
    <t>三尖弁逆流ジェット面積と右心房面積の比</t>
  </si>
  <si>
    <t>標的細胞</t>
  </si>
  <si>
    <t>コドサイト；標的細胞</t>
  </si>
  <si>
    <t>生物標本内の標的細胞の測定。</t>
  </si>
  <si>
    <t>標的細胞数</t>
  </si>
  <si>
    <t>甲状腺刺激ホルモン放出ホルモン</t>
  </si>
  <si>
    <t>甲状腺刺激ホルモン放出因子; 甲状腺刺激ホルモン放出ホルモン</t>
  </si>
  <si>
    <t>生物標本中の甲状腺刺激ホルモン放出ホルモンの測定。</t>
  </si>
  <si>
    <t>甲状腺刺激ホルモン放出ホルモン測定</t>
  </si>
  <si>
    <t>部族の所属</t>
  </si>
  <si>
    <t>個人が所属する部族または集団。(USCDI)</t>
  </si>
  <si>
    <t>トリコモナス</t>
  </si>
  <si>
    <t>トリコモナス属に属する原生動物の存在を検出するための生物学的標本の検査。</t>
  </si>
  <si>
    <t>トリコモナス検査</t>
  </si>
  <si>
    <t>トリコモナスRNA</t>
  </si>
  <si>
    <t>生物標本中のトリコモナス属の任意の菌の RNA の測定。</t>
  </si>
  <si>
    <t>トリコモナスRNA測定</t>
  </si>
  <si>
    <t>トリフルオペラジン</t>
  </si>
  <si>
    <t>生物標本中のトリフルオペラジンの測定。</t>
  </si>
  <si>
    <t>トリフルオペラジン測定</t>
  </si>
  <si>
    <t>トリグリセリド</t>
  </si>
  <si>
    <t>生物標本中のトリグリセリドの測定。</t>
  </si>
  <si>
    <t>トリグリセリド測定</t>
  </si>
  <si>
    <t>トリグリセリド/HDLコレステロール</t>
  </si>
  <si>
    <t>生物標本中のトリグリセリドと高密度リポタンパク質コレステロールの相対的な測定値（比率またはパーセンテージ）。</t>
  </si>
  <si>
    <t>トリグリセリド対HDLコレステロール比測定</t>
  </si>
  <si>
    <t>タンパク質21を含む三者モチーフ</t>
  </si>
  <si>
    <t>E3ユビキチン-タンパク質リガーゼTRIM21; Ro(SS-A); シェーグレン症候群A型抗原; タンパク質21を含む三者モチーフ</t>
  </si>
  <si>
    <t>生物標本中のタンパク質 21 を含む 3 部構成モチーフの測定。</t>
  </si>
  <si>
    <t>タンパク質21の測定を含む三者モチーフ</t>
  </si>
  <si>
    <t>E3ユビキチン-タンパク質リガーゼTRIM33</t>
  </si>
  <si>
    <t>E3ユビキチン-タンパク質リガーゼTRIM33; 33個の三者モチーフを含む</t>
  </si>
  <si>
    <t>生物標本中の E3 ユビキチン-タンパク質リガーゼ TRIM33 の測定。</t>
  </si>
  <si>
    <t>E3ユビキチン-タンパク質リガーゼTRIM33測定</t>
  </si>
  <si>
    <t>タンパク質38を含む三者モチーフ</t>
  </si>
  <si>
    <t>生物標本中のタンパク質 38 を含む三つに分かれたモチーフの測定。</t>
  </si>
  <si>
    <t>タンパク質38の測定を含む三者モチーフ</t>
  </si>
  <si>
    <t>満期妊娠カテゴリー</t>
  </si>
  <si>
    <t>出産時の妊娠期間の分類。</t>
  </si>
  <si>
    <t>トレンボロン</t>
  </si>
  <si>
    <t>17beta-トレンボロン; トレンボロン; トリエンボロン</t>
  </si>
  <si>
    <t>生物標本中のトレンボロンの測定。</t>
  </si>
  <si>
    <t>トレンボロンの測定</t>
  </si>
  <si>
    <t>転写</t>
  </si>
  <si>
    <t>生物標本中の転写された RNA 分子の評価。</t>
  </si>
  <si>
    <t>トロポニンI</t>
  </si>
  <si>
    <t>生物標本中のアクチン結合トロポニンの測定。</t>
  </si>
  <si>
    <t>トロポニンI測定</t>
  </si>
  <si>
    <t>トロポニンI型1</t>
  </si>
  <si>
    <t>遅筋骨格筋トロポニン I; ssTnI; トロポニン I タイプ 1</t>
  </si>
  <si>
    <t>生物標本中のトロポニン I タイプ 1 (遅筋骨格筋) の測定。</t>
  </si>
  <si>
    <t>トロポニンI型1の測定</t>
  </si>
  <si>
    <t>トロポニンI型2</t>
  </si>
  <si>
    <t>速筋骨格筋トロポニン I; fsTnI; トロポニン I タイプ 2</t>
  </si>
  <si>
    <t>生物標本中のトロポニン I タイプ 2 (速筋骨格筋) の測定。</t>
  </si>
  <si>
    <t>トロポニンIタイプ2測定</t>
  </si>
  <si>
    <t>トロポニンI型3</t>
  </si>
  <si>
    <t>心筋トロポニンI; cTnI; TNNC1; トロポニンIタイプ3</t>
  </si>
  <si>
    <t>生物標本中のトロポニン I タイプ 3 (心筋) の測定。</t>
  </si>
  <si>
    <t>トロポニンIタイプ3測定</t>
  </si>
  <si>
    <t>トロポニン</t>
  </si>
  <si>
    <t>生物標本中の総トロポニンの測定。</t>
  </si>
  <si>
    <t>トロポニン測定</t>
  </si>
  <si>
    <t>トロポニンT</t>
  </si>
  <si>
    <t>生物標本中のトロポミオシン結合トロポニンの測定。</t>
  </si>
  <si>
    <t>トロポニンT測定</t>
  </si>
  <si>
    <t>トリプトファン</t>
  </si>
  <si>
    <t>生物標本中のトリプトファンの測定。</t>
  </si>
  <si>
    <t>トリプトファン測定</t>
  </si>
  <si>
    <t>トリプシン1とトリプシノーゲン1</t>
  </si>
  <si>
    <t>生物標本中のトリプシン 1 およびトリプシノーゲン 1 の測定。</t>
  </si>
  <si>
    <t>トリプシン1およびトリプシノーゲン1の測定</t>
  </si>
  <si>
    <t>トリプトファン/クレアチニン</t>
  </si>
  <si>
    <t>生物学的標本中のトリプトファンとクレアチニンの相対的な測定値（比率またはパーセンテージ）。</t>
  </si>
  <si>
    <t>トリプトファン対クレアチニン比測定</t>
  </si>
  <si>
    <t>3-アミノ-1,4-ジメチル-5H-ピリド[4,3-b]インドール; Trp-P-1</t>
  </si>
  <si>
    <t>標本中のTrp-P-1の測定。</t>
  </si>
  <si>
    <t>Trp-P-1測定</t>
  </si>
  <si>
    <t>1-メチル-3-アミノ-5H-ピリド[4,3-b]インドール; Trp-P-2</t>
  </si>
  <si>
    <t>標本中のTrp-P-2の測定。</t>
  </si>
  <si>
    <t>Trp-P-2測定</t>
  </si>
  <si>
    <t>トリプシンとトリプシノーゲン</t>
  </si>
  <si>
    <t>生物標本中の総トリプシンおよび総トリプシノーゲンの測定。</t>
  </si>
  <si>
    <t>トリプシンおよびトリプシノーゲンの測定</t>
  </si>
  <si>
    <t>上腕三頭筋の皮下脂肪の厚さ</t>
  </si>
  <si>
    <t>上腕三頭筋の皮膚をひとつまみ分の厚さを測定します。(NCI)</t>
  </si>
  <si>
    <t>処理量</t>
  </si>
  <si>
    <t>治療の濃度または量。</t>
  </si>
  <si>
    <t>治療設定</t>
  </si>
  <si>
    <t>治療環境設定; 治療設定</t>
  </si>
  <si>
    <t>対象者がその症状に対する治療を受ける周囲または環境。</t>
  </si>
  <si>
    <t>治療環境設定</t>
  </si>
  <si>
    <t>トリプシン</t>
  </si>
  <si>
    <t>生物標本中のトリプシンの測定。</t>
  </si>
  <si>
    <t>トリプシン測定</t>
  </si>
  <si>
    <t>トリプターゼ</t>
  </si>
  <si>
    <t>生物標本中のトリプターゼの測定。</t>
  </si>
  <si>
    <t>トリプターゼ測定</t>
  </si>
  <si>
    <t>トラゾドン</t>
  </si>
  <si>
    <t>生物標本中のトラゾドンの測定。</t>
  </si>
  <si>
    <t>トラゾドン測定</t>
  </si>
  <si>
    <t>トリアゾラム</t>
  </si>
  <si>
    <t>生物標本中のトリアゾラムの測定。</t>
  </si>
  <si>
    <t>トリアゾラム測定</t>
  </si>
  <si>
    <t>甲状腺刺激ホルモン</t>
  </si>
  <si>
    <t>甲状腺刺激ホルモン；チロトロピン</t>
  </si>
  <si>
    <t>生物標本中の甲状腺刺激ホルモンの測定。</t>
  </si>
  <si>
    <t>甲状腺刺激ホルモン測定</t>
  </si>
  <si>
    <t>チロトロピン/チロキシン、遊離</t>
  </si>
  <si>
    <t>甲状腺刺激ホルモン/遊離T4; チロトロピン/チロキシン、遊離</t>
  </si>
  <si>
    <t>生物標本中のチロトロピンと遊離チロキシンの相対的な測定値（比率）。</t>
  </si>
  <si>
    <t>チロトロピンと遊離チロキシン比の測定</t>
  </si>
  <si>
    <t>自己抗体、TSI</t>
  </si>
  <si>
    <t>自己抗体、甲状腺刺激免疫グロブリン；自己抗体、TSI</t>
  </si>
  <si>
    <t>生物学的標本中の甲状腺刺激免疫グロブリン自己抗体の測定。</t>
  </si>
  <si>
    <t>甲状腺刺激免疫グロブリン自己抗体測定</t>
  </si>
  <si>
    <t>TSI 実測値/制御値</t>
  </si>
  <si>
    <t>甲状腺刺激免疫グロブリン実測値/対照値；甲状腺刺激免疫グロブリン実測値/正常値；TSI実測値/対照値</t>
  </si>
  <si>
    <t>被験者の標本中の甲状腺刺激免疫グロブリンの、対照標本と比較した相対的な測定値（比率またはパーセンテージ）。</t>
  </si>
  <si>
    <t>甲状腺刺激免疫グロブリン実測値と対照値比の測定</t>
  </si>
  <si>
    <t>胸腺間質性リンパ球形成因子</t>
  </si>
  <si>
    <t>生物標本中の胸腺間質性リンパ球形成因子の測定。</t>
  </si>
  <si>
    <t>胸腺間質性リンパ球形成因子測定</t>
  </si>
  <si>
    <t>トロンボスポンジン1</t>
  </si>
  <si>
    <t>THBS1; トロンボスポンジン1</t>
  </si>
  <si>
    <t>生物標本中のトロンボスポンジン 1 の測定。</t>
  </si>
  <si>
    <t>トロンボスポンジン1測定</t>
  </si>
  <si>
    <t>テトラスパニン-29</t>
  </si>
  <si>
    <t>BA2; CD9; CD9抗原; CD9分子; MIC3; MRP-1; P24; 可溶性CD9; テトラスパニン-29; TSPAN-29</t>
  </si>
  <si>
    <t>生物標本中のテトラスパニン 29 の測定。</t>
  </si>
  <si>
    <t>テトラスパニン-29測定</t>
  </si>
  <si>
    <t>合計睡眠時間</t>
  </si>
  <si>
    <t>睡眠開始から睡眠終了までの合計睡眠時間。N1 睡眠、N2 睡眠、N3 睡眠、および REM 睡眠の期間を合計して算出されます。</t>
  </si>
  <si>
    <t>11-ケトテストステロン</t>
  </si>
  <si>
    <t>生物学的標本中の 11-ケトテストステロンの測定。</t>
  </si>
  <si>
    <t>11-ケトテストステロンの測定</t>
  </si>
  <si>
    <t>4-ヒドロキシテストステロン</t>
  </si>
  <si>
    <t>生物学的標本中の 4-ヒドロキシテストステロンの測定。</t>
  </si>
  <si>
    <t>4-ヒドロキシテストステロン測定</t>
  </si>
  <si>
    <t>遊離テストステロン/テストステロン</t>
  </si>
  <si>
    <t>生物学的標本中の総テストステロンと比較した、生物学的に利用可能なテストステロンの量の相対的な測定値（比率またはパーセンテージ）。</t>
  </si>
  <si>
    <t>遊離テストステロンとテストステロンの比率の測定</t>
  </si>
  <si>
    <t>テストステロンフリー+弱結合/テストステロン</t>
  </si>
  <si>
    <t>遊離テストステロン＋弱結合テストステロン／テストステロン；遊離および弱結合テストステロン／テストステロン</t>
  </si>
  <si>
    <t>生物学的標本中の総テストステロンに対する遊離および弱く結合したテストステロンの相対的な測定値（比率またはパーセンテージ）。</t>
  </si>
  <si>
    <t>遊離テストステロンと弱結合テストステロンの総テストステロン比測定</t>
  </si>
  <si>
    <t>テストラクトン</t>
  </si>
  <si>
    <t>生物標本中のテストラクトンの測定。</t>
  </si>
  <si>
    <t>テストラクトン測定</t>
  </si>
  <si>
    <t>テストステロン、遊離/総タンパク質</t>
  </si>
  <si>
    <t>生物学的標本中の総タンパク質に対する遊離テストステロンの相対的な測定値（比率またはパーセンテージ）。</t>
  </si>
  <si>
    <t>遊離テストステロンと総タンパク質の比率測定</t>
  </si>
  <si>
    <t>組織弾性</t>
  </si>
  <si>
    <t>特定の組織内でのエネルギー保存の反映の測定値。</t>
  </si>
  <si>
    <t>組織ヒステレシス</t>
  </si>
  <si>
    <t>P-Vサイクルで組織に蓄えられた弾性エネルギーに対する相対的なエネルギー散逸。(Fredberg JJ, Stamenovic D. 肺組織の不完全弾性について。J Appl Physiol (1985). 1989年12月;67(6):2408-19)。</t>
  </si>
  <si>
    <t>組織ヒステリシス測定</t>
  </si>
  <si>
    <t>性交相手の総数</t>
  </si>
  <si>
    <t>特定の期間内に性行為を行った相手の合計人数。</t>
  </si>
  <si>
    <t>トロンビン時間</t>
  </si>
  <si>
    <t>活性酵素トロンビンを添加した後、血漿サンプルが凝固するまでの時間を測定します。(NCI)</t>
  </si>
  <si>
    <t>トロンビン時間実測値/対照値</t>
  </si>
  <si>
    <t>被験者の検体と対照検体とを比較した場合のトロンビン時間の相対的な測定値 (比率またはパーセンテージ)。</t>
  </si>
  <si>
    <t>トロンビン時間実測値と対照値の比の測定</t>
  </si>
  <si>
    <t>合計一時停止時間</t>
  </si>
  <si>
    <t>イベント、操作、またはアクティビティが中断または停止されている合計時間。</t>
  </si>
  <si>
    <t>身体活動時間合計</t>
  </si>
  <si>
    <t>個人が身体活動に積極的に従事していた合計時間。</t>
  </si>
  <si>
    <t>骨腫瘍指標</t>
  </si>
  <si>
    <t>骨腫瘍が存在するかどうかを示します。</t>
  </si>
  <si>
    <t>タウロウルソデオキシコール酸</t>
  </si>
  <si>
    <t>生物標本中のタウロウルソデオキシコール酸の測定。</t>
  </si>
  <si>
    <t>タウロウルソデオキシコール酸測定</t>
  </si>
  <si>
    <t>髄外疾患指標</t>
  </si>
  <si>
    <t>髄外疾患が存在するかどうかを示します。</t>
  </si>
  <si>
    <t>腫瘍細胞/総細胞</t>
  </si>
  <si>
    <t>癌細胞密度；腫瘍細胞／総細胞；腫瘍細胞／総細胞</t>
  </si>
  <si>
    <t>生物標本内の総細胞数に対する腫瘍細胞の相対的な測定値（比率またはパーセンテージ）。</t>
  </si>
  <si>
    <t>がん細胞密度測定</t>
  </si>
  <si>
    <t>腫瘍が融合</t>
  </si>
  <si>
    <t>複数の腫瘍が 1 つの腫瘍に融合したことを示します。</t>
  </si>
  <si>
    <t>凝集した腫瘍塊が存在する</t>
  </si>
  <si>
    <t>腫瘍の特定</t>
  </si>
  <si>
    <t>対応評価の一環としての悪性疾患の症状の分類。</t>
  </si>
  <si>
    <t>腫瘍の状態</t>
  </si>
  <si>
    <t>特定の時点における腫瘍の状態。</t>
  </si>
  <si>
    <t>腫瘍組織の起源</t>
  </si>
  <si>
    <t>病気が広がった後に発生した腫瘍から採取されたかどうかに基づいて、腫瘍組織サンプルの特性を評価します。</t>
  </si>
  <si>
    <t>濁度</t>
  </si>
  <si>
    <t>生物標本の不透明度の測定値。</t>
  </si>
  <si>
    <t>濁度測定</t>
  </si>
  <si>
    <t>腫瘍の分割</t>
  </si>
  <si>
    <t>一つの腫瘍が二つ以上に分裂したことを示す兆候。</t>
  </si>
  <si>
    <t>腫瘍の断片化</t>
  </si>
  <si>
    <t>潮汐量</t>
  </si>
  <si>
    <t>安静時の呼吸中に肺に出入りする空気の量。</t>
  </si>
  <si>
    <t>トリコモナス膣炎</t>
  </si>
  <si>
    <t>生物標本中のトリコモナス膣炎の測定。</t>
  </si>
  <si>
    <t>トリコモナス膣炎の測定</t>
  </si>
  <si>
    <t>トリコモナス膣炎DNA</t>
  </si>
  <si>
    <t>生物標本中のトリコモナス膣炎 DNA の測定。</t>
  </si>
  <si>
    <t>トリコモナス膣炎のDNA測定</t>
  </si>
  <si>
    <t>予測潮流量の割合</t>
  </si>
  <si>
    <t>安静時の呼吸中に肺に出入りする空気の量（予測される正常値の割合）です。</t>
  </si>
  <si>
    <t>三尖弁逆流率</t>
  </si>
  <si>
    <t>三尖弁の開口部を通過する逆流血流量の測定値を、順流血流量のパーセンテージとして表します。</t>
  </si>
  <si>
    <t>三尖弁逆流ジェット領域</t>
  </si>
  <si>
    <t>右心房への血液の逆流ジェットの測定面積。</t>
  </si>
  <si>
    <t>三尖弁逆流量</t>
  </si>
  <si>
    <t>三尖弁の開口部を流れる逆流血量の測定。</t>
  </si>
  <si>
    <t>潮流量設定</t>
  </si>
  <si>
    <t>潮流量設定; VT設定</t>
  </si>
  <si>
    <t>呼吸ごとに肺に送られる空気の量を決定および調節する装置設定。</t>
  </si>
  <si>
    <t>潮汐量測定装置の設定</t>
  </si>
  <si>
    <t>三尖弁大静脈収縮部</t>
  </si>
  <si>
    <t>三尖弁の縮静脈領域。</t>
  </si>
  <si>
    <t>三尖弁拘縮静脈幅</t>
  </si>
  <si>
    <t>三尖弁の縮静脈の幅。</t>
  </si>
  <si>
    <t>T波面積、集計</t>
  </si>
  <si>
    <t>単一の心電図における複数の心拍から測定されたT波面積に基づく集計T波面積値。集計方法は様々ですが、通常は平均値などの中心傾向を示す指標が用いられます。</t>
  </si>
  <si>
    <t>T波面積集計</t>
  </si>
  <si>
    <t>T波領域、単一拍動</t>
  </si>
  <si>
    <t>1 つまたは複数のリードを使用して、1 回の心拍の T 波の領域を測定する心電図法。</t>
  </si>
  <si>
    <t>T波領域単一拍動</t>
  </si>
  <si>
    <t>T波持続時間、合計</t>
  </si>
  <si>
    <t>単一の心電図における複数の心拍から測定されたT波持続時間間隔に基づく、集計されたT波持続時間値。集計方法は様々ですが、通常は平均値などの中心傾向を示す指標が用いられます。</t>
  </si>
  <si>
    <t>T波持続時間合計</t>
  </si>
  <si>
    <t>T波持続時間、1拍</t>
  </si>
  <si>
    <t>1 つ以上の誘導を使用して、単一拍動の T 波の開始から T 波の終了までを測定する心電図間隔。</t>
  </si>
  <si>
    <t>T波持続時間（一拍）</t>
  </si>
  <si>
    <t>T波振幅、全体</t>
  </si>
  <si>
    <t>単一の心電図における複数の心拍のT波振幅の測定に基づく、集計されたT波振幅値。集計方法は様々ですが、通常は平均値などの中心傾向を示す指標が用いられます。</t>
  </si>
  <si>
    <t>T波振幅合計</t>
  </si>
  <si>
    <t>T波振幅、単一拍動</t>
  </si>
  <si>
    <t>心電図において、1回または複数回の誘導を用いて、等電位基線からT波のピークまでのT波の平均振幅（通常はmVで測定）を測定する。記録ゲインに基づいて、この測定値はmとなる。</t>
  </si>
  <si>
    <t>T波振幅単一拍</t>
  </si>
  <si>
    <t>ツインタイプ</t>
  </si>
  <si>
    <t>同じ妊娠から生まれた2匹の子孫の分類。</t>
  </si>
  <si>
    <t>トロンボキサンB2</t>
  </si>
  <si>
    <t>生物標本中のトロンボキサン B2 の測定。</t>
  </si>
  <si>
    <t>トロンボキサンB2測定</t>
  </si>
  <si>
    <t>11-デヒドロトロンボキサンB2</t>
  </si>
  <si>
    <t>生物標本中の 11-デヒドロトロンボキサン B2 の測定。</t>
  </si>
  <si>
    <t>11-デヒドロトロンボキサンB2測定</t>
  </si>
  <si>
    <t>11-デヒドロトロンボキサンB2排泄率</t>
  </si>
  <si>
    <t>定義された時間（例：1 時間）にわたって生物学的標本中に排泄される 11-デヒドロトロンボキサン B2 の量を測定します。</t>
  </si>
  <si>
    <t>連絡先の種類</t>
  </si>
  <si>
    <t>疾病接触者の特定および臨床調査。</t>
  </si>
  <si>
    <t>感染の種類 接触</t>
  </si>
  <si>
    <t>チロシン</t>
  </si>
  <si>
    <t>生物標本中のチロシンの測定。</t>
  </si>
  <si>
    <t>チロシン測定</t>
  </si>
  <si>
    <t>ウラン235</t>
  </si>
  <si>
    <t>標本中のウラン235の測定。</t>
  </si>
  <si>
    <t>ウラン235の測定</t>
  </si>
  <si>
    <t>ウラン238</t>
  </si>
  <si>
    <t>標本中のウラン238の測定。</t>
  </si>
  <si>
    <t>ウラン238の測定</t>
  </si>
  <si>
    <t>ピンク; ピンキー; U-47700; U4; U47700</t>
  </si>
  <si>
    <t>生物標本中の合成カンナビノイド U-47700 の測定。</t>
  </si>
  <si>
    <t>U-47700測定</t>
  </si>
  <si>
    <t>ユビキチンタンパク質</t>
  </si>
  <si>
    <t>生物学的標本中の総ユビキチンタンパク質の測定。</t>
  </si>
  <si>
    <t>ユビキチンタンパク質測定</t>
  </si>
  <si>
    <t>ユビキチンC末端加水分解酵素L1</t>
  </si>
  <si>
    <t>ユビキチンC末端加水分解酵素L1; ユビキチンカルボキシ末端加水分解酵素L1; UCH-L1</t>
  </si>
  <si>
    <t>生物標本中のユビキチン C 末端加水分解酵素 L1 の測定。</t>
  </si>
  <si>
    <t>ユビキチンC末端加水分解酵素L1の測定</t>
  </si>
  <si>
    <t>ウルソデオキシコール酸</t>
  </si>
  <si>
    <t>ウルソデオキシコール酸; ウルソデオキシコール酸; ウルソジオール</t>
  </si>
  <si>
    <t>生物標本中のウルソデオキシコール酸の測定。</t>
  </si>
  <si>
    <t>ウルソデオキシコール酸測定</t>
  </si>
  <si>
    <t>ウルソデオキシコール酸化合物</t>
  </si>
  <si>
    <t>ウルソデオキシコール酸化合物; ウルソデオキシコール酸化合物</t>
  </si>
  <si>
    <t>生物標本中のウルソデオキシコール酸、グリコールソデオキシコール酸、タウロウルソデオキシコール酸、エピマー化ウルソデオキシコール酸の測定。</t>
  </si>
  <si>
    <t>ウルソデオキシコール酸化合物の測定</t>
  </si>
  <si>
    <t>住居のない指標</t>
  </si>
  <si>
    <t>ホームレス指標; 住居のない指標</t>
  </si>
  <si>
    <t>対象者が住居を持たないかどうかを示すもの。</t>
  </si>
  <si>
    <t>潰瘍指標</t>
  </si>
  <si>
    <t>潰瘍が存在するかどうかを示します。</t>
  </si>
  <si>
    <t>尺骨の長さ</t>
  </si>
  <si>
    <t>尺骨の長さの測定値。</t>
  </si>
  <si>
    <t>超音波モード</t>
  </si>
  <si>
    <t>トランスデューサーの設計、超音波周波数、超音波信号処理などのパラメータに基づいた、超音波ベースの画像診断法の画像取得設定。</t>
  </si>
  <si>
    <t>ウロモジュリン</t>
  </si>
  <si>
    <t>タム・ホースフォール尿糖タンパク質; THP; UROM; ウロモジュリン</t>
  </si>
  <si>
    <t>生物標本中のウロモジュリンの測定。</t>
  </si>
  <si>
    <t>ウロモジュリン測定</t>
  </si>
  <si>
    <t>未指定セル</t>
  </si>
  <si>
    <t>生物学的標本内で特定または指定されていない細胞の測定値。</t>
  </si>
  <si>
    <t>未指定セルの数</t>
  </si>
  <si>
    <t>未指定セル/合計セル</t>
  </si>
  <si>
    <t>生物標本内の総細胞数に対する、特に特定または指定されていない細胞の相対的な測定値（比率またはパーセンテージ）。</t>
  </si>
  <si>
    <t>未指定細胞と全細胞比の測定</t>
  </si>
  <si>
    <t>不明細胞/白血球</t>
  </si>
  <si>
    <t>生物標本中の白血球として特定または指定されていない細胞の相対的な測定値（比率またはパーセンテージ）。</t>
  </si>
  <si>
    <t>不特定細胞と白血球の比率測定</t>
  </si>
  <si>
    <t>ウレアプラズマ・パルブム</t>
  </si>
  <si>
    <t>生物標本中の Ureaplasma parvum の測定。</t>
  </si>
  <si>
    <t>ウレアプラズマ・パルブム測定</t>
  </si>
  <si>
    <t>ウロキナーゼプラスミノーゲンアクチベーター</t>
  </si>
  <si>
    <t>uPA; ウロキナーゼプラスミノーゲン活性化因子</t>
  </si>
  <si>
    <t>生物標本中のウロキナーゼプラスミノーゲン活性化因子の測定。</t>
  </si>
  <si>
    <t>ウロキナーゼプラスミノーゲンアクチベーター測定</t>
  </si>
  <si>
    <t>ウレアプラズマ・パルブムDNA</t>
  </si>
  <si>
    <t>生物標本中の Ureaplasma parvum DNA の測定。</t>
  </si>
  <si>
    <t>ウレアプラズマ・パルブムDNA測定</t>
  </si>
  <si>
    <t>生物標本中の合成カンナビノイド UR-144 の測定。</t>
  </si>
  <si>
    <t>UR-144測定</t>
  </si>
  <si>
    <t>尿酸</t>
  </si>
  <si>
    <t>尿酸塩</t>
  </si>
  <si>
    <t>生物標本中の尿酸値の測定。</t>
  </si>
  <si>
    <t>尿酸測定</t>
  </si>
  <si>
    <t>尿酸/クレアチニン</t>
  </si>
  <si>
    <t>生物学的標本中の尿酸とクレアチニンの相対的な測定値（比率またはパーセンテージ）。</t>
  </si>
  <si>
    <t>尿酸値とクレアチニン値の測定</t>
  </si>
  <si>
    <t>尿酸排泄率</t>
  </si>
  <si>
    <t>定義された時間（例：1 時間）にわたって生物学的標本から排泄される尿酸の量を測定します。</t>
  </si>
  <si>
    <t>尿素</t>
  </si>
  <si>
    <t>生物標本中の尿素の測定。</t>
  </si>
  <si>
    <t>尿素測定</t>
  </si>
  <si>
    <t>尿素/クレアチニン</t>
  </si>
  <si>
    <t>生物学的標本中の尿素とクレアチニンの相対的な測定値（比率またはパーセンテージ）。</t>
  </si>
  <si>
    <t>尿素クレアチニン比測定</t>
  </si>
  <si>
    <t>尿素排泄率</t>
  </si>
  <si>
    <t>定義された期間（例：1 時間）にわたって生物学的標本に排泄された尿素の量を測定します。</t>
  </si>
  <si>
    <t>尿素分配容積比</t>
  </si>
  <si>
    <t>尿素分配容積比; 尿素Kt/V</t>
  </si>
  <si>
    <t>透析治療の適切さを定量化するために使用される、生物学的標本内の尿素分布量（比率）の計算された測定値。</t>
  </si>
  <si>
    <t>尿素窒素</t>
  </si>
  <si>
    <t>生物標本中の尿素窒素の測定。</t>
  </si>
  <si>
    <t>尿素窒素測定</t>
  </si>
  <si>
    <t>尿素窒素/クレアチニン</t>
  </si>
  <si>
    <t>生物標本中の尿素窒素とクレアチニンの相対的な測定値（比率またはパーセンテージ）。</t>
  </si>
  <si>
    <t>尿素窒素とクレアチニンの比の測定</t>
  </si>
  <si>
    <t>尿素窒素排泄率</t>
  </si>
  <si>
    <t>定義された時間（例：1 時間）にわたって生物標本に排出される尿素窒素の量を測定します。</t>
  </si>
  <si>
    <t>ウレアーゼ</t>
  </si>
  <si>
    <t>生物標本中の微生物ウレアーゼ酵素の測定。</t>
  </si>
  <si>
    <t>ウレアーゼ測定</t>
  </si>
  <si>
    <t>尿検査パネルの解釈</t>
  </si>
  <si>
    <t>尿検査パネルの解釈; 尿パネル分析; 尿パネル検査; 尿パネルの解釈</t>
  </si>
  <si>
    <t>一連の尿検査の結果の解釈。</t>
  </si>
  <si>
    <t>ウロビリノーゲン</t>
  </si>
  <si>
    <t>生物標本中のウロビリノーゲンの測定。</t>
  </si>
  <si>
    <t>ウロビリノーゲン測定</t>
  </si>
  <si>
    <t>尿路上皮細胞</t>
  </si>
  <si>
    <t>生物標本中の尿路上皮細胞の測定。</t>
  </si>
  <si>
    <t>尿路上皮細胞数</t>
  </si>
  <si>
    <t>尿素還元率</t>
  </si>
  <si>
    <t>生物学的標本における透析過程における尿素窒素の比例的減少の計算された測定値（比率またはパーセンテージ）。</t>
  </si>
  <si>
    <t>抑制されていない水の平均数</t>
  </si>
  <si>
    <t>イメージング中にキャプチャされた抑制されていない水スペクトル信号の平均数。</t>
  </si>
  <si>
    <t>ウレアプラズマ・ウレアリティカム</t>
  </si>
  <si>
    <t>生物標本中の Ureaplasma urealyticum の測定。</t>
  </si>
  <si>
    <t>ウレアプラズマ・ウレアリティカム測定</t>
  </si>
  <si>
    <t>ウレアプラズマ・ウレアリティカムDNA</t>
  </si>
  <si>
    <t>生物標本中の Ureaplasma urealyticum DNA の測定。</t>
  </si>
  <si>
    <t>ウレアプラズマ・ウレアリティカムDNA測定</t>
  </si>
  <si>
    <t>25-ヒドロキシビタミンD2</t>
  </si>
  <si>
    <t>25-ヒドロキシカルシフェロール; 25-ヒドロキシエルゴカルシフェロール; 25-ヒドロキシビタミンD2; エルカルシジオール</t>
  </si>
  <si>
    <t>生物標本中の25-ヒドロキシビタミンD2の測定。</t>
  </si>
  <si>
    <t>25-ヒドロキシビタミンD2測定</t>
  </si>
  <si>
    <t>25-ヒドロキシビタミンD3</t>
  </si>
  <si>
    <t>25-ヒドロキシコレカルシフェロール; 25-ヒドロキシビタミンD; 25-ヒドロキシビタミンD3; カルシジオール; カルシフェジオール; 不活性ビタミンD</t>
  </si>
  <si>
    <t>生物標本中の25-ヒドロキシビタミンD3の測定。</t>
  </si>
  <si>
    <t>25-ヒドロキシビタミンD3測定</t>
  </si>
  <si>
    <t>ワクシニアウイルス</t>
  </si>
  <si>
    <t>生物標本中のワクシニアウイルスの測定。</t>
  </si>
  <si>
    <t>ワクシニアウイルス測定</t>
  </si>
  <si>
    <t>視力カードの格子周波数</t>
  </si>
  <si>
    <t>視力検査カード上の所定の長さの単位内での水平線または垂直線の数の測定値。</t>
  </si>
  <si>
    <t>アキュイティカードの格子周波数</t>
  </si>
  <si>
    <t>経膣分娩の件数</t>
  </si>
  <si>
    <t>個人が経験した経膣分娩の総回数の測定値。</t>
  </si>
  <si>
    <t>バリン</t>
  </si>
  <si>
    <t>生物標本中のバリン濃度の測定。</t>
  </si>
  <si>
    <t>バリン測定</t>
  </si>
  <si>
    <t>バルプロ酸</t>
  </si>
  <si>
    <t>生物標本中のバルプロ酸の測定。</t>
  </si>
  <si>
    <t>バルプロ酸測定</t>
  </si>
  <si>
    <t>VLDLアポリポタンパク質B</t>
  </si>
  <si>
    <t>生物標本の超低密度リポタンパク質分画中のアポリポタンパク質 B の測定。</t>
  </si>
  <si>
    <t>VLDLアポリポタンパク質B測定</t>
  </si>
  <si>
    <t>バルブエリアインデックス</t>
  </si>
  <si>
    <t>弁面積と体表面積の比率。</t>
  </si>
  <si>
    <t>変異体プロファイル</t>
  </si>
  <si>
    <t>正常または異常な生物学的プロセスに関連する 1 個から多数の遺伝子座の配列変異の固有のパターンを評価します。</t>
  </si>
  <si>
    <t>変異プロファイル評価</t>
  </si>
  <si>
    <t>生細胞</t>
  </si>
  <si>
    <t>生物標本内の生存細胞の測定。</t>
  </si>
  <si>
    <t>生細胞数</t>
  </si>
  <si>
    <t>サンプル生存率指標</t>
  </si>
  <si>
    <t>サンプルに生存可能な（生命または正常な成長と発達が可能な）細胞または組織が含まれているかどうかを示します。</t>
  </si>
  <si>
    <t>サンプル生存率</t>
  </si>
  <si>
    <t>さらなる処理やテストのために生存可能な（生存または正常な成長と発達が可能な）サンプルの割合の測定値。</t>
  </si>
  <si>
    <t>サンプル生存率測定</t>
  </si>
  <si>
    <t>膣出血/点状出血頻度の説明</t>
  </si>
  <si>
    <t>膣出血/点状出血頻度の説明; 膣出血/点状出血頻度の説明</t>
  </si>
  <si>
    <t>膣出血や少量の出血が発生した頻度の説明。</t>
  </si>
  <si>
    <t>膣出血および/または少量の出血頻度の説明</t>
  </si>
  <si>
    <t>血管細胞接着分子1</t>
  </si>
  <si>
    <t>生物標本中の血管細胞接着分子 1 の測定。</t>
  </si>
  <si>
    <t>血管細胞接着分子1の測定</t>
  </si>
  <si>
    <t>生細胞数/総細胞数</t>
  </si>
  <si>
    <t>細胞生存率 %; 生細胞数/総細胞数; 生細胞数/総細胞数</t>
  </si>
  <si>
    <t>生物標本内の生細胞と総細胞の相対的な測定値（比率またはパーセンテージ）。</t>
  </si>
  <si>
    <t>生細胞と総細胞比の測定</t>
  </si>
  <si>
    <t>コレラ菌のDNA</t>
  </si>
  <si>
    <t>生物標本中のコレラ菌 DNA の測定。</t>
  </si>
  <si>
    <t>コレラ菌のDNA測定</t>
  </si>
  <si>
    <t>生存直径</t>
  </si>
  <si>
    <t>成長、増殖、転移が可能な腫瘍塊の部分の直径。</t>
  </si>
  <si>
    <t>生存腫瘍径</t>
  </si>
  <si>
    <t>血管内皮細胞増殖因子</t>
  </si>
  <si>
    <t>生物標本中の血管内皮細胞増殖因子の測定。</t>
  </si>
  <si>
    <t>血管内皮細胞増殖因子測定</t>
  </si>
  <si>
    <t>血管内皮細胞増殖因子A</t>
  </si>
  <si>
    <t>生物標本中の血管内皮細胞増殖因子Aの測定。</t>
  </si>
  <si>
    <t>血管内皮細胞増殖因子A測定</t>
  </si>
  <si>
    <t>血管内皮細胞増殖因子C</t>
  </si>
  <si>
    <t>生物標本中の血管内皮細胞増殖因子Cの測定。</t>
  </si>
  <si>
    <t>血管内皮細胞増殖因子C測定</t>
  </si>
  <si>
    <t>血管内皮細胞増殖因子D</t>
  </si>
  <si>
    <t>FIGF; 血管内皮細胞増殖因子D</t>
  </si>
  <si>
    <t>生物標本中の血管内皮細胞増殖因子Dの測定。</t>
  </si>
  <si>
    <t>血管内皮細胞増殖因子D測定</t>
  </si>
  <si>
    <t>可溶性血管内皮成長因子Rec1</t>
  </si>
  <si>
    <t>可溶性血管内皮増殖因子Rec1; 可溶性血管内皮増殖因子受容体1</t>
  </si>
  <si>
    <t>生物標本中の可溶性血管内皮増殖因子受容体 1 の測定。</t>
  </si>
  <si>
    <t>可溶性血管内皮増殖因子受容体1型測定</t>
  </si>
  <si>
    <t>血管内皮細胞増殖因子Rec2</t>
  </si>
  <si>
    <t>血管内皮細胞増殖因子受容体2</t>
  </si>
  <si>
    <t>生物標本中の血管内皮増殖因子受容体 2 の測定。</t>
  </si>
  <si>
    <t>血管内皮増殖因子受容体2の測定</t>
  </si>
  <si>
    <t>可溶性血管内皮成長因子Rec2</t>
  </si>
  <si>
    <t>可溶性血管内皮増殖因子Rec2; 可溶性血管内皮増殖因子受容体2</t>
  </si>
  <si>
    <t>生物標本中の可溶性血管内皮増殖因子受容体 2 の測定。</t>
  </si>
  <si>
    <t>可溶性血管内皮増殖因子受容体2型測定</t>
  </si>
  <si>
    <t>可溶性血管内皮成長因子Rec3</t>
  </si>
  <si>
    <t>可溶性血管内皮増殖因子Rec3; 可溶性血管内皮増殖因子受容体3</t>
  </si>
  <si>
    <t>生物標本中の可溶性血管内皮増殖因子受容体 3 の測定。</t>
  </si>
  <si>
    <t>可溶性血管内皮増殖因子受容体3型測定</t>
  </si>
  <si>
    <t>速度時間積分、血流</t>
  </si>
  <si>
    <t>指定された領域内または領域を流れる血液の時間中のすべての前進流速度の積分。</t>
  </si>
  <si>
    <t>血流速度の時間積分</t>
  </si>
  <si>
    <t>ベンラファキシン</t>
  </si>
  <si>
    <t>生物学的標本中に存在するベンラファキシンの測定。</t>
  </si>
  <si>
    <t>ベンラファキシンの測定</t>
  </si>
  <si>
    <t>フィルター換気</t>
  </si>
  <si>
    <t>フィルター換気; Vf</t>
  </si>
  <si>
    <t>吸い口のカバー部分とタバコの棒の始まりの間のフィルター接合紙（ティッピングペーパー）を通して製品に入る空気の評価。（CORESTA）</t>
  </si>
  <si>
    <t>完全換気</t>
  </si>
  <si>
    <t>フィルターの側面（通常は穿孔部）からサンプルに吸い込まれる総空気流量の割合。（CORESTA）</t>
  </si>
  <si>
    <t>製品全体の換気</t>
  </si>
  <si>
    <t>本籍地の村</t>
  </si>
  <si>
    <t>個人の永住地として特定された村。</t>
  </si>
  <si>
    <t>ビンバルビタール</t>
  </si>
  <si>
    <t>生物標本中のビンバルビタールの測定。</t>
  </si>
  <si>
    <t>ビンバルビタール測定</t>
  </si>
  <si>
    <t>血管作動性腸管ポリペプチド</t>
  </si>
  <si>
    <t>血管作動性腸管ポリペプチド；VIP</t>
  </si>
  <si>
    <t>生物学的標本中の血管作動性腸管ポリペプチドの測定。</t>
  </si>
  <si>
    <t>血管作動性腸管ポリペプチド測定</t>
  </si>
  <si>
    <t>粘度</t>
  </si>
  <si>
    <t>液体のせん断力と流れに対する抵抗。(NCI)</t>
  </si>
  <si>
    <t>ビタミンA</t>
  </si>
  <si>
    <t>レチノール、ビタミンA</t>
  </si>
  <si>
    <t>生物標本中のビタミン A の測定。</t>
  </si>
  <si>
    <t>ビタミンA測定</t>
  </si>
  <si>
    <t>チアミン</t>
  </si>
  <si>
    <t>チアミン; ビタミンB1</t>
  </si>
  <si>
    <t>生物標本中のチアミンの測定。</t>
  </si>
  <si>
    <t>ビタミンB1測定</t>
  </si>
  <si>
    <t>ビタミンB12</t>
  </si>
  <si>
    <t>コバラミン、ビタミンB12</t>
  </si>
  <si>
    <t>生物標本中のビタミン B12 の測定。</t>
  </si>
  <si>
    <t>ビタミンB12測定</t>
  </si>
  <si>
    <t>ビタミンB17</t>
  </si>
  <si>
    <t>アミグダリン、ビタミンB17</t>
  </si>
  <si>
    <t>生物標本中のビタミン B17 の測定。</t>
  </si>
  <si>
    <t>ビタミンB17測定</t>
  </si>
  <si>
    <t>リボフラビン</t>
  </si>
  <si>
    <t>リボフラビン、ビタミンB2</t>
  </si>
  <si>
    <t>生物標本中のリボフラビンの測定。</t>
  </si>
  <si>
    <t>ビタミンB2測定</t>
  </si>
  <si>
    <t>ナイアシン</t>
  </si>
  <si>
    <t>ナイアシン、ビタミンB3</t>
  </si>
  <si>
    <t>生物標本中のナイアシンの測定。</t>
  </si>
  <si>
    <t>ビタミンB3測定</t>
  </si>
  <si>
    <t>ビタミンB5</t>
  </si>
  <si>
    <t>パントテン酸；ビタミンB5</t>
  </si>
  <si>
    <t>生物標本中のビタミン B5 の測定。</t>
  </si>
  <si>
    <t>ビタミンB5測定</t>
  </si>
  <si>
    <t>ビタミンB6</t>
  </si>
  <si>
    <t>ピリドキシン; ビタミンB6</t>
  </si>
  <si>
    <t>生物標本中のビタミン B6 の測定。</t>
  </si>
  <si>
    <t>ビタミンB6測定</t>
  </si>
  <si>
    <t>ビタミンB7</t>
  </si>
  <si>
    <t>ビオチン、ビタミンB7</t>
  </si>
  <si>
    <t>生物標本中のビタミン B7 の測定。</t>
  </si>
  <si>
    <t>ビタミンB7測定</t>
  </si>
  <si>
    <t>ビタミンB9</t>
  </si>
  <si>
    <t>葉酸; ビタミンB9</t>
  </si>
  <si>
    <t>生物標本中の葉酸の測定。</t>
  </si>
  <si>
    <t>葉酸測定</t>
  </si>
  <si>
    <t>ビタミンC</t>
  </si>
  <si>
    <t>アスコルビン酸塩; アスコルビン酸; ビタミンC</t>
  </si>
  <si>
    <t>生物標本中のビタミン C の測定。</t>
  </si>
  <si>
    <t>ビタミンC測定</t>
  </si>
  <si>
    <t>ビタミンD2</t>
  </si>
  <si>
    <t>カルシフェロール、エルゴカルシフェロール、ビオステロール、ビタミンD2</t>
  </si>
  <si>
    <t>生物標本中のビタミン D2 の測定。</t>
  </si>
  <si>
    <t>ビタミンD2測定</t>
  </si>
  <si>
    <t>ビタミンD2 + ビタミンD3</t>
  </si>
  <si>
    <t>カルシフェロール + コレカルシフェロール; ビタミンD2 + ビタミンD3</t>
  </si>
  <si>
    <t>生物標本中のビタミン D2 とビタミン D3 の測定。</t>
  </si>
  <si>
    <t>ビタミンD2およびビタミンD3の測定</t>
  </si>
  <si>
    <t>ビタミンD2 D3 25-OH</t>
  </si>
  <si>
    <t>ビタミンD + 代謝物; ビタミンD2 + ビタミンD3 + 25-ヒドロキシビタミンD2 + 25-ヒドロキシビタミンD3; ビタミンD2 D3 25-OH</t>
  </si>
  <si>
    <t>生物標本中のビタミン D2、ビタミン D3 およびそれらの代謝物の測定。</t>
  </si>
  <si>
    <t>ビタミンD2、ビタミンD3、25-ヒドロキシビタミンD2、25-ヒドロキシビタミンD3の測定</t>
  </si>
  <si>
    <t>ビタミンD3</t>
  </si>
  <si>
    <t>カルシオール、コレカルシフェロール、コレカルシフェロール、ビタミンD、ビタミンD3</t>
  </si>
  <si>
    <t>生物標本中のビタミン D3 の測定。</t>
  </si>
  <si>
    <t>ビタミンD3測定</t>
  </si>
  <si>
    <t>ビタミンD結合タンパク質</t>
  </si>
  <si>
    <t>DBP; GCビタミンD結合タンパク質; VDBP; ビタミンD結合タンパク質</t>
  </si>
  <si>
    <t>生物標本中のビタミン D 結合タンパク質の測定。</t>
  </si>
  <si>
    <t>ビタミンD結合タンパク質測定</t>
  </si>
  <si>
    <t>ビタミンE</t>
  </si>
  <si>
    <t>生物標本中のビタミン E の測定。</t>
  </si>
  <si>
    <t>ビタミンE測定</t>
  </si>
  <si>
    <t>ビタミンE/コレステロール</t>
  </si>
  <si>
    <t>生物標本中の総コレステロールに対するビタミン E の相対的な測定値 (比率またはパーセンテージ)。</t>
  </si>
  <si>
    <t>ビタミンEとコレステロールの比率測定</t>
  </si>
  <si>
    <t>ビタミンK</t>
  </si>
  <si>
    <t>ナフトキノン; ビタミンK</t>
  </si>
  <si>
    <t>生物標本中のビタミン K の総量の測定。</t>
  </si>
  <si>
    <t>ビタミンK測定</t>
  </si>
  <si>
    <t>ビタミンK1</t>
  </si>
  <si>
    <t>フィロキノン、フィトメナジオン、ビタミンK1</t>
  </si>
  <si>
    <t>生物標本中のビタミン K1 の測定。</t>
  </si>
  <si>
    <t>ビタミンK1測定</t>
  </si>
  <si>
    <t>VLDLコレステロール</t>
  </si>
  <si>
    <t>生物標本中の超低密度リポタンパク質コレステロールの測定。</t>
  </si>
  <si>
    <t>超低密度リポタンパク質コレステロール測定</t>
  </si>
  <si>
    <t>VLDLコレステロールサブタイプ1</t>
  </si>
  <si>
    <t>生物標本中の超低密度リポタンパク質コレステロール サブタイプ 1 の測定。</t>
  </si>
  <si>
    <t>VLDLコレステロールサブタイプ1の測定</t>
  </si>
  <si>
    <t>VLDLコレステロールサブタイプ2</t>
  </si>
  <si>
    <t>生物学的標本中の超低密度リポタンパク質コレステロール サブタイプ 2 の測定。</t>
  </si>
  <si>
    <t>VLDLコレステロールサブタイプ2測定</t>
  </si>
  <si>
    <t>VLDLコレステロールサブタイプ3</t>
  </si>
  <si>
    <t>生物標本中の超低密度リポタンパク質コレステロール サブタイプ 3 の測定。</t>
  </si>
  <si>
    <t>VLDLコレステロールサブタイプ3測定</t>
  </si>
  <si>
    <t>VLDL粒子サイズ</t>
  </si>
  <si>
    <t>生物標本中の超低密度リポタンパク質の平均粒子サイズの測定。</t>
  </si>
  <si>
    <t>VLDL粒子サイズ測定</t>
  </si>
  <si>
    <t>VLDLトリグリセリド</t>
  </si>
  <si>
    <t>生物標本中の超低密度リポタンパク質トリグリセリドの測定。</t>
  </si>
  <si>
    <t>VLDLトリグリセリド測定</t>
  </si>
  <si>
    <t>VLDLトリグ + カイロミクロントリグ</t>
  </si>
  <si>
    <t>VLDLトリグリセリド + カイロミクロントリグリセリド; VLDLトリグリセリド + カイロミクロントリグリセリド</t>
  </si>
  <si>
    <t>生物標本中の超低密度リポタンパク質トリグリセリドとカイロミクロントリグリセリドの測定。</t>
  </si>
  <si>
    <t>VLDLトリグリセリドおよびカイロミクロントリグリセリド測定</t>
  </si>
  <si>
    <t>生存白血球数/総細胞数</t>
  </si>
  <si>
    <t>白血球生存率 %; 生白血球/総細胞; 生白血球/総細胞</t>
  </si>
  <si>
    <t>生物標本中の生存白血球と総細胞の相対的な測定値（比率またはパーセンテージ）。</t>
  </si>
  <si>
    <t>生白血球と総細胞比の測定</t>
  </si>
  <si>
    <t>心臓弁狭窄指標</t>
  </si>
  <si>
    <t>問題の心臓弁に狭窄があるかどうかを示します。</t>
  </si>
  <si>
    <t>心臓弁狭窄症の考えられる病因</t>
  </si>
  <si>
    <t>心臓弁狭窄の原因となる病状の考えられる原因の説明。</t>
  </si>
  <si>
    <t>バルブエリア</t>
  </si>
  <si>
    <t>バルブの表面積を推定する定量的な測定。</t>
  </si>
  <si>
    <t>ビラゾドン</t>
  </si>
  <si>
    <t>生物標本中のビラゾドンの測定。</t>
  </si>
  <si>
    <t>ビラゾドン測定</t>
  </si>
  <si>
    <t>バニリルマンデル酸</t>
  </si>
  <si>
    <t>バニリルマンデル酸; バニリルマンデル酸塩; バニルマンデル酸</t>
  </si>
  <si>
    <t>生物標本中のバニリルマンデル酸代謝物の測定。</t>
  </si>
  <si>
    <t>バニリルマンデル酸の測定</t>
  </si>
  <si>
    <t>バニリルマンデル酸排泄率</t>
  </si>
  <si>
    <t>定義された時間（例：1 時間）にわたって生物学的標本中に排出されるバニリルマンデル酸の量を測定します。</t>
  </si>
  <si>
    <t>人工呼吸器モード</t>
  </si>
  <si>
    <t>換気モード；換気モード</t>
  </si>
  <si>
    <t>人工呼吸器から患者に機械的呼吸をいつ提供するかを部分的または完全に決定し、機械的人工呼吸中の患者の呼吸パターンを決定する換気設定。</t>
  </si>
  <si>
    <t>可変数のタンデムリピート</t>
  </si>
  <si>
    <t>タンデムリピート変異; 可変ヌクレオチドタンデムリピート; 可変数のタンデムリピート</t>
  </si>
  <si>
    <t>短い（2～60ヌクレオチド）DNA配列の端から端まで隣接するコピーであるタンデムリピートヌクレオチド配列の数の変動の評価。</t>
  </si>
  <si>
    <t>可変数タンデムリピート評価</t>
  </si>
  <si>
    <t>酢酸ビニル</t>
  </si>
  <si>
    <t>酢酸ビニル; ビニル酢酸</t>
  </si>
  <si>
    <t>標本中の酢酸ビニルの測定。</t>
  </si>
  <si>
    <t>酢酸ビニル測定</t>
  </si>
  <si>
    <t>塩化ビニル</t>
  </si>
  <si>
    <t>標本内の塩化ビニルの測定。</t>
  </si>
  <si>
    <t>塩化ビニル測定</t>
  </si>
  <si>
    <t>酸素消費量</t>
  </si>
  <si>
    <t>体内の特定の組織によって酸素が吸収され利用される速度。</t>
  </si>
  <si>
    <t>最大酸素消費量</t>
  </si>
  <si>
    <t>酸素摂取量がこれ以上増加せず、いかなる努力でもそれを上回ることができない酸素利用率の最大値。</t>
  </si>
  <si>
    <t>最大酸素摂取量</t>
  </si>
  <si>
    <t>最大酸素消費量（推定）</t>
  </si>
  <si>
    <t>推定最大有酸素能力、最大酸素消費量、推定</t>
  </si>
  <si>
    <t>最大以下の運動パフォーマンスに対する生理学的反応から導き出され、心肺機能の指標として使用される予測最大酸素摂取率。</t>
  </si>
  <si>
    <t>CABG後の血管閉塞 48 Ind</t>
  </si>
  <si>
    <t>冠動脈バイパス移植手術後 48 時間以内に、ネイティブ グラフトまたはバイパス グラフトにおける血管閉塞が発生したかどうかを示します。</t>
  </si>
  <si>
    <t>CABG後48時間における血管閉塞の指標</t>
  </si>
  <si>
    <t>音量</t>
  </si>
  <si>
    <t>物体が占める三次元空間の量、または空間や容器の容量の測定値。</t>
  </si>
  <si>
    <t>体積測定</t>
  </si>
  <si>
    <t>X軸ボクセル寸法</t>
  </si>
  <si>
    <t>X 軸に沿ったボクセルの線形測定。</t>
  </si>
  <si>
    <t>Y軸ボクセル寸法</t>
  </si>
  <si>
    <t>Y 軸に沿ったボクセルの線形測定。</t>
  </si>
  <si>
    <t>Z軸ボクセル寸法</t>
  </si>
  <si>
    <t>Z 軸に沿ったボクセルの線形測定。</t>
  </si>
  <si>
    <t>ボクセルの向き</t>
  </si>
  <si>
    <t>ボクセル角度; ボクセル方向</t>
  </si>
  <si>
    <t>スキャナーの座標系に対するボクセルの角度。</t>
  </si>
  <si>
    <t>腸炎ビブリオDNA</t>
  </si>
  <si>
    <t>生物標本中の腸炎ビブリオ DNA の測定。</t>
  </si>
  <si>
    <t>腸炎ビブリオDNA測定</t>
  </si>
  <si>
    <t>腸球菌、バンコマイシン耐性</t>
  </si>
  <si>
    <t>生物標本中の、種レベルではなくエンテロコッカス属レベルに割り当てられる、バンコマイシン耐性微生物の測定値。</t>
  </si>
  <si>
    <t>バンコマイシン耐性腸球菌測定</t>
  </si>
  <si>
    <t>ボルチオキセチン</t>
  </si>
  <si>
    <t>生物標本中のボルチオキセチンの測定。</t>
  </si>
  <si>
    <t>ボルチオキセチン測定</t>
  </si>
  <si>
    <t>容器破損インジケーター</t>
  </si>
  <si>
    <t>船舶の故障が発生したかどうかを示す表示。</t>
  </si>
  <si>
    <t>血管病変の特定</t>
  </si>
  <si>
    <t>病変のある血管が特定され、特徴付けられていることを示します。</t>
  </si>
  <si>
    <t>血管開存性インジケーター</t>
  </si>
  <si>
    <t>介入後に動脈が開通しているかどうか（TLR または再狭窄がないかどうか）を示す指標。</t>
  </si>
  <si>
    <t>血管血行再建指標</t>
  </si>
  <si>
    <t>病変を含む動脈の再血行再建術が行われたかどうかを示します。</t>
  </si>
  <si>
    <t>換気閾値1</t>
  </si>
  <si>
    <t>第一換気閾値；換気閾値1</t>
  </si>
  <si>
    <t>活動または運動中に、換気量が酸素消費量よりも速い速度で増加し始める時点。この閾値は好気性代謝によって特徴付けられます。</t>
  </si>
  <si>
    <t>第一換気閾値</t>
  </si>
  <si>
    <t>換気閾値2</t>
  </si>
  <si>
    <t>無酸素性閾値、乳酸閾値、呼吸性代償閾値、第2換気閾値、換気閾値2</t>
  </si>
  <si>
    <t>活動または運動中に、換気努力が増大し、運動者が苦痛を感じ、発声できなくなる時点。この閾値は、嫌気性代謝と乳酸の蓄積によって特徴付けられます。</t>
  </si>
  <si>
    <t>第二換気閾値</t>
  </si>
  <si>
    <t>心室性不整脈</t>
  </si>
  <si>
    <t>頻脈を除く心室性不整脈の心電図評価。</t>
  </si>
  <si>
    <t>心室性不整脈の心電図評価</t>
  </si>
  <si>
    <t>1,25-ジヒドロキシビタミンD2</t>
  </si>
  <si>
    <t>1,25-ジヒドロキシカルシフェロール; 1,25-ジヒドロキシエルゴカルシフェロール; 1,25-ジヒドロキシビタミンD2; エルカルシトリオール</t>
  </si>
  <si>
    <t>生物標本中の 1,25-ジヒドロキシビタミン D2 の測定。</t>
  </si>
  <si>
    <t>1,25-ジヒドロキシビタミンD2測定</t>
  </si>
  <si>
    <t>1,25-ジヒドロキシビタミンD2+1,25-ジヒドロキシビタミンD3</t>
  </si>
  <si>
    <t>1,25-ジ(OH)ビタミンD2 + 1,25-ジ(OH)ビタミンD3; 1,25-ジヒドロキシビタミンD2 + 1,25-ジヒドロキシビタミンD3; 1,25-ジヒドロキシビットD2+1,25-ジヒドロキシビットD3</t>
  </si>
  <si>
    <t>生物標本中の 1,25-ジヒドロキシビタミン D2 および 1,25-ジヒドロキシビタミン D3 の測定。</t>
  </si>
  <si>
    <t>1,25-ジヒドロキシビタミンD2および1,25-ジヒドロキシビタミンD3の測定</t>
  </si>
  <si>
    <t>25-ヒドロキシビタミンD2 + 25-ヒドロキシビタミンD3</t>
  </si>
  <si>
    <t>生物標本中の不活性ビタミン D2 とビタミン D3 の総量の測定。</t>
  </si>
  <si>
    <t>25-ヒドロキシビタミンD2および25-ヒドロキシビタミンD3の測定</t>
  </si>
  <si>
    <t>1,25-ジヒドロキシビタミンD3</t>
  </si>
  <si>
    <t>1,25-ジヒドロキシコレカルシフェロール; 1,25-ジヒドロキシビタミンD; 1,25-ジヒドロキシビタミンD3; カルシトリオール</t>
  </si>
  <si>
    <t>生物標本中の 1,25-ジヒドロキシビタミン D3 の測定。</t>
  </si>
  <si>
    <t>1,25-ジヒドロキシビタミンD3測定</t>
  </si>
  <si>
    <t>24,25-ジヒドロキシビタミンD3</t>
  </si>
  <si>
    <t>24,25-ジヒドロキシコレカルシフェロール; 24,25-ジヒドロキシビタミンD; 24,25-ジヒドロキシビタミンD3</t>
  </si>
  <si>
    <t>生物標本中の 24,25-ジヒドロキシビタミン D3 の測定。</t>
  </si>
  <si>
    <t>24,25-ジヒドロキシビタミンD3測定</t>
  </si>
  <si>
    <t>ビトロネクチン</t>
  </si>
  <si>
    <t>V75; ビトロネクチン; VN; VNT; VTN</t>
  </si>
  <si>
    <t>生物標本中のビトロネクチンの測定。</t>
  </si>
  <si>
    <t>ビトロネクチン測定</t>
  </si>
  <si>
    <t>心室性頻脈</t>
  </si>
  <si>
    <t>心室性頻脈性不整脈の心電図評価。</t>
  </si>
  <si>
    <t>心室性頻脈性不整脈の心電図評価</t>
  </si>
  <si>
    <t>フォン・ウィル要因行為実際/制御</t>
  </si>
  <si>
    <t>フォン・ヴィレブランド因子活動実際/コントロール；フォン・ヴィレブランド因子活動実際/正常；フォン・ヴィレブランド因子活動実際/フォン・ヴィレブランド因子活動コントロール</t>
  </si>
  <si>
    <t>被験者の検体中のフォン ヴィレブランド因子依存性凝固の生物学的活性を、対照検体中の同じ活性と比較した相対的な測定値 (比率またはパーセンテージ)。</t>
  </si>
  <si>
    <t>フォン・ヴィレブランド因子活性実対制御比測定</t>
  </si>
  <si>
    <t>フォン・ウィル要因実際/制御</t>
  </si>
  <si>
    <t>フォン・ヴィレブランド因子実際/コントロール; フォン・ヴィレブランド因子実際/コントロール; フォン・ヴィレブランド因子実際/正常; フォン・ヴィレブランド因子実際/フォン・ヴィレブランド因子コントロール</t>
  </si>
  <si>
    <t>被験者の標本と対照標本とを比較した場合のフォン ヴィレブランド因子の相対的な測定値 (比率またはパーセンテージ)。</t>
  </si>
  <si>
    <t>フォン・ヴィレブランド因子実対制御比測定</t>
  </si>
  <si>
    <t>水痘帯状疱疹ウイルス</t>
  </si>
  <si>
    <t>生物標本中の水痘帯状疱疹ウイルスの測定。</t>
  </si>
  <si>
    <t>水痘帯状疱疹ウイルス測定</t>
  </si>
  <si>
    <t>水痘帯状疱疹ウイルスDNA</t>
  </si>
  <si>
    <t>生物標本中の水痘帯状疱疹ウイルス DNA の測定。</t>
  </si>
  <si>
    <t>水痘帯状疱疹ウイルスDNA測定</t>
  </si>
  <si>
    <t>ウエストヒップ比</t>
  </si>
  <si>
    <t>ウエスト周囲径とヒップ周囲径の相対的な測定値（比率）。</t>
  </si>
  <si>
    <t>睡眠開始後の覚醒</t>
  </si>
  <si>
    <t>睡眠開始後の起床時間；睡眠開始後の起床時間；睡眠開始後の起床時間</t>
  </si>
  <si>
    <t>睡眠開始前の覚醒時間を除く、夜通しの覚醒エピソードの継続時間の合計の測定値。</t>
  </si>
  <si>
    <t>ウエストからかかとまでの長さ</t>
  </si>
  <si>
    <t>ウエストの上からかかとの底までの長さ。</t>
  </si>
  <si>
    <t>波長</t>
  </si>
  <si>
    <t>波の連続するサイクルにおける同じ位相にある 2 点間の距離 (伝播方向に測定)。(NCI)</t>
  </si>
  <si>
    <t>白血球</t>
  </si>
  <si>
    <t>生物標本中の白血球の測定。</t>
  </si>
  <si>
    <t>白血球数</t>
  </si>
  <si>
    <t>白血球/総細胞</t>
  </si>
  <si>
    <t>白血球/総細胞; WBC/総細胞</t>
  </si>
  <si>
    <t>生物標本中の白血球と総細胞の相対的な測定値（比率またはパーセンテージ）。</t>
  </si>
  <si>
    <t>白血球対総細胞比測定</t>
  </si>
  <si>
    <t>白血球細胞塊</t>
  </si>
  <si>
    <t>白血球細胞塊; WBC塊; 白血球塊</t>
  </si>
  <si>
    <t>生物標本中の白血球凝集体の測定。</t>
  </si>
  <si>
    <t>白血球細胞塊測定</t>
  </si>
  <si>
    <t>白血球分画</t>
  </si>
  <si>
    <t>白血球細胞分画; 白血球細胞分画; 白血球分画</t>
  </si>
  <si>
    <t>生物学的標本における白血球サブタイプの分布の全体的な評価。</t>
  </si>
  <si>
    <t>白血球細胞の形態</t>
  </si>
  <si>
    <t>白血球細胞の形態; WBCの形態; 白血球の形態</t>
  </si>
  <si>
    <t>白血球の形状と構造の検査または評価。</t>
  </si>
  <si>
    <t>WDリピート含有タンパク質26</t>
  </si>
  <si>
    <t>CDW2; マクロファージ炎症性タンパク質-2; MIP2; WDリピート含有タンパク質26</t>
  </si>
  <si>
    <t>生物標本中の WD リピートを含むタンパク質 26 の測定。</t>
  </si>
  <si>
    <t>WDリピート含有タンパク質26の測定</t>
  </si>
  <si>
    <t>重さ</t>
  </si>
  <si>
    <t>重力の結果として質量によって及ぼされる垂直方向の力。(NCI)</t>
  </si>
  <si>
    <t>ホイールサイズ</t>
  </si>
  <si>
    <t>皮膚への抗原刺激部位の周囲に形成される、平らで円形のわずかに隆起した領域の半定量的なサイズ評価。</t>
  </si>
  <si>
    <t>膨疹直径の解釈</t>
  </si>
  <si>
    <t>閾値サイズに基づいて、アレルゲンに対する膨疹の直径を評価するプロセス。</t>
  </si>
  <si>
    <t>車輪の最大直径</t>
  </si>
  <si>
    <t>皮膚への抗原刺激部位の周囲に形成される、平らで円形のわずかに隆起した領域の最長直径。</t>
  </si>
  <si>
    <t>皮膚への抗原刺激部位の周囲に形成される、平らで円形のわずかに隆起した領域の平均直径。</t>
  </si>
  <si>
    <t>幅</t>
  </si>
  <si>
    <t>左右の何かの範囲または測定値。(NCI)</t>
  </si>
  <si>
    <t>週の労働日数</t>
  </si>
  <si>
    <t>対象者が週に何日働くか。</t>
  </si>
  <si>
    <t>週の労働日数に関する質問</t>
  </si>
  <si>
    <t>ウエスト周囲径</t>
  </si>
  <si>
    <t>個人の胴体またはウエストの周囲の距離。</t>
  </si>
  <si>
    <t>年齢別体重パーセンタイル</t>
  </si>
  <si>
    <t>個人の体重と年齢と参照人口の体重と年齢との関係を評価し、パーセンタイルで表します。</t>
  </si>
  <si>
    <t>体重対身長パーセンタイル</t>
  </si>
  <si>
    <t>個人の体重と身長と参照母集団の体重と身長との関係を評価し、パーセンタイルで表します。</t>
  </si>
  <si>
    <t>キシロース/キシロース投与量</t>
  </si>
  <si>
    <t>投与されたキシロースの量に対する生物学的標本中のキシロースの相対的な測定値（パーセンテージ）。</t>
  </si>
  <si>
    <t>キシロース対キシロース用量比測定</t>
  </si>
  <si>
    <t>キサントクロミア</t>
  </si>
  <si>
    <t>生物標本に侵入した赤血球のヘムの分解によって生成されたビリルビンの存在により、生物標本の外観が黄色くなる程度を測定します。</t>
  </si>
  <si>
    <t>キサントクロミア測定</t>
  </si>
  <si>
    <t>キシロース</t>
  </si>
  <si>
    <t>生物標本中のキシロースの測定。</t>
  </si>
  <si>
    <t>キシロース測定</t>
  </si>
  <si>
    <t>酵母細胞</t>
  </si>
  <si>
    <t>生物標本中に存在する酵母細胞の測定。</t>
  </si>
  <si>
    <t>酵母細胞測定</t>
  </si>
  <si>
    <t>酵母の出芽</t>
  </si>
  <si>
    <t>出芽酵母; 酵母の出芽</t>
  </si>
  <si>
    <t>生物標本中に存在する出芽酵母の測定。</t>
  </si>
  <si>
    <t>出芽酵母の測定</t>
  </si>
  <si>
    <t>酵母菌糸</t>
  </si>
  <si>
    <t>生物標本中に存在する酵母菌糸の測定。</t>
  </si>
  <si>
    <t>酵母菌糸スクリーニング</t>
  </si>
  <si>
    <t>エルシニア・エンテロコリチカDNA</t>
  </si>
  <si>
    <t>生物標本中の Yersinia enterocolitica DNA の測定。</t>
  </si>
  <si>
    <t>エルシニア・エンテロコリチカDNA測定</t>
  </si>
  <si>
    <t>エルシニア</t>
  </si>
  <si>
    <t>生物標本において、種レベルには割り当てられていないが、エルシニア属レベルに割り当てられている生物の測定値。</t>
  </si>
  <si>
    <t>エルシニア測定</t>
  </si>
  <si>
    <t>YKL-40タンパク質</t>
  </si>
  <si>
    <t>キチナーゼ3様タンパク質1; YKL-40タンパク質</t>
  </si>
  <si>
    <t>生物標本中の YKL-40 タンパク質の測定。</t>
  </si>
  <si>
    <t>YKL-40タンパク質測定</t>
  </si>
  <si>
    <t>酵母および/またはカビのコロニー数</t>
  </si>
  <si>
    <t>サンプル内の酵母および/またはカビのコロニーの総数を測定します。</t>
  </si>
  <si>
    <t>ザレプロン</t>
  </si>
  <si>
    <t>生物標本中のザレプロンの測定。</t>
  </si>
  <si>
    <t>ザレプロン測定</t>
  </si>
  <si>
    <t>ザイールエボラウイルス</t>
  </si>
  <si>
    <t>生物標本中に存在するザイールエボラウイルスの測定。</t>
  </si>
  <si>
    <t>ザイールエボラウイルス測定</t>
  </si>
  <si>
    <t>亜鉛</t>
  </si>
  <si>
    <t>生物標本中の亜鉛の測定。</t>
  </si>
  <si>
    <t>亜鉛測定</t>
  </si>
  <si>
    <t>ジプラシドン</t>
  </si>
  <si>
    <t>生物標本中のジプラシドンの測定。</t>
  </si>
  <si>
    <t>ジプラシドン測定</t>
  </si>
  <si>
    <t>ジカウイルスRNA</t>
  </si>
  <si>
    <t>生物標本中のジカウイルスRNAの測定。</t>
  </si>
  <si>
    <t>ジカウイルスRNA測定</t>
  </si>
  <si>
    <t>ゾルピデム</t>
  </si>
  <si>
    <t>生物標本中のゾルピデムの測定。</t>
  </si>
  <si>
    <t>ゾルピデム測定</t>
  </si>
  <si>
    <t>ゾピクロン</t>
  </si>
  <si>
    <t>生物標本中のゾピクロンの測定。</t>
  </si>
  <si>
    <t>ゾピクロンの測定</t>
  </si>
  <si>
    <t>亜鉛プロトポルフィリン</t>
  </si>
  <si>
    <t>生物標本中の亜鉛プロトポルフィリン（亜鉛結合プロトポルフィリン）の測定。</t>
  </si>
  <si>
    <t>亜鉛プロトポルフィリン測定</t>
  </si>
  <si>
    <t>xxTEST-J</t>
    <phoneticPr fontId="2"/>
  </si>
  <si>
    <t>C191352</t>
  </si>
  <si>
    <t>Code</t>
  </si>
  <si>
    <t>C100429</t>
  </si>
  <si>
    <t>C181404</t>
  </si>
  <si>
    <t>C80167</t>
  </si>
  <si>
    <t>C186022</t>
  </si>
  <si>
    <t>C100462</t>
  </si>
  <si>
    <t>C100461</t>
  </si>
  <si>
    <t>C139281</t>
  </si>
  <si>
    <t>C139280</t>
  </si>
  <si>
    <t>C80168</t>
  </si>
  <si>
    <t>C172524</t>
  </si>
  <si>
    <t>C210259</t>
  </si>
  <si>
    <t>C154761</t>
  </si>
  <si>
    <t>C154759</t>
  </si>
  <si>
    <t>C209632</t>
  </si>
  <si>
    <t>C100430</t>
  </si>
  <si>
    <t>C189527</t>
  </si>
  <si>
    <t>C122038</t>
  </si>
  <si>
    <t>C122083</t>
  </si>
  <si>
    <t>C122084</t>
  </si>
  <si>
    <t>C122085</t>
  </si>
  <si>
    <t>C122086</t>
  </si>
  <si>
    <t>C199923</t>
  </si>
  <si>
    <t>C198236</t>
  </si>
  <si>
    <t>C198237</t>
  </si>
  <si>
    <t>C184526</t>
  </si>
  <si>
    <t>C87304</t>
  </si>
  <si>
    <t>C111124</t>
  </si>
  <si>
    <t>C150835</t>
  </si>
  <si>
    <t>C150834</t>
  </si>
  <si>
    <t>C125939</t>
  </si>
  <si>
    <t>C135397</t>
  </si>
  <si>
    <t>C106550</t>
  </si>
  <si>
    <t>C204641</t>
  </si>
  <si>
    <t>C184527</t>
  </si>
  <si>
    <t>C184949</t>
  </si>
  <si>
    <t>C181572</t>
  </si>
  <si>
    <t>C181574</t>
  </si>
  <si>
    <t>C181573</t>
  </si>
  <si>
    <t>C181575</t>
  </si>
  <si>
    <t>C181399</t>
  </si>
  <si>
    <t>C181313</t>
  </si>
  <si>
    <t>C103346</t>
  </si>
  <si>
    <t>C74699</t>
  </si>
  <si>
    <t>C74633</t>
  </si>
  <si>
    <t>C191309</t>
  </si>
  <si>
    <t>C191308</t>
  </si>
  <si>
    <t>C214746</t>
  </si>
  <si>
    <t>C80169</t>
  </si>
  <si>
    <t>C210260</t>
  </si>
  <si>
    <t>C135398</t>
  </si>
  <si>
    <t>C210261</t>
  </si>
  <si>
    <t>C92247</t>
  </si>
  <si>
    <t>C210262</t>
  </si>
  <si>
    <t>C147288</t>
  </si>
  <si>
    <t>C74838</t>
  </si>
  <si>
    <t>C96560</t>
  </si>
  <si>
    <t>C103347</t>
  </si>
  <si>
    <t>C179755</t>
  </si>
  <si>
    <t>C118936</t>
  </si>
  <si>
    <t>C117037</t>
  </si>
  <si>
    <t>C135506</t>
  </si>
  <si>
    <t>C163412</t>
  </si>
  <si>
    <t>C112218</t>
  </si>
  <si>
    <t>C214747</t>
  </si>
  <si>
    <t>C80163</t>
  </si>
  <si>
    <t>C147488</t>
  </si>
  <si>
    <t>C147489</t>
  </si>
  <si>
    <t>C139033</t>
  </si>
  <si>
    <t>C139037</t>
  </si>
  <si>
    <t>C210263</t>
  </si>
  <si>
    <t>C147289</t>
  </si>
  <si>
    <t>C204643</t>
  </si>
  <si>
    <t>C204644</t>
  </si>
  <si>
    <t>C189522</t>
  </si>
  <si>
    <t>C103348</t>
  </si>
  <si>
    <t>C189521</t>
  </si>
  <si>
    <t>C204642</t>
  </si>
  <si>
    <t>C184510</t>
  </si>
  <si>
    <t>C74780</t>
  </si>
  <si>
    <t>C210264</t>
  </si>
  <si>
    <t>C202385</t>
  </si>
  <si>
    <t>C202386</t>
  </si>
  <si>
    <t>C202387</t>
  </si>
  <si>
    <t>C124437</t>
  </si>
  <si>
    <t>C156535</t>
  </si>
  <si>
    <t>C156534</t>
  </si>
  <si>
    <t>C92286</t>
  </si>
  <si>
    <t>C147272</t>
  </si>
  <si>
    <t>C147273</t>
  </si>
  <si>
    <t>C147274</t>
  </si>
  <si>
    <t>C147275</t>
  </si>
  <si>
    <t>C147290</t>
  </si>
  <si>
    <t>C187684</t>
  </si>
  <si>
    <t>C181362</t>
  </si>
  <si>
    <t>C181363</t>
  </si>
  <si>
    <t>C181188</t>
  </si>
  <si>
    <t>C181366</t>
  </si>
  <si>
    <t>C181367</t>
  </si>
  <si>
    <t>C181368</t>
  </si>
  <si>
    <t>C181369</t>
  </si>
  <si>
    <t>C181365</t>
  </si>
  <si>
    <t>C181364</t>
  </si>
  <si>
    <t>C184529</t>
  </si>
  <si>
    <t>C181378</t>
  </si>
  <si>
    <t>C181379</t>
  </si>
  <si>
    <t>C181190</t>
  </si>
  <si>
    <t>C181382</t>
  </si>
  <si>
    <t>C181383</t>
  </si>
  <si>
    <t>C181384</t>
  </si>
  <si>
    <t>C181385</t>
  </si>
  <si>
    <t>C181381</t>
  </si>
  <si>
    <t>C181380</t>
  </si>
  <si>
    <t>C189634</t>
  </si>
  <si>
    <t>C154830</t>
  </si>
  <si>
    <t>C171498</t>
  </si>
  <si>
    <t>C171499</t>
  </si>
  <si>
    <t>C74847</t>
  </si>
  <si>
    <t>C178050</t>
  </si>
  <si>
    <t>C199910</t>
  </si>
  <si>
    <t>C158233</t>
  </si>
  <si>
    <t>C187830</t>
  </si>
  <si>
    <t>C181370</t>
  </si>
  <si>
    <t>C181371</t>
  </si>
  <si>
    <t>C181189</t>
  </si>
  <si>
    <t>C181374</t>
  </si>
  <si>
    <t>C181375</t>
  </si>
  <si>
    <t>C181376</t>
  </si>
  <si>
    <t>C181377</t>
  </si>
  <si>
    <t>C181373</t>
  </si>
  <si>
    <t>C181372</t>
  </si>
  <si>
    <t>C181386</t>
  </si>
  <si>
    <t>C181387</t>
  </si>
  <si>
    <t>C181191</t>
  </si>
  <si>
    <t>C181390</t>
  </si>
  <si>
    <t>C181391</t>
  </si>
  <si>
    <t>C181392</t>
  </si>
  <si>
    <t>C181393</t>
  </si>
  <si>
    <t>C181389</t>
  </si>
  <si>
    <t>C181388</t>
  </si>
  <si>
    <t>C102257</t>
  </si>
  <si>
    <t>C74839</t>
  </si>
  <si>
    <t>C132363</t>
  </si>
  <si>
    <t>C189362</t>
  </si>
  <si>
    <t>C139035</t>
  </si>
  <si>
    <t>C191310</t>
  </si>
  <si>
    <t>C187838</t>
  </si>
  <si>
    <t>C210265</t>
  </si>
  <si>
    <t>C88069</t>
  </si>
  <si>
    <t>C198301</t>
  </si>
  <si>
    <t>C88070</t>
  </si>
  <si>
    <t>C199965</t>
  </si>
  <si>
    <t>C199966</t>
  </si>
  <si>
    <t>C98706</t>
  </si>
  <si>
    <t>C128981</t>
  </si>
  <si>
    <t>C210267</t>
  </si>
  <si>
    <t>C74732</t>
  </si>
  <si>
    <t>C147291</t>
  </si>
  <si>
    <t>C96562</t>
  </si>
  <si>
    <t>C96563</t>
  </si>
  <si>
    <t>C96564</t>
  </si>
  <si>
    <t>C96565</t>
  </si>
  <si>
    <t>C187840</t>
  </si>
  <si>
    <t>C124334</t>
  </si>
  <si>
    <t>C124438</t>
  </si>
  <si>
    <t>C139175</t>
  </si>
  <si>
    <t>C124439</t>
  </si>
  <si>
    <t>C127060</t>
  </si>
  <si>
    <t>C174273</t>
  </si>
  <si>
    <t>C124440</t>
  </si>
  <si>
    <t>C111126</t>
  </si>
  <si>
    <t>C181418</t>
  </si>
  <si>
    <t>C198231</t>
  </si>
  <si>
    <t>C210166</t>
  </si>
  <si>
    <t>C198232</t>
  </si>
  <si>
    <t>C170620</t>
  </si>
  <si>
    <t>C202384</t>
  </si>
  <si>
    <t>C198238</t>
  </si>
  <si>
    <t>C198239</t>
  </si>
  <si>
    <t>C122091</t>
  </si>
  <si>
    <t>C147292</t>
  </si>
  <si>
    <t>C158222</t>
  </si>
  <si>
    <t>C214530</t>
  </si>
  <si>
    <t>C64431</t>
  </si>
  <si>
    <t>C147293</t>
  </si>
  <si>
    <t>C74761</t>
  </si>
  <si>
    <t>C150814</t>
  </si>
  <si>
    <t>C158228</t>
  </si>
  <si>
    <t>C74894</t>
  </si>
  <si>
    <t>C122092</t>
  </si>
  <si>
    <t>C154734</t>
  </si>
  <si>
    <t>C103453</t>
  </si>
  <si>
    <t>C184464</t>
  </si>
  <si>
    <t>C154743</t>
  </si>
  <si>
    <t>C74731</t>
  </si>
  <si>
    <t>C202382</t>
  </si>
  <si>
    <t>C74841</t>
  </si>
  <si>
    <t>C184566</t>
  </si>
  <si>
    <t>C214672</t>
  </si>
  <si>
    <t>C154762</t>
  </si>
  <si>
    <t>C184519</t>
  </si>
  <si>
    <t>C64432</t>
  </si>
  <si>
    <t>C147294</t>
  </si>
  <si>
    <t>C92287</t>
  </si>
  <si>
    <t>C198240</t>
  </si>
  <si>
    <t>C79438</t>
  </si>
  <si>
    <t>C165942</t>
  </si>
  <si>
    <t>C147295</t>
  </si>
  <si>
    <t>C119266</t>
  </si>
  <si>
    <t>C139091</t>
  </si>
  <si>
    <t>C147296</t>
  </si>
  <si>
    <t>C189497</t>
  </si>
  <si>
    <t>C119267</t>
  </si>
  <si>
    <t>C184508</t>
  </si>
  <si>
    <t>C184509</t>
  </si>
  <si>
    <t>C75370</t>
  </si>
  <si>
    <t>C163419</t>
  </si>
  <si>
    <t>C64433</t>
  </si>
  <si>
    <t>C106498</t>
  </si>
  <si>
    <t>C103349</t>
  </si>
  <si>
    <t>C111127</t>
  </si>
  <si>
    <t>C156584</t>
  </si>
  <si>
    <t>C209633</t>
  </si>
  <si>
    <t>C184539</t>
  </si>
  <si>
    <t>C184538</t>
  </si>
  <si>
    <t>C132364</t>
  </si>
  <si>
    <t>C75363</t>
  </si>
  <si>
    <t>C132365</t>
  </si>
  <si>
    <t>C204695</t>
  </si>
  <si>
    <t>C120625</t>
  </si>
  <si>
    <t>C116140</t>
  </si>
  <si>
    <t>C186023</t>
  </si>
  <si>
    <t>C74799</t>
  </si>
  <si>
    <t>C186024</t>
  </si>
  <si>
    <t>C186025</t>
  </si>
  <si>
    <t>C81183</t>
  </si>
  <si>
    <t>C204639</t>
  </si>
  <si>
    <t>C204640</t>
  </si>
  <si>
    <t>C74666</t>
  </si>
  <si>
    <t>C75347</t>
  </si>
  <si>
    <t>C74687</t>
  </si>
  <si>
    <t>C102262</t>
  </si>
  <si>
    <t>C64434</t>
  </si>
  <si>
    <t>C111243</t>
  </si>
  <si>
    <t>C98767</t>
  </si>
  <si>
    <t>C98780</t>
  </si>
  <si>
    <t>C103352</t>
  </si>
  <si>
    <t>C103353</t>
  </si>
  <si>
    <t>C184518</t>
  </si>
  <si>
    <t>C84809</t>
  </si>
  <si>
    <t>C125940</t>
  </si>
  <si>
    <t>C81999</t>
  </si>
  <si>
    <t>C81998</t>
  </si>
  <si>
    <t>C176313</t>
  </si>
  <si>
    <t>C147298</t>
  </si>
  <si>
    <t>C147299</t>
  </si>
  <si>
    <t>C187839</t>
  </si>
  <si>
    <t>C187668</t>
  </si>
  <si>
    <t>C198302</t>
  </si>
  <si>
    <t>C210268</t>
  </si>
  <si>
    <t>C120626</t>
  </si>
  <si>
    <t>C163420</t>
  </si>
  <si>
    <t>C74842</t>
  </si>
  <si>
    <t>C74843</t>
  </si>
  <si>
    <t>C186026</t>
  </si>
  <si>
    <t>C139038</t>
  </si>
  <si>
    <t>C91372</t>
  </si>
  <si>
    <t>C81974</t>
  </si>
  <si>
    <t>C111128</t>
  </si>
  <si>
    <t>C163421</t>
  </si>
  <si>
    <t>C199911</t>
  </si>
  <si>
    <t>C74844</t>
  </si>
  <si>
    <t>C74845</t>
  </si>
  <si>
    <t>C74846</t>
  </si>
  <si>
    <t>C187841</t>
  </si>
  <si>
    <t>C74685</t>
  </si>
  <si>
    <t>C147303</t>
  </si>
  <si>
    <t>C147304</t>
  </si>
  <si>
    <t>C74797</t>
  </si>
  <si>
    <t>C161354</t>
  </si>
  <si>
    <t>C184568</t>
  </si>
  <si>
    <t>C127535</t>
  </si>
  <si>
    <t>C127536</t>
  </si>
  <si>
    <t>C139045</t>
  </si>
  <si>
    <t>C74886</t>
  </si>
  <si>
    <t>C172523</t>
  </si>
  <si>
    <t>C139088</t>
  </si>
  <si>
    <t>C81958</t>
  </si>
  <si>
    <t>C81977</t>
  </si>
  <si>
    <t>C74691</t>
  </si>
  <si>
    <t>C102516</t>
  </si>
  <si>
    <t>C172525</t>
  </si>
  <si>
    <t>C161372</t>
  </si>
  <si>
    <t>C103351</t>
  </si>
  <si>
    <t>C122094</t>
  </si>
  <si>
    <t>C124337</t>
  </si>
  <si>
    <t>C74733</t>
  </si>
  <si>
    <t>C82000</t>
  </si>
  <si>
    <t>C103354</t>
  </si>
  <si>
    <t>C103355</t>
  </si>
  <si>
    <t>C74734</t>
  </si>
  <si>
    <t>C120628</t>
  </si>
  <si>
    <t>C120629</t>
  </si>
  <si>
    <t>C103356</t>
  </si>
  <si>
    <t>C120630</t>
  </si>
  <si>
    <t>C100427</t>
  </si>
  <si>
    <t>C82001</t>
  </si>
  <si>
    <t>C198281</t>
  </si>
  <si>
    <t>C82002</t>
  </si>
  <si>
    <t>C92293</t>
  </si>
  <si>
    <t>C82003</t>
  </si>
  <si>
    <t>C100428</t>
  </si>
  <si>
    <t>C111130</t>
  </si>
  <si>
    <t>C139036</t>
  </si>
  <si>
    <t>C119268</t>
  </si>
  <si>
    <t>C105438</t>
  </si>
  <si>
    <t>C179695</t>
  </si>
  <si>
    <t>C25377</t>
  </si>
  <si>
    <t>C119269</t>
  </si>
  <si>
    <t>C184578</t>
  </si>
  <si>
    <t>C139034</t>
  </si>
  <si>
    <t>C156512</t>
  </si>
  <si>
    <t>C111123</t>
  </si>
  <si>
    <t>C100471</t>
  </si>
  <si>
    <t>C139042</t>
  </si>
  <si>
    <t>C209578</t>
  </si>
  <si>
    <t>C38462</t>
  </si>
  <si>
    <t>C161369</t>
  </si>
  <si>
    <t>C102277</t>
  </si>
  <si>
    <t>C98862</t>
  </si>
  <si>
    <t>C106533</t>
  </si>
  <si>
    <t>C102259</t>
  </si>
  <si>
    <t>C182150</t>
  </si>
  <si>
    <t>C25244</t>
  </si>
  <si>
    <t>C127537</t>
  </si>
  <si>
    <t>C127538</t>
  </si>
  <si>
    <t>C199888</t>
  </si>
  <si>
    <t>C122095</t>
  </si>
  <si>
    <t>C127539</t>
  </si>
  <si>
    <t>C154763</t>
  </si>
  <si>
    <t>C187776</t>
  </si>
  <si>
    <t>C181398</t>
  </si>
  <si>
    <t>C187778</t>
  </si>
  <si>
    <t>C187777</t>
  </si>
  <si>
    <t>C187779</t>
  </si>
  <si>
    <t>C181553</t>
  </si>
  <si>
    <t>C177974</t>
  </si>
  <si>
    <t>C124338</t>
  </si>
  <si>
    <t>C147305</t>
  </si>
  <si>
    <t>C177985</t>
  </si>
  <si>
    <t>C163422</t>
  </si>
  <si>
    <t>C122096</t>
  </si>
  <si>
    <t>C122097</t>
  </si>
  <si>
    <t>C189540</t>
  </si>
  <si>
    <t>C198303</t>
  </si>
  <si>
    <t>C172528</t>
  </si>
  <si>
    <t>C112221</t>
  </si>
  <si>
    <t>C112222</t>
  </si>
  <si>
    <t>C92269</t>
  </si>
  <si>
    <t>C64467</t>
  </si>
  <si>
    <t>C81978</t>
  </si>
  <si>
    <t>C176297</t>
  </si>
  <si>
    <t>C117889</t>
  </si>
  <si>
    <t>C201427</t>
  </si>
  <si>
    <t>C158225</t>
  </si>
  <si>
    <t>C117830</t>
  </si>
  <si>
    <t>C186027</t>
  </si>
  <si>
    <t>C201428</t>
  </si>
  <si>
    <t>C142272</t>
  </si>
  <si>
    <t>C181397</t>
  </si>
  <si>
    <t>C147306</t>
  </si>
  <si>
    <t>C170592</t>
  </si>
  <si>
    <t>C154726</t>
  </si>
  <si>
    <t>C198278</t>
  </si>
  <si>
    <t>C204624</t>
  </si>
  <si>
    <t>C204625</t>
  </si>
  <si>
    <t>C204626</t>
  </si>
  <si>
    <t>C198279</t>
  </si>
  <si>
    <t>C198280</t>
  </si>
  <si>
    <t>C199912</t>
  </si>
  <si>
    <t>C81324</t>
  </si>
  <si>
    <t>C147307</t>
  </si>
  <si>
    <t>C103350</t>
  </si>
  <si>
    <t>C214726</t>
  </si>
  <si>
    <t>C94862</t>
  </si>
  <si>
    <t>C74657</t>
  </si>
  <si>
    <t>C111131</t>
  </si>
  <si>
    <t>C127540</t>
  </si>
  <si>
    <t>C127541</t>
  </si>
  <si>
    <t>C127542</t>
  </si>
  <si>
    <t>C127543</t>
  </si>
  <si>
    <t>C127544</t>
  </si>
  <si>
    <t>C170457</t>
  </si>
  <si>
    <t>C170621</t>
  </si>
  <si>
    <t>C170619</t>
  </si>
  <si>
    <t>C111132</t>
  </si>
  <si>
    <t>C165943</t>
  </si>
  <si>
    <t>C172529</t>
  </si>
  <si>
    <t>C116185</t>
  </si>
  <si>
    <t>C156542</t>
  </si>
  <si>
    <t>C187856</t>
  </si>
  <si>
    <t>C127607</t>
  </si>
  <si>
    <t>C127608</t>
  </si>
  <si>
    <t>C81980</t>
  </si>
  <si>
    <t>C187842</t>
  </si>
  <si>
    <t>C209488</t>
  </si>
  <si>
    <t>C209489</t>
  </si>
  <si>
    <t>C209490</t>
  </si>
  <si>
    <t>C209491</t>
  </si>
  <si>
    <t>C161400</t>
  </si>
  <si>
    <t>C198304</t>
  </si>
  <si>
    <t>C198305</t>
  </si>
  <si>
    <t>C209634</t>
  </si>
  <si>
    <t>C189546</t>
  </si>
  <si>
    <t>C64469</t>
  </si>
  <si>
    <t>C209635</t>
  </si>
  <si>
    <t>C111135</t>
  </si>
  <si>
    <t>C154764</t>
  </si>
  <si>
    <t>C172535</t>
  </si>
  <si>
    <t>C154765</t>
  </si>
  <si>
    <t>C172536</t>
  </si>
  <si>
    <t>C74688</t>
  </si>
  <si>
    <t>C147309</t>
  </si>
  <si>
    <t>C119270</t>
  </si>
  <si>
    <t>C64470</t>
  </si>
  <si>
    <t>C130154</t>
  </si>
  <si>
    <t>C130155</t>
  </si>
  <si>
    <t>C98865</t>
  </si>
  <si>
    <t>C96670</t>
  </si>
  <si>
    <t>C96671</t>
  </si>
  <si>
    <t>C64471</t>
  </si>
  <si>
    <t>C135399</t>
  </si>
  <si>
    <t>C135400</t>
  </si>
  <si>
    <t>C181448</t>
  </si>
  <si>
    <t>C135401</t>
  </si>
  <si>
    <t>C210167</t>
  </si>
  <si>
    <t>C210168</t>
  </si>
  <si>
    <t>C204602</t>
  </si>
  <si>
    <t>C172531</t>
  </si>
  <si>
    <t>C123455</t>
  </si>
  <si>
    <t>C147456</t>
  </si>
  <si>
    <t>C199996</t>
  </si>
  <si>
    <t>C170577</t>
  </si>
  <si>
    <t>C106501</t>
  </si>
  <si>
    <t>C204600</t>
  </si>
  <si>
    <t>C154820</t>
  </si>
  <si>
    <t>C122102</t>
  </si>
  <si>
    <t>C214526</t>
  </si>
  <si>
    <t>C214525</t>
  </si>
  <si>
    <t>C82004</t>
  </si>
  <si>
    <t>C214651</t>
  </si>
  <si>
    <t>C214649</t>
  </si>
  <si>
    <t>C214650</t>
  </si>
  <si>
    <t>C172534</t>
  </si>
  <si>
    <t>C204645</t>
  </si>
  <si>
    <t>C210269</t>
  </si>
  <si>
    <t>C100472</t>
  </si>
  <si>
    <t>C172517</t>
  </si>
  <si>
    <t>C184531</t>
  </si>
  <si>
    <t>C172497</t>
  </si>
  <si>
    <t>C186028</t>
  </si>
  <si>
    <t>C189520</t>
  </si>
  <si>
    <t>C186145</t>
  </si>
  <si>
    <t>C96568</t>
  </si>
  <si>
    <t>C74667</t>
  </si>
  <si>
    <t>C214531</t>
  </si>
  <si>
    <t>C214515</t>
  </si>
  <si>
    <t>C214514</t>
  </si>
  <si>
    <t>C214773</t>
  </si>
  <si>
    <t>C214677</t>
  </si>
  <si>
    <t>C64481</t>
  </si>
  <si>
    <t>C158226</t>
  </si>
  <si>
    <t>C74800</t>
  </si>
  <si>
    <t>C214676</t>
  </si>
  <si>
    <t>C38037</t>
  </si>
  <si>
    <t>C64483</t>
  </si>
  <si>
    <t>C198360</t>
  </si>
  <si>
    <t>C135500</t>
  </si>
  <si>
    <t>C181316</t>
  </si>
  <si>
    <t>C181317</t>
  </si>
  <si>
    <t>C135501</t>
  </si>
  <si>
    <t>C74700</t>
  </si>
  <si>
    <t>C111136</t>
  </si>
  <si>
    <t>C205752</t>
  </si>
  <si>
    <t>C74605</t>
  </si>
  <si>
    <t>C150836</t>
  </si>
  <si>
    <t>C147311</t>
  </si>
  <si>
    <t>C103407</t>
  </si>
  <si>
    <t>C64487</t>
  </si>
  <si>
    <t>C74630</t>
  </si>
  <si>
    <t>C100446</t>
  </si>
  <si>
    <t>C204598</t>
  </si>
  <si>
    <t>C204599</t>
  </si>
  <si>
    <t>C94866</t>
  </si>
  <si>
    <t>C181528</t>
  </si>
  <si>
    <t>C154889</t>
  </si>
  <si>
    <t>C89775</t>
  </si>
  <si>
    <t>C127609</t>
  </si>
  <si>
    <t>C122195</t>
  </si>
  <si>
    <t>C204579</t>
  </si>
  <si>
    <t>C160937</t>
  </si>
  <si>
    <t>C185964</t>
  </si>
  <si>
    <t>C187728</t>
  </si>
  <si>
    <t>C160936</t>
  </si>
  <si>
    <t>C187710</t>
  </si>
  <si>
    <t>C106535</t>
  </si>
  <si>
    <t>C74641</t>
  </si>
  <si>
    <t>C102278</t>
  </si>
  <si>
    <t>C105444</t>
  </si>
  <si>
    <t>C189503</t>
  </si>
  <si>
    <t>C98761</t>
  </si>
  <si>
    <t>C98752</t>
  </si>
  <si>
    <t>C98753</t>
  </si>
  <si>
    <t>C187813</t>
  </si>
  <si>
    <t>C189501</t>
  </si>
  <si>
    <t>C98764</t>
  </si>
  <si>
    <t>C98870</t>
  </si>
  <si>
    <t>C100419</t>
  </si>
  <si>
    <t>C100418</t>
  </si>
  <si>
    <t>C204580</t>
  </si>
  <si>
    <t>C204601</t>
  </si>
  <si>
    <t>C181307</t>
  </si>
  <si>
    <t>C184400</t>
  </si>
  <si>
    <t>C184401</t>
  </si>
  <si>
    <t>C181308</t>
  </si>
  <si>
    <t>C184399</t>
  </si>
  <si>
    <t>C184402</t>
  </si>
  <si>
    <t>C184403</t>
  </si>
  <si>
    <t>C184404</t>
  </si>
  <si>
    <t>C174314</t>
  </si>
  <si>
    <t>C174317</t>
  </si>
  <si>
    <t>C174316</t>
  </si>
  <si>
    <t>C174315</t>
  </si>
  <si>
    <t>C184354</t>
  </si>
  <si>
    <t>C184362</t>
  </si>
  <si>
    <t>C184405</t>
  </si>
  <si>
    <t>C184363</t>
  </si>
  <si>
    <t>C184406</t>
  </si>
  <si>
    <t>C184361</t>
  </si>
  <si>
    <t>C184355</t>
  </si>
  <si>
    <t>C184407</t>
  </si>
  <si>
    <t>C184345</t>
  </si>
  <si>
    <t>C184408</t>
  </si>
  <si>
    <t>C184346</t>
  </si>
  <si>
    <t>C184348</t>
  </si>
  <si>
    <t>C184347</t>
  </si>
  <si>
    <t>C185965</t>
  </si>
  <si>
    <t>C184410</t>
  </si>
  <si>
    <t>C184411</t>
  </si>
  <si>
    <t>C184412</t>
  </si>
  <si>
    <t>C184415</t>
  </si>
  <si>
    <t>C184416</t>
  </si>
  <si>
    <t>C184359</t>
  </si>
  <si>
    <t>C214582</t>
  </si>
  <si>
    <t>C214584</t>
  </si>
  <si>
    <t>C184414</t>
  </si>
  <si>
    <t>C184357</t>
  </si>
  <si>
    <t>C204578</t>
  </si>
  <si>
    <t>C184358</t>
  </si>
  <si>
    <t>C184413</t>
  </si>
  <si>
    <t>C128951</t>
  </si>
  <si>
    <t>C184409</t>
  </si>
  <si>
    <t>C181262</t>
  </si>
  <si>
    <t>C181264</t>
  </si>
  <si>
    <t>C214587</t>
  </si>
  <si>
    <t>C214588</t>
  </si>
  <si>
    <t>C214591</t>
  </si>
  <si>
    <t>C214589</t>
  </si>
  <si>
    <t>C184356</t>
  </si>
  <si>
    <t>C187727</t>
  </si>
  <si>
    <t>C214590</t>
  </si>
  <si>
    <t>C184417</t>
  </si>
  <si>
    <t>C199695</t>
  </si>
  <si>
    <t>C199693</t>
  </si>
  <si>
    <t>C199694</t>
  </si>
  <si>
    <t>C184349</t>
  </si>
  <si>
    <t>C184418</t>
  </si>
  <si>
    <t>C181187</t>
  </si>
  <si>
    <t>C181265</t>
  </si>
  <si>
    <t>C204603</t>
  </si>
  <si>
    <t>C214652</t>
  </si>
  <si>
    <t>C184360</t>
  </si>
  <si>
    <t>C184419</t>
  </si>
  <si>
    <t>C184420</t>
  </si>
  <si>
    <t>C184421</t>
  </si>
  <si>
    <t>C185966</t>
  </si>
  <si>
    <t>C214592</t>
  </si>
  <si>
    <t>C187736</t>
  </si>
  <si>
    <t>C214656</t>
  </si>
  <si>
    <t>C187737</t>
  </si>
  <si>
    <t>C16358</t>
  </si>
  <si>
    <t>C163567</t>
  </si>
  <si>
    <t>C187730</t>
  </si>
  <si>
    <t>C214586</t>
  </si>
  <si>
    <t>C187729</t>
  </si>
  <si>
    <t>C126083</t>
  </si>
  <si>
    <t>C209492</t>
  </si>
  <si>
    <t>C187714</t>
  </si>
  <si>
    <t>C187715</t>
  </si>
  <si>
    <t>C187719</t>
  </si>
  <si>
    <t>C187720</t>
  </si>
  <si>
    <t>C187748</t>
  </si>
  <si>
    <t>C187751</t>
  </si>
  <si>
    <t>C209493</t>
  </si>
  <si>
    <t>C209494</t>
  </si>
  <si>
    <t>C187749</t>
  </si>
  <si>
    <t>C187750</t>
  </si>
  <si>
    <t>C187712</t>
  </si>
  <si>
    <t>C187713</t>
  </si>
  <si>
    <t>C172530</t>
  </si>
  <si>
    <t>C147490</t>
  </si>
  <si>
    <t>C132463</t>
  </si>
  <si>
    <t>C74735</t>
  </si>
  <si>
    <t>C82032</t>
  </si>
  <si>
    <t>C96610</t>
  </si>
  <si>
    <t>C181263</t>
  </si>
  <si>
    <t>C74692</t>
  </si>
  <si>
    <t>C75350</t>
  </si>
  <si>
    <t>C210270</t>
  </si>
  <si>
    <t>C81298</t>
  </si>
  <si>
    <t>C122232</t>
  </si>
  <si>
    <t>C75380</t>
  </si>
  <si>
    <t>C184579</t>
  </si>
  <si>
    <t>C187843</t>
  </si>
  <si>
    <t>C178015</t>
  </si>
  <si>
    <t>C186146</t>
  </si>
  <si>
    <t>C179756</t>
  </si>
  <si>
    <t>C154832</t>
  </si>
  <si>
    <t>C184667</t>
  </si>
  <si>
    <t>C181318</t>
  </si>
  <si>
    <t>C172537</t>
  </si>
  <si>
    <t>C187952</t>
  </si>
  <si>
    <t>C184608</t>
  </si>
  <si>
    <t>C200441</t>
  </si>
  <si>
    <t>C93516</t>
  </si>
  <si>
    <t>C112233</t>
  </si>
  <si>
    <t>C189364</t>
  </si>
  <si>
    <t>C189363</t>
  </si>
  <si>
    <t>C184609</t>
  </si>
  <si>
    <t>C139265</t>
  </si>
  <si>
    <t>C178141</t>
  </si>
  <si>
    <t>C158275</t>
  </si>
  <si>
    <t>C139266</t>
  </si>
  <si>
    <t>C139267</t>
  </si>
  <si>
    <t>C76325</t>
  </si>
  <si>
    <t>C156589</t>
  </si>
  <si>
    <t>C209675</t>
  </si>
  <si>
    <t>C184639</t>
  </si>
  <si>
    <t>C177973</t>
  </si>
  <si>
    <t>C25157</t>
  </si>
  <si>
    <t>C189352</t>
  </si>
  <si>
    <t>C114183</t>
  </si>
  <si>
    <t>C172532</t>
  </si>
  <si>
    <t>C199889</t>
  </si>
  <si>
    <t>C210169</t>
  </si>
  <si>
    <t>C210170</t>
  </si>
  <si>
    <t>C210171</t>
  </si>
  <si>
    <t>C210172</t>
  </si>
  <si>
    <t>C74634</t>
  </si>
  <si>
    <t>C210173</t>
  </si>
  <si>
    <t>C154880</t>
  </si>
  <si>
    <t>C198361</t>
  </si>
  <si>
    <t>C165772</t>
  </si>
  <si>
    <t>C165944</t>
  </si>
  <si>
    <t>C75364</t>
  </si>
  <si>
    <t>C75365</t>
  </si>
  <si>
    <t>C210174</t>
  </si>
  <si>
    <t>C210175</t>
  </si>
  <si>
    <t>C184610</t>
  </si>
  <si>
    <t>C210176</t>
  </si>
  <si>
    <t>C210177</t>
  </si>
  <si>
    <t>C210271</t>
  </si>
  <si>
    <t>C111142</t>
  </si>
  <si>
    <t>C172481</t>
  </si>
  <si>
    <t>C75352</t>
  </si>
  <si>
    <t>C209579</t>
  </si>
  <si>
    <t>C139113</t>
  </si>
  <si>
    <t>C74701</t>
  </si>
  <si>
    <t>C210272</t>
  </si>
  <si>
    <t>C204638</t>
  </si>
  <si>
    <t>C184532</t>
  </si>
  <si>
    <t>C172533</t>
  </si>
  <si>
    <t>C210273</t>
  </si>
  <si>
    <t>C210274</t>
  </si>
  <si>
    <t>C204646</t>
  </si>
  <si>
    <t>C210275</t>
  </si>
  <si>
    <t>C210276</t>
  </si>
  <si>
    <t>C210277</t>
  </si>
  <si>
    <t>C210278</t>
  </si>
  <si>
    <t>C210279</t>
  </si>
  <si>
    <t>C184554</t>
  </si>
  <si>
    <t>C147313</t>
  </si>
  <si>
    <t>C186029</t>
  </si>
  <si>
    <t>C202394</t>
  </si>
  <si>
    <t>C198306</t>
  </si>
  <si>
    <t>C184652</t>
  </si>
  <si>
    <t>C204634</t>
  </si>
  <si>
    <t>C204633</t>
  </si>
  <si>
    <t>C80174</t>
  </si>
  <si>
    <t>C80175</t>
  </si>
  <si>
    <t>C163423</t>
  </si>
  <si>
    <t>C80176</t>
  </si>
  <si>
    <t>C184521</t>
  </si>
  <si>
    <t>C165945</t>
  </si>
  <si>
    <t>C80177</t>
  </si>
  <si>
    <t>C80178</t>
  </si>
  <si>
    <t>C127610</t>
  </si>
  <si>
    <t>C160935</t>
  </si>
  <si>
    <t>C80179</t>
  </si>
  <si>
    <t>C158235</t>
  </si>
  <si>
    <t>C170579</t>
  </si>
  <si>
    <t>C161357</t>
  </si>
  <si>
    <t>C64488</t>
  </si>
  <si>
    <t>C79089</t>
  </si>
  <si>
    <t>C103362</t>
  </si>
  <si>
    <t>C81982</t>
  </si>
  <si>
    <t>C103361</t>
  </si>
  <si>
    <t>C172526</t>
  </si>
  <si>
    <t>C111143</t>
  </si>
  <si>
    <t>C187794</t>
  </si>
  <si>
    <t>C106505</t>
  </si>
  <si>
    <t>C122187</t>
  </si>
  <si>
    <t>C74702</t>
  </si>
  <si>
    <t>C96589</t>
  </si>
  <si>
    <t>C119272</t>
  </si>
  <si>
    <t>C154753</t>
  </si>
  <si>
    <t>C79439</t>
  </si>
  <si>
    <t>C147314</t>
  </si>
  <si>
    <t>C204647</t>
  </si>
  <si>
    <t>C187826</t>
  </si>
  <si>
    <t>C210280</t>
  </si>
  <si>
    <t>C150815</t>
  </si>
  <si>
    <t>C210281</t>
  </si>
  <si>
    <t>C75346</t>
  </si>
  <si>
    <t>C81948</t>
  </si>
  <si>
    <t>C125941</t>
  </si>
  <si>
    <t>C161404</t>
  </si>
  <si>
    <t>C125942</t>
  </si>
  <si>
    <t>C172476</t>
  </si>
  <si>
    <t>C126056</t>
  </si>
  <si>
    <t>C201438</t>
  </si>
  <si>
    <t>C178060</t>
  </si>
  <si>
    <t>C82005</t>
  </si>
  <si>
    <t>C124339</t>
  </si>
  <si>
    <t>C186030</t>
  </si>
  <si>
    <t>C186147</t>
  </si>
  <si>
    <t>C189578</t>
  </si>
  <si>
    <t>C176310</t>
  </si>
  <si>
    <t>C189541</t>
  </si>
  <si>
    <t>C179757</t>
  </si>
  <si>
    <t>C74689</t>
  </si>
  <si>
    <t>C165946</t>
  </si>
  <si>
    <t>C135402</t>
  </si>
  <si>
    <t>C119331</t>
  </si>
  <si>
    <t>C187793</t>
  </si>
  <si>
    <t>C139087</t>
  </si>
  <si>
    <t>C103360</t>
  </si>
  <si>
    <t>C96591</t>
  </si>
  <si>
    <t>C119245</t>
  </si>
  <si>
    <t>C119246</t>
  </si>
  <si>
    <t>C177975</t>
  </si>
  <si>
    <t>C74682</t>
  </si>
  <si>
    <t>C92288</t>
  </si>
  <si>
    <t>C74677</t>
  </si>
  <si>
    <t>C163424</t>
  </si>
  <si>
    <t>C142273</t>
  </si>
  <si>
    <t>C198282</t>
  </si>
  <si>
    <t>C213922</t>
  </si>
  <si>
    <t>C96590</t>
  </si>
  <si>
    <t>C210282</t>
  </si>
  <si>
    <t>C184534</t>
  </si>
  <si>
    <t>C119229</t>
  </si>
  <si>
    <t>C103357</t>
  </si>
  <si>
    <t>C142236</t>
  </si>
  <si>
    <t>C135403</t>
  </si>
  <si>
    <t>C172510</t>
  </si>
  <si>
    <t>C80172</t>
  </si>
  <si>
    <t>C163418</t>
  </si>
  <si>
    <t>C210178</t>
  </si>
  <si>
    <t>C210179</t>
  </si>
  <si>
    <t>C209636</t>
  </si>
  <si>
    <t>C172520</t>
  </si>
  <si>
    <t>C166029</t>
  </si>
  <si>
    <t>C199815</t>
  </si>
  <si>
    <t>C74850</t>
  </si>
  <si>
    <t>C199894</t>
  </si>
  <si>
    <t>C130156</t>
  </si>
  <si>
    <t>C165947</t>
  </si>
  <si>
    <t>C199914</t>
  </si>
  <si>
    <t>C165948</t>
  </si>
  <si>
    <t>C112236</t>
  </si>
  <si>
    <t>C112237</t>
  </si>
  <si>
    <t>C130157</t>
  </si>
  <si>
    <t>C161362</t>
  </si>
  <si>
    <t>C147315</t>
  </si>
  <si>
    <t>C165949</t>
  </si>
  <si>
    <t>C165950</t>
  </si>
  <si>
    <t>C156520</t>
  </si>
  <si>
    <t>C130158</t>
  </si>
  <si>
    <t>C165951</t>
  </si>
  <si>
    <t>C186148</t>
  </si>
  <si>
    <t>C122103</t>
  </si>
  <si>
    <t>C199821</t>
  </si>
  <si>
    <t>C201372</t>
  </si>
  <si>
    <t>C209495</t>
  </si>
  <si>
    <t>C199698</t>
  </si>
  <si>
    <t>C199817</t>
  </si>
  <si>
    <t>C199818</t>
  </si>
  <si>
    <t>C209496</t>
  </si>
  <si>
    <t>C209497</t>
  </si>
  <si>
    <t>C204610</t>
  </si>
  <si>
    <t>C199819</t>
  </si>
  <si>
    <t>C189388</t>
  </si>
  <si>
    <t>C199820</t>
  </si>
  <si>
    <t>C199822</t>
  </si>
  <si>
    <t>C199823</t>
  </si>
  <si>
    <t>C199679</t>
  </si>
  <si>
    <t>C209498</t>
  </si>
  <si>
    <t>C198241</t>
  </si>
  <si>
    <t>C214653</t>
  </si>
  <si>
    <t>C199697</t>
  </si>
  <si>
    <t>C191220</t>
  </si>
  <si>
    <t>C191221</t>
  </si>
  <si>
    <t>C199824</t>
  </si>
  <si>
    <t>C199825</t>
  </si>
  <si>
    <t>C199826</t>
  </si>
  <si>
    <t>C199828</t>
  </si>
  <si>
    <t>C199827</t>
  </si>
  <si>
    <t>C209499</t>
  </si>
  <si>
    <t>C199696</t>
  </si>
  <si>
    <t>C199829</t>
  </si>
  <si>
    <t>C82006</t>
  </si>
  <si>
    <t>C199831</t>
  </si>
  <si>
    <t>C199830</t>
  </si>
  <si>
    <t>C199832</t>
  </si>
  <si>
    <t>C198242</t>
  </si>
  <si>
    <t>C199833</t>
  </si>
  <si>
    <t>C199834</t>
  </si>
  <si>
    <t>C199835</t>
  </si>
  <si>
    <t>C181266</t>
  </si>
  <si>
    <t>C181267</t>
  </si>
  <si>
    <t>C189389</t>
  </si>
  <si>
    <t>C181268</t>
  </si>
  <si>
    <t>C209500</t>
  </si>
  <si>
    <t>C172498</t>
  </si>
  <si>
    <t>C176239</t>
  </si>
  <si>
    <t>C150637</t>
  </si>
  <si>
    <t>C150858</t>
  </si>
  <si>
    <t>C150863</t>
  </si>
  <si>
    <t>C150864</t>
  </si>
  <si>
    <t>C150866</t>
  </si>
  <si>
    <t>C198307</t>
  </si>
  <si>
    <t>C150857</t>
  </si>
  <si>
    <t>C150859</t>
  </si>
  <si>
    <t>C150860</t>
  </si>
  <si>
    <t>C150861</t>
  </si>
  <si>
    <t>C103381</t>
  </si>
  <si>
    <t>C199915</t>
  </si>
  <si>
    <t>C101016</t>
  </si>
  <si>
    <t>C125943</t>
  </si>
  <si>
    <t>C189551</t>
  </si>
  <si>
    <t>C81983</t>
  </si>
  <si>
    <t>C172511</t>
  </si>
  <si>
    <t>C191212</t>
  </si>
  <si>
    <t>C191290</t>
  </si>
  <si>
    <t>C96592</t>
  </si>
  <si>
    <t>C111234</t>
  </si>
  <si>
    <t>C120538</t>
  </si>
  <si>
    <t>C120710</t>
  </si>
  <si>
    <t>C120711</t>
  </si>
  <si>
    <t>C120712</t>
  </si>
  <si>
    <t>C120713</t>
  </si>
  <si>
    <t>C48938</t>
  </si>
  <si>
    <t>C96672</t>
  </si>
  <si>
    <t>C111153</t>
  </si>
  <si>
    <t>C184342</t>
  </si>
  <si>
    <t>C120632</t>
  </si>
  <si>
    <t>C103380</t>
  </si>
  <si>
    <t>C176311</t>
  </si>
  <si>
    <t>C199918</t>
  </si>
  <si>
    <t>C199919</t>
  </si>
  <si>
    <t>C209637</t>
  </si>
  <si>
    <t>C209439</t>
  </si>
  <si>
    <t>C122108</t>
  </si>
  <si>
    <t>C161374</t>
  </si>
  <si>
    <t>C187844</t>
  </si>
  <si>
    <t>C111165</t>
  </si>
  <si>
    <t>C147317</t>
  </si>
  <si>
    <t>C100423</t>
  </si>
  <si>
    <t>C117759</t>
  </si>
  <si>
    <t>C139067</t>
  </si>
  <si>
    <t>C138970</t>
  </si>
  <si>
    <t>C139066</t>
  </si>
  <si>
    <t>C181430</t>
  </si>
  <si>
    <t>C181431</t>
  </si>
  <si>
    <t>C139068</t>
  </si>
  <si>
    <t>C139069</t>
  </si>
  <si>
    <t>C181423</t>
  </si>
  <si>
    <t>C156606</t>
  </si>
  <si>
    <t>C106508</t>
  </si>
  <si>
    <t>C187795</t>
  </si>
  <si>
    <t>C201441</t>
  </si>
  <si>
    <t>C172527</t>
  </si>
  <si>
    <t>C19309</t>
  </si>
  <si>
    <t>C120633</t>
  </si>
  <si>
    <t>C174302</t>
  </si>
  <si>
    <t>C184612</t>
  </si>
  <si>
    <t>C177968</t>
  </si>
  <si>
    <t>C201458</t>
  </si>
  <si>
    <t>C105586</t>
  </si>
  <si>
    <t>C172499</t>
  </si>
  <si>
    <t>C176232</t>
  </si>
  <si>
    <t>C181420</t>
  </si>
  <si>
    <t>C181421</t>
  </si>
  <si>
    <t>C181422</t>
  </si>
  <si>
    <t>C181424</t>
  </si>
  <si>
    <t>C181425</t>
  </si>
  <si>
    <t>C181426</t>
  </si>
  <si>
    <t>C181427</t>
  </si>
  <si>
    <t>C181432</t>
  </si>
  <si>
    <t>C181433</t>
  </si>
  <si>
    <t>C80171</t>
  </si>
  <si>
    <t>C201454</t>
  </si>
  <si>
    <t>C92289</t>
  </si>
  <si>
    <t>C181434</t>
  </si>
  <si>
    <t>C156514</t>
  </si>
  <si>
    <t>C181435</t>
  </si>
  <si>
    <t>C181436</t>
  </si>
  <si>
    <t>C124441</t>
  </si>
  <si>
    <t>C210284</t>
  </si>
  <si>
    <t>C210285</t>
  </si>
  <si>
    <t>C111155</t>
  </si>
  <si>
    <t>C111159</t>
  </si>
  <si>
    <t>C127611</t>
  </si>
  <si>
    <t>C210180</t>
  </si>
  <si>
    <t>C202576</t>
  </si>
  <si>
    <t>C64265</t>
  </si>
  <si>
    <t>C122109</t>
  </si>
  <si>
    <t>C122110</t>
  </si>
  <si>
    <t>C92248</t>
  </si>
  <si>
    <t>C163425</t>
  </si>
  <si>
    <t>C186149</t>
  </si>
  <si>
    <t>C64489</t>
  </si>
  <si>
    <t>C64490</t>
  </si>
  <si>
    <t>C79466</t>
  </si>
  <si>
    <t>C64491</t>
  </si>
  <si>
    <t>C79441</t>
  </si>
  <si>
    <t>C64494</t>
  </si>
  <si>
    <t>C79442</t>
  </si>
  <si>
    <t>C147319</t>
  </si>
  <si>
    <t>C147320</t>
  </si>
  <si>
    <t>C187846</t>
  </si>
  <si>
    <t>C64495</t>
  </si>
  <si>
    <t>C96594</t>
  </si>
  <si>
    <t>C106509</t>
  </si>
  <si>
    <t>C79440</t>
  </si>
  <si>
    <t>C74848</t>
  </si>
  <si>
    <t>C74849</t>
  </si>
  <si>
    <t>C181511</t>
  </si>
  <si>
    <t>C181512</t>
  </si>
  <si>
    <t>C210286</t>
  </si>
  <si>
    <t>C135405</t>
  </si>
  <si>
    <t>C150816</t>
  </si>
  <si>
    <t>C214729</t>
  </si>
  <si>
    <t>C124442</t>
  </si>
  <si>
    <t>C213761</t>
  </si>
  <si>
    <t>C139082</t>
  </si>
  <si>
    <t>C184613</t>
  </si>
  <si>
    <t>C184581</t>
  </si>
  <si>
    <t>C214694</t>
  </si>
  <si>
    <t>C214688</t>
  </si>
  <si>
    <t>C214691</t>
  </si>
  <si>
    <t>C214689</t>
  </si>
  <si>
    <t>C214690</t>
  </si>
  <si>
    <t>C214692</t>
  </si>
  <si>
    <t>C214693</t>
  </si>
  <si>
    <t>C181438</t>
  </si>
  <si>
    <t>C181437</t>
  </si>
  <si>
    <t>C184580</t>
  </si>
  <si>
    <t>C75371</t>
  </si>
  <si>
    <t>C139077</t>
  </si>
  <si>
    <t>C187805</t>
  </si>
  <si>
    <t>C102261</t>
  </si>
  <si>
    <t>C186031</t>
  </si>
  <si>
    <t>C139063</t>
  </si>
  <si>
    <t>C139084</t>
  </si>
  <si>
    <t>C163426</t>
  </si>
  <si>
    <t>C184672</t>
  </si>
  <si>
    <t>C154828</t>
  </si>
  <si>
    <t>C161394</t>
  </si>
  <si>
    <t>C170608</t>
  </si>
  <si>
    <t>C181526</t>
  </si>
  <si>
    <t>C181527</t>
  </si>
  <si>
    <t>C186150</t>
  </si>
  <si>
    <t>C199890</t>
  </si>
  <si>
    <t>C214720</t>
  </si>
  <si>
    <t>C214721</t>
  </si>
  <si>
    <t>C176362</t>
  </si>
  <si>
    <t>C64545</t>
  </si>
  <si>
    <t>C112239</t>
  </si>
  <si>
    <t>C100086</t>
  </si>
  <si>
    <t>C210287</t>
  </si>
  <si>
    <t>C172490</t>
  </si>
  <si>
    <t>C156510</t>
  </si>
  <si>
    <t>C74690</t>
  </si>
  <si>
    <t>C172491</t>
  </si>
  <si>
    <t>C142274</t>
  </si>
  <si>
    <t>C74877</t>
  </si>
  <si>
    <t>C112364</t>
  </si>
  <si>
    <t>C106510</t>
  </si>
  <si>
    <t>C103383</t>
  </si>
  <si>
    <t>C37927</t>
  </si>
  <si>
    <t>C64546</t>
  </si>
  <si>
    <t>C111145</t>
  </si>
  <si>
    <t>C53414</t>
  </si>
  <si>
    <t>C41185</t>
  </si>
  <si>
    <t>C102282</t>
  </si>
  <si>
    <t>C95110</t>
  </si>
  <si>
    <t>C199692</t>
  </si>
  <si>
    <t>C127612</t>
  </si>
  <si>
    <t>C111161</t>
  </si>
  <si>
    <t>C147321</t>
  </si>
  <si>
    <t>C106512</t>
  </si>
  <si>
    <t>C88113</t>
  </si>
  <si>
    <t>C74781</t>
  </si>
  <si>
    <t>C186032</t>
  </si>
  <si>
    <t>C186033</t>
  </si>
  <si>
    <t>C92249</t>
  </si>
  <si>
    <t>C209580</t>
  </si>
  <si>
    <t>C210290</t>
  </si>
  <si>
    <t>C154831</t>
  </si>
  <si>
    <t>C165953</t>
  </si>
  <si>
    <t>C210181</t>
  </si>
  <si>
    <t>C210182</t>
  </si>
  <si>
    <t>C210183</t>
  </si>
  <si>
    <t>C210184</t>
  </si>
  <si>
    <t>C210185</t>
  </si>
  <si>
    <t>C198235</t>
  </si>
  <si>
    <t>C198243</t>
  </si>
  <si>
    <t>C150837</t>
  </si>
  <si>
    <t>C187796</t>
  </si>
  <si>
    <t>C74736</t>
  </si>
  <si>
    <t>C168125</t>
  </si>
  <si>
    <t>C178016</t>
  </si>
  <si>
    <t>C184657</t>
  </si>
  <si>
    <t>C198308</t>
  </si>
  <si>
    <t>C209559</t>
  </si>
  <si>
    <t>C181330</t>
  </si>
  <si>
    <t>C189535</t>
  </si>
  <si>
    <t>C210291</t>
  </si>
  <si>
    <t>C187845</t>
  </si>
  <si>
    <t>C147322</t>
  </si>
  <si>
    <t>C214701</t>
  </si>
  <si>
    <t>C64547</t>
  </si>
  <si>
    <t>C25747</t>
  </si>
  <si>
    <t>C150817</t>
  </si>
  <si>
    <t>C201455</t>
  </si>
  <si>
    <t>C74703</t>
  </si>
  <si>
    <t>C210292</t>
  </si>
  <si>
    <t>C74851</t>
  </si>
  <si>
    <t>C209638</t>
  </si>
  <si>
    <t>C100432</t>
  </si>
  <si>
    <t>C147323</t>
  </si>
  <si>
    <t>C171456</t>
  </si>
  <si>
    <t>C191311</t>
  </si>
  <si>
    <t>C204648</t>
  </si>
  <si>
    <t>C64548</t>
  </si>
  <si>
    <t>C184611</t>
  </si>
  <si>
    <t>C147324</t>
  </si>
  <si>
    <t>C150847</t>
  </si>
  <si>
    <t>C106511</t>
  </si>
  <si>
    <t>C163427</t>
  </si>
  <si>
    <t>C186034</t>
  </si>
  <si>
    <t>C79434</t>
  </si>
  <si>
    <t>C210186</t>
  </si>
  <si>
    <t>C170639</t>
  </si>
  <si>
    <t>C147325</t>
  </si>
  <si>
    <t>C147326</t>
  </si>
  <si>
    <t>C111164</t>
  </si>
  <si>
    <t>C154829</t>
  </si>
  <si>
    <t>C166033</t>
  </si>
  <si>
    <t>C213923</t>
  </si>
  <si>
    <t>C74762</t>
  </si>
  <si>
    <t>C96588</t>
  </si>
  <si>
    <t>C74764</t>
  </si>
  <si>
    <t>C150838</t>
  </si>
  <si>
    <t>C139032</t>
  </si>
  <si>
    <t>C127545</t>
  </si>
  <si>
    <t>C127546</t>
  </si>
  <si>
    <t>C127547</t>
  </si>
  <si>
    <t>C74779</t>
  </si>
  <si>
    <t>C112220</t>
  </si>
  <si>
    <t>C174229</t>
  </si>
  <si>
    <t>C174292</t>
  </si>
  <si>
    <t>C74766</t>
  </si>
  <si>
    <t>C154735</t>
  </si>
  <si>
    <t>C74768</t>
  </si>
  <si>
    <t>C74765</t>
  </si>
  <si>
    <t>C74769</t>
  </si>
  <si>
    <t>C74770</t>
  </si>
  <si>
    <t>C174305</t>
  </si>
  <si>
    <t>C74771</t>
  </si>
  <si>
    <t>C186035</t>
  </si>
  <si>
    <t>C127548</t>
  </si>
  <si>
    <t>C127549</t>
  </si>
  <si>
    <t>C127550</t>
  </si>
  <si>
    <t>C127551</t>
  </si>
  <si>
    <t>C127552</t>
  </si>
  <si>
    <t>C189518</t>
  </si>
  <si>
    <t>C166034</t>
  </si>
  <si>
    <t>C127553</t>
  </si>
  <si>
    <t>C127554</t>
  </si>
  <si>
    <t>C127555</t>
  </si>
  <si>
    <t>C127556</t>
  </si>
  <si>
    <t>C127557</t>
  </si>
  <si>
    <t>C127558</t>
  </si>
  <si>
    <t>C127559</t>
  </si>
  <si>
    <t>C127560</t>
  </si>
  <si>
    <t>C127561</t>
  </si>
  <si>
    <t>C74772</t>
  </si>
  <si>
    <t>C189358</t>
  </si>
  <si>
    <t>C74776</t>
  </si>
  <si>
    <t>C74777</t>
  </si>
  <si>
    <t>C74778</t>
  </si>
  <si>
    <t>C96593</t>
  </si>
  <si>
    <t>C186036</t>
  </si>
  <si>
    <t>C186037</t>
  </si>
  <si>
    <t>C214670</t>
  </si>
  <si>
    <t>C186038</t>
  </si>
  <si>
    <t>C189504</t>
  </si>
  <si>
    <t>C189500</t>
  </si>
  <si>
    <t>C147327</t>
  </si>
  <si>
    <t>C189494</t>
  </si>
  <si>
    <t>C189655</t>
  </si>
  <si>
    <t>C210187</t>
  </si>
  <si>
    <t>C201459</t>
  </si>
  <si>
    <t>C209581</t>
  </si>
  <si>
    <t>C210294</t>
  </si>
  <si>
    <t>C158260</t>
  </si>
  <si>
    <t>C80160</t>
  </si>
  <si>
    <t>C127562</t>
  </si>
  <si>
    <t>C184659</t>
  </si>
  <si>
    <t>C154835</t>
  </si>
  <si>
    <t>C161392</t>
  </si>
  <si>
    <t>C186151</t>
  </si>
  <si>
    <t>C102631</t>
  </si>
  <si>
    <t>C102612</t>
  </si>
  <si>
    <t>C176365</t>
  </si>
  <si>
    <t>C199917</t>
  </si>
  <si>
    <t>C82038</t>
  </si>
  <si>
    <t>C187792</t>
  </si>
  <si>
    <t>C127613</t>
  </si>
  <si>
    <t>C82040</t>
  </si>
  <si>
    <t>C122113</t>
  </si>
  <si>
    <t>C94596</t>
  </si>
  <si>
    <t>C120714</t>
  </si>
  <si>
    <t>C209676</t>
  </si>
  <si>
    <t>C184671</t>
  </si>
  <si>
    <t>C161485</t>
  </si>
  <si>
    <t>C102244</t>
  </si>
  <si>
    <t>C102245</t>
  </si>
  <si>
    <t>C139055</t>
  </si>
  <si>
    <t>C127563</t>
  </si>
  <si>
    <t>C139056</t>
  </si>
  <si>
    <t>C127564</t>
  </si>
  <si>
    <t>C161361</t>
  </si>
  <si>
    <t>C128952</t>
  </si>
  <si>
    <t>C112238</t>
  </si>
  <si>
    <t>C161360</t>
  </si>
  <si>
    <t>C165954</t>
  </si>
  <si>
    <t>C147328</t>
  </si>
  <si>
    <t>C186039</t>
  </si>
  <si>
    <t>C147329</t>
  </si>
  <si>
    <t>C147330</t>
  </si>
  <si>
    <t>C130159</t>
  </si>
  <si>
    <t>C165955</t>
  </si>
  <si>
    <t>C165956</t>
  </si>
  <si>
    <t>C100431</t>
  </si>
  <si>
    <t>C187797</t>
  </si>
  <si>
    <t>C105590</t>
  </si>
  <si>
    <t>C213924</t>
  </si>
  <si>
    <t>C74665</t>
  </si>
  <si>
    <t>C92243</t>
  </si>
  <si>
    <t>C92244</t>
  </si>
  <si>
    <t>C209639</t>
  </si>
  <si>
    <t>C74668</t>
  </si>
  <si>
    <t>C74669</t>
  </si>
  <si>
    <t>C74670</t>
  </si>
  <si>
    <t>C74671</t>
  </si>
  <si>
    <t>C124340</t>
  </si>
  <si>
    <t>C74672</t>
  </si>
  <si>
    <t>C209582</t>
  </si>
  <si>
    <t>C74674</t>
  </si>
  <si>
    <t>C135407</t>
  </si>
  <si>
    <t>C156533</t>
  </si>
  <si>
    <t>C209583</t>
  </si>
  <si>
    <t>C209584</t>
  </si>
  <si>
    <t>C130160</t>
  </si>
  <si>
    <t>C106514</t>
  </si>
  <si>
    <t>C112288</t>
  </si>
  <si>
    <t>C74754</t>
  </si>
  <si>
    <t>C181400</t>
  </si>
  <si>
    <t>C204627</t>
  </si>
  <si>
    <t>C74680</t>
  </si>
  <si>
    <t>C74681</t>
  </si>
  <si>
    <t>C209585</t>
  </si>
  <si>
    <t>C161355</t>
  </si>
  <si>
    <t>C174304</t>
  </si>
  <si>
    <t>C106513</t>
  </si>
  <si>
    <t>C189517</t>
  </si>
  <si>
    <t>C81951</t>
  </si>
  <si>
    <t>C199920</t>
  </si>
  <si>
    <t>C92290</t>
  </si>
  <si>
    <t>C172518</t>
  </si>
  <si>
    <t>C147331</t>
  </si>
  <si>
    <t>C105441</t>
  </si>
  <si>
    <t>C74755</t>
  </si>
  <si>
    <t>C74756</t>
  </si>
  <si>
    <t>C74683</t>
  </si>
  <si>
    <t>C74757</t>
  </si>
  <si>
    <t>C74684</t>
  </si>
  <si>
    <t>C184449</t>
  </si>
  <si>
    <t>C210295</t>
  </si>
  <si>
    <t>C172463</t>
  </si>
  <si>
    <t>C156537</t>
  </si>
  <si>
    <t>C156538</t>
  </si>
  <si>
    <t>C184463</t>
  </si>
  <si>
    <t>C184441</t>
  </si>
  <si>
    <t>C184450</t>
  </si>
  <si>
    <t>C184461</t>
  </si>
  <si>
    <t>C184462</t>
  </si>
  <si>
    <t>C198362</t>
  </si>
  <si>
    <t>C184451</t>
  </si>
  <si>
    <t>C184465</t>
  </si>
  <si>
    <t>C187961</t>
  </si>
  <si>
    <t>C172610</t>
  </si>
  <si>
    <t>C172609</t>
  </si>
  <si>
    <t>C187962</t>
  </si>
  <si>
    <t>C184446</t>
  </si>
  <si>
    <t>C210296</t>
  </si>
  <si>
    <t>C210297</t>
  </si>
  <si>
    <t>C210298</t>
  </si>
  <si>
    <t>C210299</t>
  </si>
  <si>
    <t>C210300</t>
  </si>
  <si>
    <t>C181185</t>
  </si>
  <si>
    <t>C184453</t>
  </si>
  <si>
    <t>C172500</t>
  </si>
  <si>
    <t>C184452</t>
  </si>
  <si>
    <t>C172464</t>
  </si>
  <si>
    <t>C184447</t>
  </si>
  <si>
    <t>C184430</t>
  </si>
  <si>
    <t>C184448</t>
  </si>
  <si>
    <t>C172461</t>
  </si>
  <si>
    <t>C156536</t>
  </si>
  <si>
    <t>C181252</t>
  </si>
  <si>
    <t>C176284</t>
  </si>
  <si>
    <t>C184454</t>
  </si>
  <si>
    <t>C184466</t>
  </si>
  <si>
    <t>C184467</t>
  </si>
  <si>
    <t>C184468</t>
  </si>
  <si>
    <t>C204577</t>
  </si>
  <si>
    <t>C181269</t>
  </si>
  <si>
    <t>C184350</t>
  </si>
  <si>
    <t>C187738</t>
  </si>
  <si>
    <t>C187742</t>
  </si>
  <si>
    <t>C187741</t>
  </si>
  <si>
    <t>C187739</t>
  </si>
  <si>
    <t>C187740</t>
  </si>
  <si>
    <t>C204595</t>
  </si>
  <si>
    <t>C187743</t>
  </si>
  <si>
    <t>C187747</t>
  </si>
  <si>
    <t>C187746</t>
  </si>
  <si>
    <t>C187744</t>
  </si>
  <si>
    <t>C187745</t>
  </si>
  <si>
    <t>C204596</t>
  </si>
  <si>
    <t>C214595</t>
  </si>
  <si>
    <t>C214597</t>
  </si>
  <si>
    <t>C209501</t>
  </si>
  <si>
    <t>C214596</t>
  </si>
  <si>
    <t>C214598</t>
  </si>
  <si>
    <t>C209502</t>
  </si>
  <si>
    <t>C198244</t>
  </si>
  <si>
    <t>C198245</t>
  </si>
  <si>
    <t>C187673</t>
  </si>
  <si>
    <t>C214593</t>
  </si>
  <si>
    <t>C187726</t>
  </si>
  <si>
    <t>C184423</t>
  </si>
  <si>
    <t>C187725</t>
  </si>
  <si>
    <t>C209503</t>
  </si>
  <si>
    <t>C187672</t>
  </si>
  <si>
    <t>C214516</t>
  </si>
  <si>
    <t>C181195</t>
  </si>
  <si>
    <t>C181272</t>
  </si>
  <si>
    <t>C214599</t>
  </si>
  <si>
    <t>C214594</t>
  </si>
  <si>
    <t>C184444</t>
  </si>
  <si>
    <t>C214528</t>
  </si>
  <si>
    <t>C214658</t>
  </si>
  <si>
    <t>C214659</t>
  </si>
  <si>
    <t>C181270</t>
  </si>
  <si>
    <t>C181271</t>
  </si>
  <si>
    <t>C209504</t>
  </si>
  <si>
    <t>C186015</t>
  </si>
  <si>
    <t>C184422</t>
  </si>
  <si>
    <t>C204597</t>
  </si>
  <si>
    <t>C184455</t>
  </si>
  <si>
    <t>C184337</t>
  </si>
  <si>
    <t>C184445</t>
  </si>
  <si>
    <t>C139270</t>
  </si>
  <si>
    <t>C82621</t>
  </si>
  <si>
    <t>C154769</t>
  </si>
  <si>
    <t>C163428</t>
  </si>
  <si>
    <t>C139041</t>
  </si>
  <si>
    <t>C116127</t>
  </si>
  <si>
    <t>C172512</t>
  </si>
  <si>
    <t>C184471</t>
  </si>
  <si>
    <t>C45781</t>
  </si>
  <si>
    <t>C25333</t>
  </si>
  <si>
    <t>C184443</t>
  </si>
  <si>
    <t>C186040</t>
  </si>
  <si>
    <t>C209586</t>
  </si>
  <si>
    <t>C214728</t>
  </si>
  <si>
    <t>C210302</t>
  </si>
  <si>
    <t>C184614</t>
  </si>
  <si>
    <t>C176277</t>
  </si>
  <si>
    <t>C172471</t>
  </si>
  <si>
    <t>C172472</t>
  </si>
  <si>
    <t>C172470</t>
  </si>
  <si>
    <t>C172460</t>
  </si>
  <si>
    <t>C184456</t>
  </si>
  <si>
    <t>C186016</t>
  </si>
  <si>
    <t>C135408</t>
  </si>
  <si>
    <t>C172469</t>
  </si>
  <si>
    <t>C186017</t>
  </si>
  <si>
    <t>C186018</t>
  </si>
  <si>
    <t>C186019</t>
  </si>
  <si>
    <t>C186152</t>
  </si>
  <si>
    <t>C184472</t>
  </si>
  <si>
    <t>C172465</t>
  </si>
  <si>
    <t>C184440</t>
  </si>
  <si>
    <t>C111190</t>
  </si>
  <si>
    <t>C172467</t>
  </si>
  <si>
    <t>C184484</t>
  </si>
  <si>
    <t>C184502</t>
  </si>
  <si>
    <t>C74852</t>
  </si>
  <si>
    <t>C96629</t>
  </si>
  <si>
    <t>C101017</t>
  </si>
  <si>
    <t>C74853</t>
  </si>
  <si>
    <t>C209587</t>
  </si>
  <si>
    <t>C25299</t>
  </si>
  <si>
    <t>C25285</t>
  </si>
  <si>
    <t>C120715</t>
  </si>
  <si>
    <t>C120716</t>
  </si>
  <si>
    <t>C120717</t>
  </si>
  <si>
    <t>C147471</t>
  </si>
  <si>
    <t>C142234</t>
  </si>
  <si>
    <t>C74878</t>
  </si>
  <si>
    <t>C147148</t>
  </si>
  <si>
    <t>C154712</t>
  </si>
  <si>
    <t>C139039</t>
  </si>
  <si>
    <t>C78721</t>
  </si>
  <si>
    <t>C25167</t>
  </si>
  <si>
    <t>C174364</t>
  </si>
  <si>
    <t>C176363</t>
  </si>
  <si>
    <t>C198212</t>
  </si>
  <si>
    <t>C184457</t>
  </si>
  <si>
    <t>C165957</t>
  </si>
  <si>
    <t>C184431</t>
  </si>
  <si>
    <t>C38083</t>
  </si>
  <si>
    <t>C120825</t>
  </si>
  <si>
    <t>C120826</t>
  </si>
  <si>
    <t>C120827</t>
  </si>
  <si>
    <t>C120828</t>
  </si>
  <si>
    <t>C123564</t>
  </si>
  <si>
    <t>C120829</t>
  </si>
  <si>
    <t>C120830</t>
  </si>
  <si>
    <t>C120831</t>
  </si>
  <si>
    <t>C184437</t>
  </si>
  <si>
    <t>C184438</t>
  </si>
  <si>
    <t>C184473</t>
  </si>
  <si>
    <t>C81179</t>
  </si>
  <si>
    <t>C184474</t>
  </si>
  <si>
    <t>C210303</t>
  </si>
  <si>
    <t>C172468</t>
  </si>
  <si>
    <t>C184469</t>
  </si>
  <si>
    <t>C184480</t>
  </si>
  <si>
    <t>C184504</t>
  </si>
  <si>
    <t>C172462</t>
  </si>
  <si>
    <t>C172519</t>
  </si>
  <si>
    <t>C184475</t>
  </si>
  <si>
    <t>C184476</t>
  </si>
  <si>
    <t>C184536</t>
  </si>
  <si>
    <t>C184432</t>
  </si>
  <si>
    <t>C135409</t>
  </si>
  <si>
    <t>C184459</t>
  </si>
  <si>
    <t>C184477</t>
  </si>
  <si>
    <t>C174298</t>
  </si>
  <si>
    <t>C184478</t>
  </si>
  <si>
    <t>C198309</t>
  </si>
  <si>
    <t>C198310</t>
  </si>
  <si>
    <t>C198311</t>
  </si>
  <si>
    <t>C198312</t>
  </si>
  <si>
    <t>C184648</t>
  </si>
  <si>
    <t>C198228</t>
  </si>
  <si>
    <t>C74610</t>
  </si>
  <si>
    <t>C184479</t>
  </si>
  <si>
    <t>C184436</t>
  </si>
  <si>
    <t>C189632</t>
  </si>
  <si>
    <t>C189633</t>
  </si>
  <si>
    <t>C103345</t>
  </si>
  <si>
    <t>C163429</t>
  </si>
  <si>
    <t>C74854</t>
  </si>
  <si>
    <t>C184582</t>
  </si>
  <si>
    <t>C191285</t>
  </si>
  <si>
    <t>C186041</t>
  </si>
  <si>
    <t>C184481</t>
  </si>
  <si>
    <t>C184433</t>
  </si>
  <si>
    <t>C184434</t>
  </si>
  <si>
    <t>C184439</t>
  </si>
  <si>
    <t>C79443</t>
  </si>
  <si>
    <t>C79444</t>
  </si>
  <si>
    <t>C210188</t>
  </si>
  <si>
    <t>C184569</t>
  </si>
  <si>
    <t>C184540</t>
  </si>
  <si>
    <t>C184482</t>
  </si>
  <si>
    <t>C184483</t>
  </si>
  <si>
    <t>C177992</t>
  </si>
  <si>
    <t>C172459</t>
  </si>
  <si>
    <t>C184494</t>
  </si>
  <si>
    <t>C123633</t>
  </si>
  <si>
    <t>C184485</t>
  </si>
  <si>
    <t>C184486</t>
  </si>
  <si>
    <t>C102626</t>
  </si>
  <si>
    <t>C184583</t>
  </si>
  <si>
    <t>C78139</t>
  </si>
  <si>
    <t>C161373</t>
  </si>
  <si>
    <t>C96696</t>
  </si>
  <si>
    <t>C103386</t>
  </si>
  <si>
    <t>C163430</t>
  </si>
  <si>
    <t>C210189</t>
  </si>
  <si>
    <t>C154888</t>
  </si>
  <si>
    <t>C184458</t>
  </si>
  <si>
    <t>C184487</t>
  </si>
  <si>
    <t>C184488</t>
  </si>
  <si>
    <t>C184489</t>
  </si>
  <si>
    <t>C184490</t>
  </si>
  <si>
    <t>C209474</t>
  </si>
  <si>
    <t>C28108</t>
  </si>
  <si>
    <t>C139269</t>
  </si>
  <si>
    <t>C184435</t>
  </si>
  <si>
    <t>C184338</t>
  </si>
  <si>
    <t>C147333</t>
  </si>
  <si>
    <t>C184491</t>
  </si>
  <si>
    <t>C184492</t>
  </si>
  <si>
    <t>C184442</t>
  </si>
  <si>
    <t>C184493</t>
  </si>
  <si>
    <t>C100441</t>
  </si>
  <si>
    <t>C187798</t>
  </si>
  <si>
    <t>C201431</t>
  </si>
  <si>
    <t>C199929</t>
  </si>
  <si>
    <t>C174280</t>
  </si>
  <si>
    <t>C172466</t>
  </si>
  <si>
    <t>C184470</t>
  </si>
  <si>
    <t>C184495</t>
  </si>
  <si>
    <t>C184496</t>
  </si>
  <si>
    <t>C184497</t>
  </si>
  <si>
    <t>C184353</t>
  </si>
  <si>
    <t>C184498</t>
  </si>
  <si>
    <t>C184499</t>
  </si>
  <si>
    <t>C184500</t>
  </si>
  <si>
    <t>C184501</t>
  </si>
  <si>
    <t>C170567</t>
  </si>
  <si>
    <t>C86029</t>
  </si>
  <si>
    <t>C117883</t>
  </si>
  <si>
    <t>C186042</t>
  </si>
  <si>
    <t>C186043</t>
  </si>
  <si>
    <t>C186044</t>
  </si>
  <si>
    <t>C186045</t>
  </si>
  <si>
    <t>C186046</t>
  </si>
  <si>
    <t>C184503</t>
  </si>
  <si>
    <t>C187956</t>
  </si>
  <si>
    <t>C187957</t>
  </si>
  <si>
    <t>C209442</t>
  </si>
  <si>
    <t>C209588</t>
  </si>
  <si>
    <t>C184460</t>
  </si>
  <si>
    <t>C75372</t>
  </si>
  <si>
    <t>C163431</t>
  </si>
  <si>
    <t>C210305</t>
  </si>
  <si>
    <t>C142275</t>
  </si>
  <si>
    <t>C166035</t>
  </si>
  <si>
    <t>C96602</t>
  </si>
  <si>
    <t>C96604</t>
  </si>
  <si>
    <t>C184673</t>
  </si>
  <si>
    <t>C184675</t>
  </si>
  <si>
    <t>C106519</t>
  </si>
  <si>
    <t>C187849</t>
  </si>
  <si>
    <t>C96598</t>
  </si>
  <si>
    <t>C154884</t>
  </si>
  <si>
    <t>C154906</t>
  </si>
  <si>
    <t>C82331</t>
  </si>
  <si>
    <t>C187979</t>
  </si>
  <si>
    <t>C191313</t>
  </si>
  <si>
    <t>C191312</t>
  </si>
  <si>
    <t>C154818</t>
  </si>
  <si>
    <t>C172538</t>
  </si>
  <si>
    <t>C191314</t>
  </si>
  <si>
    <t>C186153</t>
  </si>
  <si>
    <t>C198313</t>
  </si>
  <si>
    <t>C209589</t>
  </si>
  <si>
    <t>C142235</t>
  </si>
  <si>
    <t>C100422</t>
  </si>
  <si>
    <t>C209677</t>
  </si>
  <si>
    <t>C120832</t>
  </si>
  <si>
    <t>C187850</t>
  </si>
  <si>
    <t>C191364</t>
  </si>
  <si>
    <t>C191363</t>
  </si>
  <si>
    <t>C120833</t>
  </si>
  <si>
    <t>C75353</t>
  </si>
  <si>
    <t>C178049</t>
  </si>
  <si>
    <t>C154885</t>
  </si>
  <si>
    <t>C189543</t>
  </si>
  <si>
    <t>C189544</t>
  </si>
  <si>
    <t>C81247</t>
  </si>
  <si>
    <t>C184644</t>
  </si>
  <si>
    <t>C100440</t>
  </si>
  <si>
    <t>C17953</t>
  </si>
  <si>
    <t>C122393</t>
  </si>
  <si>
    <t>C135372</t>
  </si>
  <si>
    <t>C154713</t>
  </si>
  <si>
    <t>C161396</t>
  </si>
  <si>
    <t>C189545</t>
  </si>
  <si>
    <t>C189538</t>
  </si>
  <si>
    <t>C161422</t>
  </si>
  <si>
    <t>C127565</t>
  </si>
  <si>
    <t>C161424</t>
  </si>
  <si>
    <t>C119253</t>
  </si>
  <si>
    <t>C119254</t>
  </si>
  <si>
    <t>C119255</t>
  </si>
  <si>
    <t>C119256</t>
  </si>
  <si>
    <t>C117761</t>
  </si>
  <si>
    <t>C122188</t>
  </si>
  <si>
    <t>C82009</t>
  </si>
  <si>
    <t>C112273</t>
  </si>
  <si>
    <t>C181452</t>
  </si>
  <si>
    <t>C119257</t>
  </si>
  <si>
    <t>C123447</t>
  </si>
  <si>
    <t>C119258</t>
  </si>
  <si>
    <t>C119259</t>
  </si>
  <si>
    <t>C120608</t>
  </si>
  <si>
    <t>C119260</t>
  </si>
  <si>
    <t>C119261</t>
  </si>
  <si>
    <t>C119262</t>
  </si>
  <si>
    <t>C119263</t>
  </si>
  <si>
    <t>C209640</t>
  </si>
  <si>
    <t>C166036</t>
  </si>
  <si>
    <t>C187847</t>
  </si>
  <si>
    <t>C122088</t>
  </si>
  <si>
    <t>C199924</t>
  </si>
  <si>
    <t>C82028</t>
  </si>
  <si>
    <t>C82029</t>
  </si>
  <si>
    <t>C82026</t>
  </si>
  <si>
    <t>C82027</t>
  </si>
  <si>
    <t>C64549</t>
  </si>
  <si>
    <t>C210190</t>
  </si>
  <si>
    <t>C210191</t>
  </si>
  <si>
    <t>C135493</t>
  </si>
  <si>
    <t>C184555</t>
  </si>
  <si>
    <t>C154908</t>
  </si>
  <si>
    <t>C25193</t>
  </si>
  <si>
    <t>C179143</t>
  </si>
  <si>
    <t>C82010</t>
  </si>
  <si>
    <t>C185967</t>
  </si>
  <si>
    <t>C172509</t>
  </si>
  <si>
    <t>C82008</t>
  </si>
  <si>
    <t>C187800</t>
  </si>
  <si>
    <t>C119230</t>
  </si>
  <si>
    <t>C158276</t>
  </si>
  <si>
    <t>C82011</t>
  </si>
  <si>
    <t>C147491</t>
  </si>
  <si>
    <t>C179758</t>
  </si>
  <si>
    <t>C187848</t>
  </si>
  <si>
    <t>C172548</t>
  </si>
  <si>
    <t>C186154</t>
  </si>
  <si>
    <t>C198314</t>
  </si>
  <si>
    <t>C166037</t>
  </si>
  <si>
    <t>C147149</t>
  </si>
  <si>
    <t>C147150</t>
  </si>
  <si>
    <t>C154907</t>
  </si>
  <si>
    <t>C64550</t>
  </si>
  <si>
    <t>C114216</t>
  </si>
  <si>
    <t>C114217</t>
  </si>
  <si>
    <t>C98720</t>
  </si>
  <si>
    <t>C96673</t>
  </si>
  <si>
    <t>C96674</t>
  </si>
  <si>
    <t>C64604</t>
  </si>
  <si>
    <t>C84819</t>
  </si>
  <si>
    <t>C84821</t>
  </si>
  <si>
    <t>C181449</t>
  </si>
  <si>
    <t>C135411</t>
  </si>
  <si>
    <t>C150840</t>
  </si>
  <si>
    <t>C165958</t>
  </si>
  <si>
    <t>C165959</t>
  </si>
  <si>
    <t>C135412</t>
  </si>
  <si>
    <t>C81952</t>
  </si>
  <si>
    <t>C81953</t>
  </si>
  <si>
    <t>C81954</t>
  </si>
  <si>
    <t>C174296</t>
  </si>
  <si>
    <t>C64605</t>
  </si>
  <si>
    <t>C130161</t>
  </si>
  <si>
    <t>C187801</t>
  </si>
  <si>
    <t>C79445</t>
  </si>
  <si>
    <t>C163433</t>
  </si>
  <si>
    <t>C135413</t>
  </si>
  <si>
    <t>C135414</t>
  </si>
  <si>
    <t>C170595</t>
  </si>
  <si>
    <t>C74698</t>
  </si>
  <si>
    <t>C132366</t>
  </si>
  <si>
    <t>C74773</t>
  </si>
  <si>
    <t>C74774</t>
  </si>
  <si>
    <t>C92251</t>
  </si>
  <si>
    <t>C74775</t>
  </si>
  <si>
    <t>C124328</t>
  </si>
  <si>
    <t>C124329</t>
  </si>
  <si>
    <t>C74855</t>
  </si>
  <si>
    <t>C124281</t>
  </si>
  <si>
    <t>C124330</t>
  </si>
  <si>
    <t>C163434</t>
  </si>
  <si>
    <t>C204637</t>
  </si>
  <si>
    <t>C154719</t>
  </si>
  <si>
    <t>C135415</t>
  </si>
  <si>
    <t>C135416</t>
  </si>
  <si>
    <t>C154720</t>
  </si>
  <si>
    <t>C135417</t>
  </si>
  <si>
    <t>C135418</t>
  </si>
  <si>
    <t>C199891</t>
  </si>
  <si>
    <t>C186047</t>
  </si>
  <si>
    <t>C139057</t>
  </si>
  <si>
    <t>C122189</t>
  </si>
  <si>
    <t>C187802</t>
  </si>
  <si>
    <t>C187803</t>
  </si>
  <si>
    <t>C111200</t>
  </si>
  <si>
    <t>C112375</t>
  </si>
  <si>
    <t>C154877</t>
  </si>
  <si>
    <t>C187804</t>
  </si>
  <si>
    <t>C154736</t>
  </si>
  <si>
    <t>C119273</t>
  </si>
  <si>
    <t>C74611</t>
  </si>
  <si>
    <t>C184615</t>
  </si>
  <si>
    <t>C150842</t>
  </si>
  <si>
    <t>C150843</t>
  </si>
  <si>
    <t>C112274</t>
  </si>
  <si>
    <t>C74782</t>
  </si>
  <si>
    <t>C74856</t>
  </si>
  <si>
    <t>C81963</t>
  </si>
  <si>
    <t>C147335</t>
  </si>
  <si>
    <t>C74857</t>
  </si>
  <si>
    <t>C174282</t>
  </si>
  <si>
    <t>C135373</t>
  </si>
  <si>
    <t>C170584</t>
  </si>
  <si>
    <t>C170583</t>
  </si>
  <si>
    <t>C210307</t>
  </si>
  <si>
    <t>C74693</t>
  </si>
  <si>
    <t>C210308</t>
  </si>
  <si>
    <t>C210309</t>
  </si>
  <si>
    <t>C184616</t>
  </si>
  <si>
    <t>C184584</t>
  </si>
  <si>
    <t>C210310</t>
  </si>
  <si>
    <t>C184617</t>
  </si>
  <si>
    <t>C210311</t>
  </si>
  <si>
    <t>C102266</t>
  </si>
  <si>
    <t>C102263</t>
  </si>
  <si>
    <t>C102264</t>
  </si>
  <si>
    <t>C102265</t>
  </si>
  <si>
    <t>C102267</t>
  </si>
  <si>
    <t>C102268</t>
  </si>
  <si>
    <t>C102269</t>
  </si>
  <si>
    <t>C102270</t>
  </si>
  <si>
    <t>C170585</t>
  </si>
  <si>
    <t>C176304</t>
  </si>
  <si>
    <t>C139243</t>
  </si>
  <si>
    <t>C139244</t>
  </si>
  <si>
    <t>C139245</t>
  </si>
  <si>
    <t>C147484</t>
  </si>
  <si>
    <t>C199984</t>
  </si>
  <si>
    <t>C25515</t>
  </si>
  <si>
    <t>C130057</t>
  </si>
  <si>
    <t>C189431</t>
  </si>
  <si>
    <t>C132482</t>
  </si>
  <si>
    <t>C172475</t>
  </si>
  <si>
    <t>C172473</t>
  </si>
  <si>
    <t>C172474</t>
  </si>
  <si>
    <t>C181310</t>
  </si>
  <si>
    <t>C202343</t>
  </si>
  <si>
    <t>C120931</t>
  </si>
  <si>
    <t>C157443</t>
  </si>
  <si>
    <t>C147474</t>
  </si>
  <si>
    <t>C184640</t>
  </si>
  <si>
    <t>C82012</t>
  </si>
  <si>
    <t>C106521</t>
  </si>
  <si>
    <t>C199922</t>
  </si>
  <si>
    <t>C142241</t>
  </si>
  <si>
    <t>C96626</t>
  </si>
  <si>
    <t>C81959</t>
  </si>
  <si>
    <t>C98725</t>
  </si>
  <si>
    <t>C103395</t>
  </si>
  <si>
    <t>C98726</t>
  </si>
  <si>
    <t>C103396</t>
  </si>
  <si>
    <t>C81960</t>
  </si>
  <si>
    <t>C103397</t>
  </si>
  <si>
    <t>C81961</t>
  </si>
  <si>
    <t>C102271</t>
  </si>
  <si>
    <t>C98799</t>
  </si>
  <si>
    <t>C122117</t>
  </si>
  <si>
    <t>C147336</t>
  </si>
  <si>
    <t>C98727</t>
  </si>
  <si>
    <t>C122118</t>
  </si>
  <si>
    <t>C163435</t>
  </si>
  <si>
    <t>C163436</t>
  </si>
  <si>
    <t>C163437</t>
  </si>
  <si>
    <t>C163438</t>
  </si>
  <si>
    <t>C112277</t>
  </si>
  <si>
    <t>C102272</t>
  </si>
  <si>
    <t>C105442</t>
  </si>
  <si>
    <t>C124341</t>
  </si>
  <si>
    <t>C100946</t>
  </si>
  <si>
    <t>C165960</t>
  </si>
  <si>
    <t>C199921</t>
  </si>
  <si>
    <t>C96648</t>
  </si>
  <si>
    <t>C80200</t>
  </si>
  <si>
    <t>C80206</t>
  </si>
  <si>
    <t>C80209</t>
  </si>
  <si>
    <t>C147337</t>
  </si>
  <si>
    <t>C81947</t>
  </si>
  <si>
    <t>C98728</t>
  </si>
  <si>
    <t>C156516</t>
  </si>
  <si>
    <t>C187806</t>
  </si>
  <si>
    <t>C172507</t>
  </si>
  <si>
    <t>C92786</t>
  </si>
  <si>
    <t>C177951</t>
  </si>
  <si>
    <t>C172508</t>
  </si>
  <si>
    <t>C147151</t>
  </si>
  <si>
    <t>C105443</t>
  </si>
  <si>
    <t>C158259</t>
  </si>
  <si>
    <t>C154752</t>
  </si>
  <si>
    <t>C204628</t>
  </si>
  <si>
    <t>C103398</t>
  </si>
  <si>
    <t>C103399</t>
  </si>
  <si>
    <t>C174313</t>
  </si>
  <si>
    <t>C112278</t>
  </si>
  <si>
    <t>C82013</t>
  </si>
  <si>
    <t>C99723</t>
  </si>
  <si>
    <t>C114219</t>
  </si>
  <si>
    <t>C114220</t>
  </si>
  <si>
    <t>C139250</t>
  </si>
  <si>
    <t>C139251</t>
  </si>
  <si>
    <t>C139252</t>
  </si>
  <si>
    <t>C119545</t>
  </si>
  <si>
    <t>C119546</t>
  </si>
  <si>
    <t>C139253</t>
  </si>
  <si>
    <t>C114222</t>
  </si>
  <si>
    <t>C122119</t>
  </si>
  <si>
    <t>C184525</t>
  </si>
  <si>
    <t>C107435</t>
  </si>
  <si>
    <t>C184528</t>
  </si>
  <si>
    <t>C184537</t>
  </si>
  <si>
    <t>C184530</t>
  </si>
  <si>
    <t>C184533</t>
  </si>
  <si>
    <t>C184618</t>
  </si>
  <si>
    <t>C184619</t>
  </si>
  <si>
    <t>C184541</t>
  </si>
  <si>
    <t>C184558</t>
  </si>
  <si>
    <t>C184620</t>
  </si>
  <si>
    <t>C147338</t>
  </si>
  <si>
    <t>C184607</t>
  </si>
  <si>
    <t>C147339</t>
  </si>
  <si>
    <t>C114221</t>
  </si>
  <si>
    <t>C74737</t>
  </si>
  <si>
    <t>C201471</t>
  </si>
  <si>
    <t>C120834</t>
  </si>
  <si>
    <t>C139246</t>
  </si>
  <si>
    <t>C139247</t>
  </si>
  <si>
    <t>C139248</t>
  </si>
  <si>
    <t>C139262</t>
  </si>
  <si>
    <t>C174362</t>
  </si>
  <si>
    <t>C139249</t>
  </si>
  <si>
    <t>C38084</t>
  </si>
  <si>
    <t>C111359</t>
  </si>
  <si>
    <t>C123565</t>
  </si>
  <si>
    <t>C112377</t>
  </si>
  <si>
    <t>C112376</t>
  </si>
  <si>
    <t>C112285</t>
  </si>
  <si>
    <t>C170626</t>
  </si>
  <si>
    <t>C132453</t>
  </si>
  <si>
    <t>C170625</t>
  </si>
  <si>
    <t>C170627</t>
  </si>
  <si>
    <t>C47843</t>
  </si>
  <si>
    <t>C112378</t>
  </si>
  <si>
    <t>C154727</t>
  </si>
  <si>
    <t>C112280</t>
  </si>
  <si>
    <t>C96650</t>
  </si>
  <si>
    <t>C135419</t>
  </si>
  <si>
    <t>C135420</t>
  </si>
  <si>
    <t>C130162</t>
  </si>
  <si>
    <t>C82014</t>
  </si>
  <si>
    <t>C185968</t>
  </si>
  <si>
    <t>C209590</t>
  </si>
  <si>
    <t>C161484</t>
  </si>
  <si>
    <t>C189498</t>
  </si>
  <si>
    <t>C64606</t>
  </si>
  <si>
    <t>C139075</t>
  </si>
  <si>
    <t>C198283</t>
  </si>
  <si>
    <t>C124418</t>
  </si>
  <si>
    <t>C124419</t>
  </si>
  <si>
    <t>C124420</t>
  </si>
  <si>
    <t>C112333</t>
  </si>
  <si>
    <t>C112379</t>
  </si>
  <si>
    <t>C38082</t>
  </si>
  <si>
    <t>C189550</t>
  </si>
  <si>
    <t>C181314</t>
  </si>
  <si>
    <t>C181312</t>
  </si>
  <si>
    <t>C111360</t>
  </si>
  <si>
    <t>C112380</t>
  </si>
  <si>
    <t>C139263</t>
  </si>
  <si>
    <t>C170588</t>
  </si>
  <si>
    <t>C128948</t>
  </si>
  <si>
    <t>C135421</t>
  </si>
  <si>
    <t>C112283</t>
  </si>
  <si>
    <t>C74298</t>
  </si>
  <si>
    <t>C73792</t>
  </si>
  <si>
    <t>C158255</t>
  </si>
  <si>
    <t>C139081</t>
  </si>
  <si>
    <t>C112281</t>
  </si>
  <si>
    <t>C112282</t>
  </si>
  <si>
    <t>C75373</t>
  </si>
  <si>
    <t>C174307</t>
  </si>
  <si>
    <t>C174306</t>
  </si>
  <si>
    <t>C210192</t>
  </si>
  <si>
    <t>C210193</t>
  </si>
  <si>
    <t>C210194</t>
  </si>
  <si>
    <t>C210195</t>
  </si>
  <si>
    <t>C171508</t>
  </si>
  <si>
    <t>C214727</t>
  </si>
  <si>
    <t>C171455</t>
  </si>
  <si>
    <t>C122120</t>
  </si>
  <si>
    <t>C139282</t>
  </si>
  <si>
    <t>C158219</t>
  </si>
  <si>
    <t>C187816</t>
  </si>
  <si>
    <t>C177980</t>
  </si>
  <si>
    <t>C147340</t>
  </si>
  <si>
    <t>C184585</t>
  </si>
  <si>
    <t>C198357</t>
  </si>
  <si>
    <t>C176280</t>
  </si>
  <si>
    <t>C176281</t>
  </si>
  <si>
    <t>C189539</t>
  </si>
  <si>
    <t>C186048</t>
  </si>
  <si>
    <t>C132367</t>
  </si>
  <si>
    <t>C204649</t>
  </si>
  <si>
    <t>C199836</t>
  </si>
  <si>
    <t>C147341</t>
  </si>
  <si>
    <t>C89800</t>
  </si>
  <si>
    <t>C126052</t>
  </si>
  <si>
    <t>C161349</t>
  </si>
  <si>
    <t>C49680</t>
  </si>
  <si>
    <t>C186049</t>
  </si>
  <si>
    <t>C186050</t>
  </si>
  <si>
    <t>C209591</t>
  </si>
  <si>
    <t>C209592</t>
  </si>
  <si>
    <t>C186214</t>
  </si>
  <si>
    <t>C172521</t>
  </si>
  <si>
    <t>C172522</t>
  </si>
  <si>
    <t>C74678</t>
  </si>
  <si>
    <t>C147342</t>
  </si>
  <si>
    <t>C161350</t>
  </si>
  <si>
    <t>C186051</t>
  </si>
  <si>
    <t>C74783</t>
  </si>
  <si>
    <t>C201480</t>
  </si>
  <si>
    <t>C201481</t>
  </si>
  <si>
    <t>C174372</t>
  </si>
  <si>
    <t>C158297</t>
  </si>
  <si>
    <t>C92716</t>
  </si>
  <si>
    <t>C174375</t>
  </si>
  <si>
    <t>C174373</t>
  </si>
  <si>
    <t>C209682</t>
  </si>
  <si>
    <t>C214762</t>
  </si>
  <si>
    <t>C174374</t>
  </si>
  <si>
    <t>C186215</t>
  </si>
  <si>
    <t>C122190</t>
  </si>
  <si>
    <t>C154876</t>
  </si>
  <si>
    <t>C154813</t>
  </si>
  <si>
    <t>C147343</t>
  </si>
  <si>
    <t>C147344</t>
  </si>
  <si>
    <t>C210312</t>
  </si>
  <si>
    <t>C184586</t>
  </si>
  <si>
    <t>C210313</t>
  </si>
  <si>
    <t>C170587</t>
  </si>
  <si>
    <t>C111361</t>
  </si>
  <si>
    <t>C124421</t>
  </si>
  <si>
    <t>C112381</t>
  </si>
  <si>
    <t>C170589</t>
  </si>
  <si>
    <t>C147345</t>
  </si>
  <si>
    <t>C170586</t>
  </si>
  <si>
    <t>C170590</t>
  </si>
  <si>
    <t>C147346</t>
  </si>
  <si>
    <t>C170594</t>
  </si>
  <si>
    <t>C80184</t>
  </si>
  <si>
    <t>C139065</t>
  </si>
  <si>
    <t>C132368</t>
  </si>
  <si>
    <t>C132369</t>
  </si>
  <si>
    <t>C189502</t>
  </si>
  <si>
    <t>C82015</t>
  </si>
  <si>
    <t>C82016</t>
  </si>
  <si>
    <t>C81308</t>
  </si>
  <si>
    <t>C186052</t>
  </si>
  <si>
    <t>C81251</t>
  </si>
  <si>
    <t>C80182</t>
  </si>
  <si>
    <t>C163439</t>
  </si>
  <si>
    <t>C154766</t>
  </si>
  <si>
    <t>C184524</t>
  </si>
  <si>
    <t>C189582</t>
  </si>
  <si>
    <t>C74858</t>
  </si>
  <si>
    <t>C116211</t>
  </si>
  <si>
    <t>C124422</t>
  </si>
  <si>
    <t>C209593</t>
  </si>
  <si>
    <t>C184520</t>
  </si>
  <si>
    <t>C163440</t>
  </si>
  <si>
    <t>C163441</t>
  </si>
  <si>
    <t>C189583</t>
  </si>
  <si>
    <t>C176305</t>
  </si>
  <si>
    <t>C176299</t>
  </si>
  <si>
    <t>C187676</t>
  </si>
  <si>
    <t>C209455</t>
  </si>
  <si>
    <t>C209530</t>
  </si>
  <si>
    <t>C82018</t>
  </si>
  <si>
    <t>C150845</t>
  </si>
  <si>
    <t>C135422</t>
  </si>
  <si>
    <t>C181406</t>
  </si>
  <si>
    <t>C199913</t>
  </si>
  <si>
    <t>C135423</t>
  </si>
  <si>
    <t>C165961</t>
  </si>
  <si>
    <t>C124342</t>
  </si>
  <si>
    <t>C181333</t>
  </si>
  <si>
    <t>C158277</t>
  </si>
  <si>
    <t>C189528</t>
  </si>
  <si>
    <t>C90505</t>
  </si>
  <si>
    <t>C98734</t>
  </si>
  <si>
    <t>C100450</t>
  </si>
  <si>
    <t>C100449</t>
  </si>
  <si>
    <t>C127614</t>
  </si>
  <si>
    <t>C98735</t>
  </si>
  <si>
    <t>C163442</t>
  </si>
  <si>
    <t>C163443</t>
  </si>
  <si>
    <t>C98736</t>
  </si>
  <si>
    <t>C110935</t>
  </si>
  <si>
    <t>C214680</t>
  </si>
  <si>
    <t>C214679</t>
  </si>
  <si>
    <t>C214681</t>
  </si>
  <si>
    <t>C214682</t>
  </si>
  <si>
    <t>C214683</t>
  </si>
  <si>
    <t>C214686</t>
  </si>
  <si>
    <t>C214684</t>
  </si>
  <si>
    <t>C214685</t>
  </si>
  <si>
    <t>C214687</t>
  </si>
  <si>
    <t>C64847</t>
  </si>
  <si>
    <t>C79446</t>
  </si>
  <si>
    <t>C165962</t>
  </si>
  <si>
    <t>C75357</t>
  </si>
  <si>
    <t>C163444</t>
  </si>
  <si>
    <t>C112286</t>
  </si>
  <si>
    <t>C112219</t>
  </si>
  <si>
    <t>C186155</t>
  </si>
  <si>
    <t>C106537</t>
  </si>
  <si>
    <t>C184522</t>
  </si>
  <si>
    <t>C154822</t>
  </si>
  <si>
    <t>C189542</t>
  </si>
  <si>
    <t>C166038</t>
  </si>
  <si>
    <t>C142276</t>
  </si>
  <si>
    <t>C176308</t>
  </si>
  <si>
    <t>C172493</t>
  </si>
  <si>
    <t>C186053</t>
  </si>
  <si>
    <t>C79448</t>
  </si>
  <si>
    <t>C201451</t>
  </si>
  <si>
    <t>C187954</t>
  </si>
  <si>
    <t>C122121</t>
  </si>
  <si>
    <t>C201452</t>
  </si>
  <si>
    <t>C187955</t>
  </si>
  <si>
    <t>C202437</t>
  </si>
  <si>
    <t>C191341</t>
  </si>
  <si>
    <t>C163445</t>
  </si>
  <si>
    <t>C92252</t>
  </si>
  <si>
    <t>C92253</t>
  </si>
  <si>
    <t>C92254</t>
  </si>
  <si>
    <t>C92255</t>
  </si>
  <si>
    <t>C92256</t>
  </si>
  <si>
    <t>C119274</t>
  </si>
  <si>
    <t>C142277</t>
  </si>
  <si>
    <t>C119275</t>
  </si>
  <si>
    <t>C119276</t>
  </si>
  <si>
    <t>C119277</t>
  </si>
  <si>
    <t>C92294</t>
  </si>
  <si>
    <t>C92257</t>
  </si>
  <si>
    <t>C92295</t>
  </si>
  <si>
    <t>C74738</t>
  </si>
  <si>
    <t>C80183</t>
  </si>
  <si>
    <t>C80164</t>
  </si>
  <si>
    <t>C154768</t>
  </si>
  <si>
    <t>C209456</t>
  </si>
  <si>
    <t>C209531</t>
  </si>
  <si>
    <t>C154817</t>
  </si>
  <si>
    <t>C150844</t>
  </si>
  <si>
    <t>C184571</t>
  </si>
  <si>
    <t>C132370</t>
  </si>
  <si>
    <t>C105585</t>
  </si>
  <si>
    <t>C74859</t>
  </si>
  <si>
    <t>C170566</t>
  </si>
  <si>
    <t>C96652</t>
  </si>
  <si>
    <t>C79447</t>
  </si>
  <si>
    <t>C150818</t>
  </si>
  <si>
    <t>C163446</t>
  </si>
  <si>
    <t>C163447</t>
  </si>
  <si>
    <t>C170565</t>
  </si>
  <si>
    <t>C202435</t>
  </si>
  <si>
    <t>C176296</t>
  </si>
  <si>
    <t>C210314</t>
  </si>
  <si>
    <t>C210315</t>
  </si>
  <si>
    <t>C186054</t>
  </si>
  <si>
    <t>C74739</t>
  </si>
  <si>
    <t>C214678</t>
  </si>
  <si>
    <t>C156563</t>
  </si>
  <si>
    <t>C201453</t>
  </si>
  <si>
    <t>C187953</t>
  </si>
  <si>
    <t>C202439</t>
  </si>
  <si>
    <t>C122122</t>
  </si>
  <si>
    <t>C210316</t>
  </si>
  <si>
    <t>C158221</t>
  </si>
  <si>
    <t>C132371</t>
  </si>
  <si>
    <t>C100448</t>
  </si>
  <si>
    <t>C184516</t>
  </si>
  <si>
    <t>C82019</t>
  </si>
  <si>
    <t>C174310</t>
  </si>
  <si>
    <t>C154812</t>
  </si>
  <si>
    <t>C161401</t>
  </si>
  <si>
    <t>C154811</t>
  </si>
  <si>
    <t>C74860</t>
  </si>
  <si>
    <t>C80186</t>
  </si>
  <si>
    <t>C198284</t>
  </si>
  <si>
    <t>C158261</t>
  </si>
  <si>
    <t>C187807</t>
  </si>
  <si>
    <t>C174365</t>
  </si>
  <si>
    <t>C187958</t>
  </si>
  <si>
    <t>C96654</t>
  </si>
  <si>
    <t>C186055</t>
  </si>
  <si>
    <t>C127615</t>
  </si>
  <si>
    <t>C98866</t>
  </si>
  <si>
    <t>C96675</t>
  </si>
  <si>
    <t>C100445</t>
  </si>
  <si>
    <t>C147351</t>
  </si>
  <si>
    <t>C199699</t>
  </si>
  <si>
    <t>C186056</t>
  </si>
  <si>
    <t>C127616</t>
  </si>
  <si>
    <t>C199700</t>
  </si>
  <si>
    <t>C165963</t>
  </si>
  <si>
    <t>C73435</t>
  </si>
  <si>
    <t>C119567</t>
  </si>
  <si>
    <t>C165964</t>
  </si>
  <si>
    <t>C186057</t>
  </si>
  <si>
    <t>C74861</t>
  </si>
  <si>
    <t>C74862</t>
  </si>
  <si>
    <t>C80185</t>
  </si>
  <si>
    <t>C124435</t>
  </si>
  <si>
    <t>C79433</t>
  </si>
  <si>
    <t>C80166</t>
  </si>
  <si>
    <t>C119278</t>
  </si>
  <si>
    <t>C79435</t>
  </si>
  <si>
    <t>C79457</t>
  </si>
  <si>
    <t>C79458</t>
  </si>
  <si>
    <t>C80203</t>
  </si>
  <si>
    <t>C119279</t>
  </si>
  <si>
    <t>C80207</t>
  </si>
  <si>
    <t>C163449</t>
  </si>
  <si>
    <t>C176302</t>
  </si>
  <si>
    <t>C80165</t>
  </si>
  <si>
    <t>C80170</t>
  </si>
  <si>
    <t>C161402</t>
  </si>
  <si>
    <t>C201439</t>
  </si>
  <si>
    <t>C199837</t>
  </si>
  <si>
    <t>C166073</t>
  </si>
  <si>
    <t>C181419</t>
  </si>
  <si>
    <t>C210317</t>
  </si>
  <si>
    <t>C156661</t>
  </si>
  <si>
    <t>C186058</t>
  </si>
  <si>
    <t>C186059</t>
  </si>
  <si>
    <t>C147457</t>
  </si>
  <si>
    <t>C147458</t>
  </si>
  <si>
    <t>C165965</t>
  </si>
  <si>
    <t>C74604</t>
  </si>
  <si>
    <t>C75343</t>
  </si>
  <si>
    <t>C177964</t>
  </si>
  <si>
    <t>C177954</t>
  </si>
  <si>
    <t>C147352</t>
  </si>
  <si>
    <t>C103406</t>
  </si>
  <si>
    <t>C114182</t>
  </si>
  <si>
    <t>C74740</t>
  </si>
  <si>
    <t>C209641</t>
  </si>
  <si>
    <t>C98740</t>
  </si>
  <si>
    <t>C98741</t>
  </si>
  <si>
    <t>C98742</t>
  </si>
  <si>
    <t>C187852</t>
  </si>
  <si>
    <t>C163450</t>
  </si>
  <si>
    <t>C163451</t>
  </si>
  <si>
    <t>C64849</t>
  </si>
  <si>
    <t>C111207</t>
  </si>
  <si>
    <t>C147353</t>
  </si>
  <si>
    <t>C147354</t>
  </si>
  <si>
    <t>C166039</t>
  </si>
  <si>
    <t>C147355</t>
  </si>
  <si>
    <t>C103404</t>
  </si>
  <si>
    <t>C96663</t>
  </si>
  <si>
    <t>C199892</t>
  </si>
  <si>
    <t>C147356</t>
  </si>
  <si>
    <t>C158234</t>
  </si>
  <si>
    <t>C147357</t>
  </si>
  <si>
    <t>C166040</t>
  </si>
  <si>
    <t>C147358</t>
  </si>
  <si>
    <t>C201442</t>
  </si>
  <si>
    <t>C184656</t>
  </si>
  <si>
    <t>C198315</t>
  </si>
  <si>
    <t>C147359</t>
  </si>
  <si>
    <t>C198316</t>
  </si>
  <si>
    <t>C64850</t>
  </si>
  <si>
    <t>C189553</t>
  </si>
  <si>
    <t>C116196</t>
  </si>
  <si>
    <t>C135424</t>
  </si>
  <si>
    <t>C139062</t>
  </si>
  <si>
    <t>C64851</t>
  </si>
  <si>
    <t>C147360</t>
  </si>
  <si>
    <t>C147128</t>
  </si>
  <si>
    <t>C147361</t>
  </si>
  <si>
    <t>C186060</t>
  </si>
  <si>
    <t>C176300</t>
  </si>
  <si>
    <t>C210318</t>
  </si>
  <si>
    <t>C166041</t>
  </si>
  <si>
    <t>C181428</t>
  </si>
  <si>
    <t>C178007</t>
  </si>
  <si>
    <t>C178008</t>
  </si>
  <si>
    <t>C178009</t>
  </si>
  <si>
    <t>C178010</t>
  </si>
  <si>
    <t>C154816</t>
  </si>
  <si>
    <t>C205753</t>
  </si>
  <si>
    <t>C142330</t>
  </si>
  <si>
    <t>C64796</t>
  </si>
  <si>
    <t>C189554</t>
  </si>
  <si>
    <t>C81255</t>
  </si>
  <si>
    <t>C105587</t>
  </si>
  <si>
    <t>C209594</t>
  </si>
  <si>
    <t>C80187</t>
  </si>
  <si>
    <t>C80188</t>
  </si>
  <si>
    <t>C147362</t>
  </si>
  <si>
    <t>C100425</t>
  </si>
  <si>
    <t>C156513</t>
  </si>
  <si>
    <t>C103402</t>
  </si>
  <si>
    <t>C189510</t>
  </si>
  <si>
    <t>C189511</t>
  </si>
  <si>
    <t>C189512</t>
  </si>
  <si>
    <t>C186156</t>
  </si>
  <si>
    <t>C106525</t>
  </si>
  <si>
    <t>C139070</t>
  </si>
  <si>
    <t>C163452</t>
  </si>
  <si>
    <t>C166042</t>
  </si>
  <si>
    <t>C198233</t>
  </si>
  <si>
    <t>C204586</t>
  </si>
  <si>
    <t>C25347</t>
  </si>
  <si>
    <t>C74709</t>
  </si>
  <si>
    <t>C111206</t>
  </si>
  <si>
    <t>C74658</t>
  </si>
  <si>
    <t>C165966</t>
  </si>
  <si>
    <t>C111208</t>
  </si>
  <si>
    <t>C187851</t>
  </si>
  <si>
    <t>C165967</t>
  </si>
  <si>
    <t>C204636</t>
  </si>
  <si>
    <t>C174387</t>
  </si>
  <si>
    <t>C199897</t>
  </si>
  <si>
    <t>C112312</t>
  </si>
  <si>
    <t>C112291</t>
  </si>
  <si>
    <t>C163453</t>
  </si>
  <si>
    <t>C142331</t>
  </si>
  <si>
    <t>C116186</t>
  </si>
  <si>
    <t>C116187</t>
  </si>
  <si>
    <t>C119231</t>
  </si>
  <si>
    <t>C181411</t>
  </si>
  <si>
    <t>C96668</t>
  </si>
  <si>
    <t>C119232</t>
  </si>
  <si>
    <t>C119233</t>
  </si>
  <si>
    <t>C119234</t>
  </si>
  <si>
    <t>C64848</t>
  </si>
  <si>
    <t>C92258</t>
  </si>
  <si>
    <t>C147363</t>
  </si>
  <si>
    <t>C92259</t>
  </si>
  <si>
    <t>C81277</t>
  </si>
  <si>
    <t>C81276</t>
  </si>
  <si>
    <t>C92260</t>
  </si>
  <si>
    <t>C92261</t>
  </si>
  <si>
    <t>C81278</t>
  </si>
  <si>
    <t>C156515</t>
  </si>
  <si>
    <t>C147364</t>
  </si>
  <si>
    <t>C124343</t>
  </si>
  <si>
    <t>C147365</t>
  </si>
  <si>
    <t>C92262</t>
  </si>
  <si>
    <t>C147366</t>
  </si>
  <si>
    <t>C161363</t>
  </si>
  <si>
    <t>C127617</t>
  </si>
  <si>
    <t>C209595</t>
  </si>
  <si>
    <t>C96689</t>
  </si>
  <si>
    <t>C147367</t>
  </si>
  <si>
    <t>C96616</t>
  </si>
  <si>
    <t>C122123</t>
  </si>
  <si>
    <t>C81279</t>
  </si>
  <si>
    <t>C135425</t>
  </si>
  <si>
    <t>C103845</t>
  </si>
  <si>
    <t>C135426</t>
  </si>
  <si>
    <t>C172514</t>
  </si>
  <si>
    <t>C181453</t>
  </si>
  <si>
    <t>C187809</t>
  </si>
  <si>
    <t>C199936</t>
  </si>
  <si>
    <t>C187855</t>
  </si>
  <si>
    <t>C199937</t>
  </si>
  <si>
    <t>C189549</t>
  </si>
  <si>
    <t>C189316</t>
  </si>
  <si>
    <t>C189552</t>
  </si>
  <si>
    <t>C209683</t>
  </si>
  <si>
    <t>C209684</t>
  </si>
  <si>
    <t>C209446</t>
  </si>
  <si>
    <t>C209685</t>
  </si>
  <si>
    <t>C186157</t>
  </si>
  <si>
    <t>C100947</t>
  </si>
  <si>
    <t>C209686</t>
  </si>
  <si>
    <t>C122124</t>
  </si>
  <si>
    <t>C80189</t>
  </si>
  <si>
    <t>C161395</t>
  </si>
  <si>
    <t>C92265</t>
  </si>
  <si>
    <t>C163539</t>
  </si>
  <si>
    <t>C139085</t>
  </si>
  <si>
    <t>C161393</t>
  </si>
  <si>
    <t>C166043</t>
  </si>
  <si>
    <t>C154821</t>
  </si>
  <si>
    <t>C92263</t>
  </si>
  <si>
    <t>C199935</t>
  </si>
  <si>
    <t>C158238</t>
  </si>
  <si>
    <t>C158217</t>
  </si>
  <si>
    <t>C166044</t>
  </si>
  <si>
    <t>C92266</t>
  </si>
  <si>
    <t>C166045</t>
  </si>
  <si>
    <t>C158216</t>
  </si>
  <si>
    <t>C201443</t>
  </si>
  <si>
    <t>C139271</t>
  </si>
  <si>
    <t>C198317</t>
  </si>
  <si>
    <t>C184655</t>
  </si>
  <si>
    <t>C154746</t>
  </si>
  <si>
    <t>C181440</t>
  </si>
  <si>
    <t>C181441</t>
  </si>
  <si>
    <t>C181442</t>
  </si>
  <si>
    <t>C181443</t>
  </si>
  <si>
    <t>C128955</t>
  </si>
  <si>
    <t>C128956</t>
  </si>
  <si>
    <t>C154747</t>
  </si>
  <si>
    <t>C100460</t>
  </si>
  <si>
    <t>C128957</t>
  </si>
  <si>
    <t>C128958</t>
  </si>
  <si>
    <t>C154748</t>
  </si>
  <si>
    <t>C181439</t>
  </si>
  <si>
    <t>C181417</t>
  </si>
  <si>
    <t>C181444</t>
  </si>
  <si>
    <t>C154751</t>
  </si>
  <si>
    <t>C186061</t>
  </si>
  <si>
    <t>C186062</t>
  </si>
  <si>
    <t>C181416</t>
  </si>
  <si>
    <t>C154750</t>
  </si>
  <si>
    <t>C176962</t>
  </si>
  <si>
    <t>C128962</t>
  </si>
  <si>
    <t>C181192</t>
  </si>
  <si>
    <t>C154749</t>
  </si>
  <si>
    <t>C181415</t>
  </si>
  <si>
    <t>C181412</t>
  </si>
  <si>
    <t>C181413</t>
  </si>
  <si>
    <t>C181414</t>
  </si>
  <si>
    <t>C128963</t>
  </si>
  <si>
    <t>C189390</t>
  </si>
  <si>
    <t>C128966</t>
  </si>
  <si>
    <t>C128967</t>
  </si>
  <si>
    <t>C128933</t>
  </si>
  <si>
    <t>C139078</t>
  </si>
  <si>
    <t>C96659</t>
  </si>
  <si>
    <t>C184708</t>
  </si>
  <si>
    <t>C209596</t>
  </si>
  <si>
    <t>C178011</t>
  </si>
  <si>
    <t>C186158</t>
  </si>
  <si>
    <t>C198318</t>
  </si>
  <si>
    <t>C191315</t>
  </si>
  <si>
    <t>C214722</t>
  </si>
  <si>
    <t>C214723</t>
  </si>
  <si>
    <t>C154758</t>
  </si>
  <si>
    <t>C74741</t>
  </si>
  <si>
    <t>C181409</t>
  </si>
  <si>
    <t>C124443</t>
  </si>
  <si>
    <t>C74704</t>
  </si>
  <si>
    <t>C186159</t>
  </si>
  <si>
    <t>C186160</t>
  </si>
  <si>
    <t>C186161</t>
  </si>
  <si>
    <t>C198319</t>
  </si>
  <si>
    <t>C186162</t>
  </si>
  <si>
    <t>C154834</t>
  </si>
  <si>
    <t>C198320</t>
  </si>
  <si>
    <t>C184662</t>
  </si>
  <si>
    <t>C178012</t>
  </si>
  <si>
    <t>C186163</t>
  </si>
  <si>
    <t>C198321</t>
  </si>
  <si>
    <t>C184663</t>
  </si>
  <si>
    <t>C178013</t>
  </si>
  <si>
    <t>C186164</t>
  </si>
  <si>
    <t>C198322</t>
  </si>
  <si>
    <t>C184664</t>
  </si>
  <si>
    <t>C178014</t>
  </si>
  <si>
    <t>C198323</t>
  </si>
  <si>
    <t>C198324</t>
  </si>
  <si>
    <t>C184651</t>
  </si>
  <si>
    <t>C154833</t>
  </si>
  <si>
    <t>C191316</t>
  </si>
  <si>
    <t>C209597</t>
  </si>
  <si>
    <t>C64802</t>
  </si>
  <si>
    <t>C202449</t>
  </si>
  <si>
    <t>C199938</t>
  </si>
  <si>
    <t>C199939</t>
  </si>
  <si>
    <t>C199940</t>
  </si>
  <si>
    <t>C189566</t>
  </si>
  <si>
    <t>C199941</t>
  </si>
  <si>
    <t>C189567</t>
  </si>
  <si>
    <t>C199942</t>
  </si>
  <si>
    <t>C189556</t>
  </si>
  <si>
    <t>C189568</t>
  </si>
  <si>
    <t>C199943</t>
  </si>
  <si>
    <t>C189569</t>
  </si>
  <si>
    <t>C199944</t>
  </si>
  <si>
    <t>C189557</t>
  </si>
  <si>
    <t>C189558</t>
  </si>
  <si>
    <t>C189559</t>
  </si>
  <si>
    <t>C189560</t>
  </si>
  <si>
    <t>C189570</t>
  </si>
  <si>
    <t>C199945</t>
  </si>
  <si>
    <t>C189571</t>
  </si>
  <si>
    <t>C199946</t>
  </si>
  <si>
    <t>C189572</t>
  </si>
  <si>
    <t>C199947</t>
  </si>
  <si>
    <t>C189561</t>
  </si>
  <si>
    <t>C199948</t>
  </si>
  <si>
    <t>C189562</t>
  </si>
  <si>
    <t>C189573</t>
  </si>
  <si>
    <t>C199949</t>
  </si>
  <si>
    <t>C199950</t>
  </si>
  <si>
    <t>C189574</t>
  </si>
  <si>
    <t>C199951</t>
  </si>
  <si>
    <t>C189575</t>
  </si>
  <si>
    <t>C199952</t>
  </si>
  <si>
    <t>C189563</t>
  </si>
  <si>
    <t>C199954</t>
  </si>
  <si>
    <t>C199955</t>
  </si>
  <si>
    <t>C189576</t>
  </si>
  <si>
    <t>C199956</t>
  </si>
  <si>
    <t>C189577</t>
  </si>
  <si>
    <t>C199953</t>
  </si>
  <si>
    <t>C189564</t>
  </si>
  <si>
    <t>C189565</t>
  </si>
  <si>
    <t>C199681</t>
  </si>
  <si>
    <t>C186165</t>
  </si>
  <si>
    <t>C189536</t>
  </si>
  <si>
    <t>C154819</t>
  </si>
  <si>
    <t>C184666</t>
  </si>
  <si>
    <t>C49677</t>
  </si>
  <si>
    <t>C199925</t>
  </si>
  <si>
    <t>C199926</t>
  </si>
  <si>
    <t>C181408</t>
  </si>
  <si>
    <t>C214702</t>
  </si>
  <si>
    <t>C186166</t>
  </si>
  <si>
    <t>C186167</t>
  </si>
  <si>
    <t>C199998</t>
  </si>
  <si>
    <t>C199682</t>
  </si>
  <si>
    <t>C135427</t>
  </si>
  <si>
    <t>C135428</t>
  </si>
  <si>
    <t>C74640</t>
  </si>
  <si>
    <t>C187853</t>
  </si>
  <si>
    <t>C199927</t>
  </si>
  <si>
    <t>C186168</t>
  </si>
  <si>
    <t>C199928</t>
  </si>
  <si>
    <t>C186169</t>
  </si>
  <si>
    <t>C187854</t>
  </si>
  <si>
    <t>C186170</t>
  </si>
  <si>
    <t>C147368</t>
  </si>
  <si>
    <t>C147369</t>
  </si>
  <si>
    <t>C176360</t>
  </si>
  <si>
    <t>C163568</t>
  </si>
  <si>
    <t>C210196</t>
  </si>
  <si>
    <t>C210197</t>
  </si>
  <si>
    <t>C210198</t>
  </si>
  <si>
    <t>C210199</t>
  </si>
  <si>
    <t>C210200</t>
  </si>
  <si>
    <t>C210201</t>
  </si>
  <si>
    <t>C199957</t>
  </si>
  <si>
    <t>C81984</t>
  </si>
  <si>
    <t>C142279</t>
  </si>
  <si>
    <t>C142280</t>
  </si>
  <si>
    <t>C191292</t>
  </si>
  <si>
    <t>C74863</t>
  </si>
  <si>
    <t>C186063</t>
  </si>
  <si>
    <t>C186064</t>
  </si>
  <si>
    <t>C209598</t>
  </si>
  <si>
    <t>C186065</t>
  </si>
  <si>
    <t>C186066</t>
  </si>
  <si>
    <t>C186067</t>
  </si>
  <si>
    <t>C186068</t>
  </si>
  <si>
    <t>C209599</t>
  </si>
  <si>
    <t>C186069</t>
  </si>
  <si>
    <t>C191293</t>
  </si>
  <si>
    <t>C187788</t>
  </si>
  <si>
    <t>C186070</t>
  </si>
  <si>
    <t>C112319</t>
  </si>
  <si>
    <t>C74879</t>
  </si>
  <si>
    <t>C154732</t>
  </si>
  <si>
    <t>C154731</t>
  </si>
  <si>
    <t>C74880</t>
  </si>
  <si>
    <t>C210320</t>
  </si>
  <si>
    <t>C102275</t>
  </si>
  <si>
    <t>C96669</t>
  </si>
  <si>
    <t>C132432</t>
  </si>
  <si>
    <t>C178048</t>
  </si>
  <si>
    <t>C147370</t>
  </si>
  <si>
    <t>C80190</t>
  </si>
  <si>
    <t>C74612</t>
  </si>
  <si>
    <t>C154767</t>
  </si>
  <si>
    <t>C210321</t>
  </si>
  <si>
    <t>C177932</t>
  </si>
  <si>
    <t>C163454</t>
  </si>
  <si>
    <t>C112217</t>
  </si>
  <si>
    <t>C170578</t>
  </si>
  <si>
    <t>C210322</t>
  </si>
  <si>
    <t>C184514</t>
  </si>
  <si>
    <t>C127622</t>
  </si>
  <si>
    <t>C74718</t>
  </si>
  <si>
    <t>C74719</t>
  </si>
  <si>
    <t>C210323</t>
  </si>
  <si>
    <t>C111362</t>
  </si>
  <si>
    <t>C81986</t>
  </si>
  <si>
    <t>C124344</t>
  </si>
  <si>
    <t>C124345</t>
  </si>
  <si>
    <t>C165968</t>
  </si>
  <si>
    <t>C184512</t>
  </si>
  <si>
    <t>C184513</t>
  </si>
  <si>
    <t>C174279</t>
  </si>
  <si>
    <t>C116255</t>
  </si>
  <si>
    <t>C112382</t>
  </si>
  <si>
    <t>C112321</t>
  </si>
  <si>
    <t>C111232</t>
  </si>
  <si>
    <t>C117976</t>
  </si>
  <si>
    <t>C112325</t>
  </si>
  <si>
    <t>C187810</t>
  </si>
  <si>
    <t>C116197</t>
  </si>
  <si>
    <t>C189507</t>
  </si>
  <si>
    <t>C147371</t>
  </si>
  <si>
    <t>C122196</t>
  </si>
  <si>
    <t>C184424</t>
  </si>
  <si>
    <t>C163455</t>
  </si>
  <si>
    <t>C163456</t>
  </si>
  <si>
    <t>C163457</t>
  </si>
  <si>
    <t>C163458</t>
  </si>
  <si>
    <t>C163459</t>
  </si>
  <si>
    <t>C163460</t>
  </si>
  <si>
    <t>C81994</t>
  </si>
  <si>
    <t>C184646</t>
  </si>
  <si>
    <t>C81995</t>
  </si>
  <si>
    <t>C81996</t>
  </si>
  <si>
    <t>C81969</t>
  </si>
  <si>
    <t>C184515</t>
  </si>
  <si>
    <t>C111233</t>
  </si>
  <si>
    <t>C98745</t>
  </si>
  <si>
    <t>C199838</t>
  </si>
  <si>
    <t>C81970</t>
  </si>
  <si>
    <t>C202392</t>
  </si>
  <si>
    <t>C74864</t>
  </si>
  <si>
    <t>C74865</t>
  </si>
  <si>
    <t>C128968</t>
  </si>
  <si>
    <t>C128969</t>
  </si>
  <si>
    <t>C112322</t>
  </si>
  <si>
    <t>C165969</t>
  </si>
  <si>
    <t>C81971</t>
  </si>
  <si>
    <t>C122127</t>
  </si>
  <si>
    <t>C122128</t>
  </si>
  <si>
    <t>C122129</t>
  </si>
  <si>
    <t>C122130</t>
  </si>
  <si>
    <t>C147372</t>
  </si>
  <si>
    <t>C147373</t>
  </si>
  <si>
    <t>C147374</t>
  </si>
  <si>
    <t>C119285</t>
  </si>
  <si>
    <t>C147375</t>
  </si>
  <si>
    <t>C199839</t>
  </si>
  <si>
    <t>C154737</t>
  </si>
  <si>
    <t>C154738</t>
  </si>
  <si>
    <t>C81972</t>
  </si>
  <si>
    <t>C199840</t>
  </si>
  <si>
    <t>C117835</t>
  </si>
  <si>
    <t>C128970</t>
  </si>
  <si>
    <t>C172513</t>
  </si>
  <si>
    <t>C156519</t>
  </si>
  <si>
    <t>C156518</t>
  </si>
  <si>
    <t>C165970</t>
  </si>
  <si>
    <t>C142281</t>
  </si>
  <si>
    <t>C117836</t>
  </si>
  <si>
    <t>C209600</t>
  </si>
  <si>
    <t>C158147</t>
  </si>
  <si>
    <t>C142282</t>
  </si>
  <si>
    <t>C142283</t>
  </si>
  <si>
    <t>C158220</t>
  </si>
  <si>
    <t>C117837</t>
  </si>
  <si>
    <t>C171058</t>
  </si>
  <si>
    <t>C209429</t>
  </si>
  <si>
    <t>C209505</t>
  </si>
  <si>
    <t>C209430</t>
  </si>
  <si>
    <t>C209449</t>
  </si>
  <si>
    <t>C209506</t>
  </si>
  <si>
    <t>C209507</t>
  </si>
  <si>
    <t>C209508</t>
  </si>
  <si>
    <t>C209431</t>
  </si>
  <si>
    <t>C209509</t>
  </si>
  <si>
    <t>C209432</t>
  </si>
  <si>
    <t>C209450</t>
  </si>
  <si>
    <t>C209510</t>
  </si>
  <si>
    <t>C209511</t>
  </si>
  <si>
    <t>C209512</t>
  </si>
  <si>
    <t>C209433</t>
  </si>
  <si>
    <t>C209513</t>
  </si>
  <si>
    <t>C209514</t>
  </si>
  <si>
    <t>C209451</t>
  </si>
  <si>
    <t>C209515</t>
  </si>
  <si>
    <t>C209516</t>
  </si>
  <si>
    <t>C209517</t>
  </si>
  <si>
    <t>C209434</t>
  </si>
  <si>
    <t>C209452</t>
  </si>
  <si>
    <t>C209518</t>
  </si>
  <si>
    <t>C209435</t>
  </si>
  <si>
    <t>C103410</t>
  </si>
  <si>
    <t>C177984</t>
  </si>
  <si>
    <t>C116126</t>
  </si>
  <si>
    <t>C186071</t>
  </si>
  <si>
    <t>C81869</t>
  </si>
  <si>
    <t>C147376</t>
  </si>
  <si>
    <t>C156517</t>
  </si>
  <si>
    <t>C116122</t>
  </si>
  <si>
    <t>C156588</t>
  </si>
  <si>
    <t>C120835</t>
  </si>
  <si>
    <t>C116184</t>
  </si>
  <si>
    <t>C161375</t>
  </si>
  <si>
    <t>C154890</t>
  </si>
  <si>
    <t>C112038</t>
  </si>
  <si>
    <t>C82044</t>
  </si>
  <si>
    <t>C172482</t>
  </si>
  <si>
    <t>C139254</t>
  </si>
  <si>
    <t>C187857</t>
  </si>
  <si>
    <t>C120677</t>
  </si>
  <si>
    <t>C184674</t>
  </si>
  <si>
    <t>C120678</t>
  </si>
  <si>
    <t>C199933</t>
  </si>
  <si>
    <t>C199931</t>
  </si>
  <si>
    <t>C199958</t>
  </si>
  <si>
    <t>C199932</t>
  </si>
  <si>
    <t>C199959</t>
  </si>
  <si>
    <t>C198325</t>
  </si>
  <si>
    <t>C191317</t>
  </si>
  <si>
    <t>C187858</t>
  </si>
  <si>
    <t>C120679</t>
  </si>
  <si>
    <t>C198326</t>
  </si>
  <si>
    <t>C191318</t>
  </si>
  <si>
    <t>C171512</t>
  </si>
  <si>
    <t>C204696</t>
  </si>
  <si>
    <t>C189356</t>
  </si>
  <si>
    <t>C210202</t>
  </si>
  <si>
    <t>C82020</t>
  </si>
  <si>
    <t>C96681</t>
  </si>
  <si>
    <t>C171513</t>
  </si>
  <si>
    <t>C98748</t>
  </si>
  <si>
    <t>C156562</t>
  </si>
  <si>
    <t>C182274</t>
  </si>
  <si>
    <t>C64805</t>
  </si>
  <si>
    <t>C116148</t>
  </si>
  <si>
    <t>C147377</t>
  </si>
  <si>
    <t>C74788</t>
  </si>
  <si>
    <t>C186072</t>
  </si>
  <si>
    <t>C123458</t>
  </si>
  <si>
    <t>C123459</t>
  </si>
  <si>
    <t>C116123</t>
  </si>
  <si>
    <t>C74805</t>
  </si>
  <si>
    <t>C74806</t>
  </si>
  <si>
    <t>C74807</t>
  </si>
  <si>
    <t>C74808</t>
  </si>
  <si>
    <t>C127623</t>
  </si>
  <si>
    <t>C74809</t>
  </si>
  <si>
    <t>C74810</t>
  </si>
  <si>
    <t>C74811</t>
  </si>
  <si>
    <t>C74812</t>
  </si>
  <si>
    <t>C74813</t>
  </si>
  <si>
    <t>C214675</t>
  </si>
  <si>
    <t>C74814</t>
  </si>
  <si>
    <t>C74815</t>
  </si>
  <si>
    <t>C122131</t>
  </si>
  <si>
    <t>C112323</t>
  </si>
  <si>
    <t>C112324</t>
  </si>
  <si>
    <t>C74816</t>
  </si>
  <si>
    <t>C74817</t>
  </si>
  <si>
    <t>C74818</t>
  </si>
  <si>
    <t>C74819</t>
  </si>
  <si>
    <t>C74820</t>
  </si>
  <si>
    <t>C74821</t>
  </si>
  <si>
    <t>C74822</t>
  </si>
  <si>
    <t>C74823</t>
  </si>
  <si>
    <t>C74824</t>
  </si>
  <si>
    <t>C74825</t>
  </si>
  <si>
    <t>C74826</t>
  </si>
  <si>
    <t>C74827</t>
  </si>
  <si>
    <t>C74828</t>
  </si>
  <si>
    <t>C74829</t>
  </si>
  <si>
    <t>C74830</t>
  </si>
  <si>
    <t>C74831</t>
  </si>
  <si>
    <t>C74832</t>
  </si>
  <si>
    <t>C74833</t>
  </si>
  <si>
    <t>C74834</t>
  </si>
  <si>
    <t>C74835</t>
  </si>
  <si>
    <t>C74836</t>
  </si>
  <si>
    <t>C74837</t>
  </si>
  <si>
    <t>C41255</t>
  </si>
  <si>
    <t>C125945</t>
  </si>
  <si>
    <t>C116124</t>
  </si>
  <si>
    <t>C181193</t>
  </si>
  <si>
    <t>C181445</t>
  </si>
  <si>
    <t>C100439</t>
  </si>
  <si>
    <t>C125946</t>
  </si>
  <si>
    <t>C87143</t>
  </si>
  <si>
    <t>C154711</t>
  </si>
  <si>
    <t>C98749</t>
  </si>
  <si>
    <t>C98750</t>
  </si>
  <si>
    <t>C102276</t>
  </si>
  <si>
    <t>C74679</t>
  </si>
  <si>
    <t>C150819</t>
  </si>
  <si>
    <t>C189353</t>
  </si>
  <si>
    <t>C111237</t>
  </si>
  <si>
    <t>C112383</t>
  </si>
  <si>
    <t>C119235</t>
  </si>
  <si>
    <t>C119236</t>
  </si>
  <si>
    <t>C163461</t>
  </si>
  <si>
    <t>C80494</t>
  </si>
  <si>
    <t>C204650</t>
  </si>
  <si>
    <t>C80180</t>
  </si>
  <si>
    <t>C209687</t>
  </si>
  <si>
    <t>C199903</t>
  </si>
  <si>
    <t>C124423</t>
  </si>
  <si>
    <t>C130055</t>
  </si>
  <si>
    <t>C124424</t>
  </si>
  <si>
    <t>C111238</t>
  </si>
  <si>
    <t>C199960</t>
  </si>
  <si>
    <t>C163540</t>
  </si>
  <si>
    <t>C117762</t>
  </si>
  <si>
    <t>C117763</t>
  </si>
  <si>
    <t>C117764</t>
  </si>
  <si>
    <t>C117765</t>
  </si>
  <si>
    <t>C117766</t>
  </si>
  <si>
    <t>C62117</t>
  </si>
  <si>
    <t>C62116</t>
  </si>
  <si>
    <t>C117767</t>
  </si>
  <si>
    <t>C117768</t>
  </si>
  <si>
    <t>C117769</t>
  </si>
  <si>
    <t>C184542</t>
  </si>
  <si>
    <t>C184543</t>
  </si>
  <si>
    <t>C184546</t>
  </si>
  <si>
    <t>C184547</t>
  </si>
  <si>
    <t>C184544</t>
  </si>
  <si>
    <t>C184545</t>
  </si>
  <si>
    <t>C184548</t>
  </si>
  <si>
    <t>C64853</t>
  </si>
  <si>
    <t>C187859</t>
  </si>
  <si>
    <t>C191319</t>
  </si>
  <si>
    <t>C147379</t>
  </si>
  <si>
    <t>C184549</t>
  </si>
  <si>
    <t>C106560</t>
  </si>
  <si>
    <t>C79462</t>
  </si>
  <si>
    <t>C147380</t>
  </si>
  <si>
    <t>C184587</t>
  </si>
  <si>
    <t>C111239</t>
  </si>
  <si>
    <t>C64854</t>
  </si>
  <si>
    <t>C150820</t>
  </si>
  <si>
    <t>C123557</t>
  </si>
  <si>
    <t>C191222</t>
  </si>
  <si>
    <t>C100433</t>
  </si>
  <si>
    <t>C177955</t>
  </si>
  <si>
    <t>C163462</t>
  </si>
  <si>
    <t>C165971</t>
  </si>
  <si>
    <t>C154724</t>
  </si>
  <si>
    <t>C98730</t>
  </si>
  <si>
    <t>C161351</t>
  </si>
  <si>
    <t>C98731</t>
  </si>
  <si>
    <t>C172539</t>
  </si>
  <si>
    <t>C132374</t>
  </si>
  <si>
    <t>C199900</t>
  </si>
  <si>
    <t>C199898</t>
  </si>
  <si>
    <t>C127624</t>
  </si>
  <si>
    <t>C209519</t>
  </si>
  <si>
    <t>C84372</t>
  </si>
  <si>
    <t>C191321</t>
  </si>
  <si>
    <t>C191320</t>
  </si>
  <si>
    <t>C198222</t>
  </si>
  <si>
    <t>C198223</t>
  </si>
  <si>
    <t>C187860</t>
  </si>
  <si>
    <t>C191322</t>
  </si>
  <si>
    <t>C96688</t>
  </si>
  <si>
    <t>C98867</t>
  </si>
  <si>
    <t>C154722</t>
  </si>
  <si>
    <t>C186073</t>
  </si>
  <si>
    <t>C189519</t>
  </si>
  <si>
    <t>C186074</t>
  </si>
  <si>
    <t>C186075</t>
  </si>
  <si>
    <t>C202379</t>
  </si>
  <si>
    <t>C202378</t>
  </si>
  <si>
    <t>C186076</t>
  </si>
  <si>
    <t>C202377</t>
  </si>
  <si>
    <t>C96682</t>
  </si>
  <si>
    <t>C154740</t>
  </si>
  <si>
    <t>C202436</t>
  </si>
  <si>
    <t>C184641</t>
  </si>
  <si>
    <t>C79450</t>
  </si>
  <si>
    <t>C186077</t>
  </si>
  <si>
    <t>C154741</t>
  </si>
  <si>
    <t>C172504</t>
  </si>
  <si>
    <t>C125947</t>
  </si>
  <si>
    <t>C191288</t>
  </si>
  <si>
    <t>C122132</t>
  </si>
  <si>
    <t>C172478</t>
  </si>
  <si>
    <t>C189508</t>
  </si>
  <si>
    <t>C71258</t>
  </si>
  <si>
    <t>C139219</t>
  </si>
  <si>
    <t>C127566</t>
  </si>
  <si>
    <t>C176240</t>
  </si>
  <si>
    <t>C176307</t>
  </si>
  <si>
    <t>C124425</t>
  </si>
  <si>
    <t>C201473</t>
  </si>
  <si>
    <t>C201472</t>
  </si>
  <si>
    <t>C106539</t>
  </si>
  <si>
    <t>C106540</t>
  </si>
  <si>
    <t>C166046</t>
  </si>
  <si>
    <t>C147381</t>
  </si>
  <si>
    <t>C64855</t>
  </si>
  <si>
    <t>C74887</t>
  </si>
  <si>
    <t>C79451</t>
  </si>
  <si>
    <t>C74888</t>
  </si>
  <si>
    <t>C79452</t>
  </si>
  <si>
    <t>C74889</t>
  </si>
  <si>
    <t>C79453</t>
  </si>
  <si>
    <t>C74890</t>
  </si>
  <si>
    <t>C79454</t>
  </si>
  <si>
    <t>C74891</t>
  </si>
  <si>
    <t>C79455</t>
  </si>
  <si>
    <t>C79449</t>
  </si>
  <si>
    <t>C165972</t>
  </si>
  <si>
    <t>C96684</t>
  </si>
  <si>
    <t>C105588</t>
  </si>
  <si>
    <t>C121182</t>
  </si>
  <si>
    <t>C120635</t>
  </si>
  <si>
    <t>C120636</t>
  </si>
  <si>
    <t>C120637</t>
  </si>
  <si>
    <t>C103412</t>
  </si>
  <si>
    <t>C189506</t>
  </si>
  <si>
    <t>C210203</t>
  </si>
  <si>
    <t>C147382</t>
  </si>
  <si>
    <t>C127625</t>
  </si>
  <si>
    <t>C127626</t>
  </si>
  <si>
    <t>C25334</t>
  </si>
  <si>
    <t>C174278</t>
  </si>
  <si>
    <t>C120718</t>
  </si>
  <si>
    <t>C209520</t>
  </si>
  <si>
    <t>C74866</t>
  </si>
  <si>
    <t>C199901</t>
  </si>
  <si>
    <t>C174293</t>
  </si>
  <si>
    <t>C209436</t>
  </si>
  <si>
    <t>C174369</t>
  </si>
  <si>
    <t>C174367</t>
  </si>
  <si>
    <t>C119551</t>
  </si>
  <si>
    <t>C94189</t>
  </si>
  <si>
    <t>C209521</t>
  </si>
  <si>
    <t>C174277</t>
  </si>
  <si>
    <t>C209453</t>
  </si>
  <si>
    <t>C119552</t>
  </si>
  <si>
    <t>C119553</t>
  </si>
  <si>
    <t>C174368</t>
  </si>
  <si>
    <t>C186216</t>
  </si>
  <si>
    <t>C122133</t>
  </si>
  <si>
    <t>C64856</t>
  </si>
  <si>
    <t>C116195</t>
  </si>
  <si>
    <t>C147383</t>
  </si>
  <si>
    <t>C214601</t>
  </si>
  <si>
    <t>C209522</t>
  </si>
  <si>
    <t>C209523</t>
  </si>
  <si>
    <t>C209440</t>
  </si>
  <si>
    <t>C209532</t>
  </si>
  <si>
    <t>C209533</t>
  </si>
  <si>
    <t>C214724</t>
  </si>
  <si>
    <t>C79467</t>
  </si>
  <si>
    <t>C127567</t>
  </si>
  <si>
    <t>C74659</t>
  </si>
  <si>
    <t>C74790</t>
  </si>
  <si>
    <t>C130163</t>
  </si>
  <si>
    <t>C117840</t>
  </si>
  <si>
    <t>C187808</t>
  </si>
  <si>
    <t>C117841</t>
  </si>
  <si>
    <t>C117748</t>
  </si>
  <si>
    <t>C117842</t>
  </si>
  <si>
    <t>C111242</t>
  </si>
  <si>
    <t>C74949</t>
  </si>
  <si>
    <t>C142284</t>
  </si>
  <si>
    <t>C189505</t>
  </si>
  <si>
    <t>C98732</t>
  </si>
  <si>
    <t>C116146</t>
  </si>
  <si>
    <t>C187861</t>
  </si>
  <si>
    <t>C147384</t>
  </si>
  <si>
    <t>C119554</t>
  </si>
  <si>
    <t>C119568</t>
  </si>
  <si>
    <t>C124446</t>
  </si>
  <si>
    <t>C124447</t>
  </si>
  <si>
    <t>C189534</t>
  </si>
  <si>
    <t>C191289</t>
  </si>
  <si>
    <t>C191351</t>
  </si>
  <si>
    <t>C81257</t>
  </si>
  <si>
    <t>C132459</t>
  </si>
  <si>
    <t>C132460</t>
  </si>
  <si>
    <t>C124448</t>
  </si>
  <si>
    <t>C174232</t>
  </si>
  <si>
    <t>C174361</t>
  </si>
  <si>
    <t>C117884</t>
  </si>
  <si>
    <t>C117890</t>
  </si>
  <si>
    <t>C35461</t>
  </si>
  <si>
    <t>C184621</t>
  </si>
  <si>
    <t>C189430</t>
  </si>
  <si>
    <t>C209441</t>
  </si>
  <si>
    <t>C198285</t>
  </si>
  <si>
    <t>C177977</t>
  </si>
  <si>
    <t>C82022</t>
  </si>
  <si>
    <t>C198224</t>
  </si>
  <si>
    <t>C96685</t>
  </si>
  <si>
    <t>C174291</t>
  </si>
  <si>
    <t>C186171</t>
  </si>
  <si>
    <t>C92275</t>
  </si>
  <si>
    <t>C186172</t>
  </si>
  <si>
    <t>C154826</t>
  </si>
  <si>
    <t>C120638</t>
  </si>
  <si>
    <t>C165973</t>
  </si>
  <si>
    <t>C119555</t>
  </si>
  <si>
    <t>C184622</t>
  </si>
  <si>
    <t>C116147</t>
  </si>
  <si>
    <t>C119556</t>
  </si>
  <si>
    <t>C75374</t>
  </si>
  <si>
    <t>C209697</t>
  </si>
  <si>
    <t>C75354</t>
  </si>
  <si>
    <t>C172495</t>
  </si>
  <si>
    <t>C186173</t>
  </si>
  <si>
    <t>C132375</t>
  </si>
  <si>
    <t>C103413</t>
  </si>
  <si>
    <t>C189516</t>
  </si>
  <si>
    <t>C103414</t>
  </si>
  <si>
    <t>C103415</t>
  </si>
  <si>
    <t>C82021</t>
  </si>
  <si>
    <t>C199997</t>
  </si>
  <si>
    <t>C120606</t>
  </si>
  <si>
    <t>C177963</t>
  </si>
  <si>
    <t>C99524</t>
  </si>
  <si>
    <t>C135374</t>
  </si>
  <si>
    <t>C135375</t>
  </si>
  <si>
    <t>C147385</t>
  </si>
  <si>
    <t>C38020</t>
  </si>
  <si>
    <t>C142242</t>
  </si>
  <si>
    <t>C142243</t>
  </si>
  <si>
    <t>C127568</t>
  </si>
  <si>
    <t>C127569</t>
  </si>
  <si>
    <t>C184572</t>
  </si>
  <si>
    <t>C135502</t>
  </si>
  <si>
    <t>C147386</t>
  </si>
  <si>
    <t>C163463</t>
  </si>
  <si>
    <t>C51949</t>
  </si>
  <si>
    <t>C119289</t>
  </si>
  <si>
    <t>C64818</t>
  </si>
  <si>
    <t>C64819</t>
  </si>
  <si>
    <t>C74654</t>
  </si>
  <si>
    <t>C98751</t>
  </si>
  <si>
    <t>C147387</t>
  </si>
  <si>
    <t>C147388</t>
  </si>
  <si>
    <t>C100444</t>
  </si>
  <si>
    <t>C100443</t>
  </si>
  <si>
    <t>C64820</t>
  </si>
  <si>
    <t>C158236</t>
  </si>
  <si>
    <t>C74613</t>
  </si>
  <si>
    <t>C186078</t>
  </si>
  <si>
    <t>C147389</t>
  </si>
  <si>
    <t>C74910</t>
  </si>
  <si>
    <t>C186079</t>
  </si>
  <si>
    <t>C135430</t>
  </si>
  <si>
    <t>C181273</t>
  </si>
  <si>
    <t>C181274</t>
  </si>
  <si>
    <t>C139064</t>
  </si>
  <si>
    <t>C81955</t>
  </si>
  <si>
    <t>C74618</t>
  </si>
  <si>
    <t>C158229</t>
  </si>
  <si>
    <t>C74648</t>
  </si>
  <si>
    <t>C111329</t>
  </si>
  <si>
    <t>C127627</t>
  </si>
  <si>
    <t>C122134</t>
  </si>
  <si>
    <t>C181275</t>
  </si>
  <si>
    <t>C209524</t>
  </si>
  <si>
    <t>C181276</t>
  </si>
  <si>
    <t>C209525</t>
  </si>
  <si>
    <t>C209601</t>
  </si>
  <si>
    <t>C184523</t>
  </si>
  <si>
    <t>C120640</t>
  </si>
  <si>
    <t>C154728</t>
  </si>
  <si>
    <t>C172543</t>
  </si>
  <si>
    <t>C184550</t>
  </si>
  <si>
    <t>C201421</t>
  </si>
  <si>
    <t>C147390</t>
  </si>
  <si>
    <t>C64821</t>
  </si>
  <si>
    <t>C156494</t>
  </si>
  <si>
    <t>C204605</t>
  </si>
  <si>
    <t>C204604</t>
  </si>
  <si>
    <t>C204607</t>
  </si>
  <si>
    <t>C204606</t>
  </si>
  <si>
    <t>C161312</t>
  </si>
  <si>
    <t>C161423</t>
  </si>
  <si>
    <t>C174233</t>
  </si>
  <si>
    <t>C154742</t>
  </si>
  <si>
    <t>C49679</t>
  </si>
  <si>
    <t>C25188</t>
  </si>
  <si>
    <t>C43246</t>
  </si>
  <si>
    <t>C154886</t>
  </si>
  <si>
    <t>C111246</t>
  </si>
  <si>
    <t>C111247</t>
  </si>
  <si>
    <t>C187812</t>
  </si>
  <si>
    <t>C172540</t>
  </si>
  <si>
    <t>C165872</t>
  </si>
  <si>
    <t>C139048</t>
  </si>
  <si>
    <t>C147492</t>
  </si>
  <si>
    <t>C74614</t>
  </si>
  <si>
    <t>C184623</t>
  </si>
  <si>
    <t>C187780</t>
  </si>
  <si>
    <t>C181395</t>
  </si>
  <si>
    <t>C127570</t>
  </si>
  <si>
    <t>C187781</t>
  </si>
  <si>
    <t>C187784</t>
  </si>
  <si>
    <t>C187782</t>
  </si>
  <si>
    <t>C187783</t>
  </si>
  <si>
    <t>C181394</t>
  </si>
  <si>
    <t>C187785</t>
  </si>
  <si>
    <t>C187786</t>
  </si>
  <si>
    <t>C187787</t>
  </si>
  <si>
    <t>C181396</t>
  </si>
  <si>
    <t>C122135</t>
  </si>
  <si>
    <t>C172483</t>
  </si>
  <si>
    <t>C187862</t>
  </si>
  <si>
    <t>C177957</t>
  </si>
  <si>
    <t>C191323</t>
  </si>
  <si>
    <t>C184552</t>
  </si>
  <si>
    <t>C64797</t>
  </si>
  <si>
    <t>C172544</t>
  </si>
  <si>
    <t>C64798</t>
  </si>
  <si>
    <t>C132416</t>
  </si>
  <si>
    <t>C82025</t>
  </si>
  <si>
    <t>C209602</t>
  </si>
  <si>
    <t>C74798</t>
  </si>
  <si>
    <t>C111244</t>
  </si>
  <si>
    <t>C123460</t>
  </si>
  <si>
    <t>C185969</t>
  </si>
  <si>
    <t>C185970</t>
  </si>
  <si>
    <t>C214604</t>
  </si>
  <si>
    <t>C214605</t>
  </si>
  <si>
    <t>C185971</t>
  </si>
  <si>
    <t>C135431</t>
  </si>
  <si>
    <t>C92291</t>
  </si>
  <si>
    <t>C80191</t>
  </si>
  <si>
    <t>C64799</t>
  </si>
  <si>
    <t>C114215</t>
  </si>
  <si>
    <t>C214622</t>
  </si>
  <si>
    <t>C174294</t>
  </si>
  <si>
    <t>C187811</t>
  </si>
  <si>
    <t>C81956</t>
  </si>
  <si>
    <t>C209688</t>
  </si>
  <si>
    <t>C209689</t>
  </si>
  <si>
    <t>C174295</t>
  </si>
  <si>
    <t>C75359</t>
  </si>
  <si>
    <t>C185904</t>
  </si>
  <si>
    <t>C185906</t>
  </si>
  <si>
    <t>C185972</t>
  </si>
  <si>
    <t>C214607</t>
  </si>
  <si>
    <t>C185907</t>
  </si>
  <si>
    <t>C185973</t>
  </si>
  <si>
    <t>C185974</t>
  </si>
  <si>
    <t>C189301</t>
  </si>
  <si>
    <t>C189375</t>
  </si>
  <si>
    <t>C189386</t>
  </si>
  <si>
    <t>C189324</t>
  </si>
  <si>
    <t>C189367</t>
  </si>
  <si>
    <t>C189344</t>
  </si>
  <si>
    <t>C189376</t>
  </si>
  <si>
    <t>C189343</t>
  </si>
  <si>
    <t>C189377</t>
  </si>
  <si>
    <t>C189325</t>
  </si>
  <si>
    <t>C189368</t>
  </si>
  <si>
    <t>C189298</t>
  </si>
  <si>
    <t>C189327</t>
  </si>
  <si>
    <t>C189379</t>
  </si>
  <si>
    <t>C189378</t>
  </si>
  <si>
    <t>C189326</t>
  </si>
  <si>
    <t>C189369</t>
  </si>
  <si>
    <t>C189380</t>
  </si>
  <si>
    <t>C204594</t>
  </si>
  <si>
    <t>C189370</t>
  </si>
  <si>
    <t>C189297</t>
  </si>
  <si>
    <t>C201429</t>
  </si>
  <si>
    <t>C139083</t>
  </si>
  <si>
    <t>C139079</t>
  </si>
  <si>
    <t>C210325</t>
  </si>
  <si>
    <t>C135376</t>
  </si>
  <si>
    <t>C116143</t>
  </si>
  <si>
    <t>C161482</t>
  </si>
  <si>
    <t>C139114</t>
  </si>
  <si>
    <t>C139115</t>
  </si>
  <si>
    <t>C139116</t>
  </si>
  <si>
    <t>C139117</t>
  </si>
  <si>
    <t>C147391</t>
  </si>
  <si>
    <t>C19666</t>
  </si>
  <si>
    <t>C204694</t>
  </si>
  <si>
    <t>C156586</t>
  </si>
  <si>
    <t>C156585</t>
  </si>
  <si>
    <t>C111250</t>
  </si>
  <si>
    <t>C111251</t>
  </si>
  <si>
    <t>C106497</t>
  </si>
  <si>
    <t>C106541</t>
  </si>
  <si>
    <t>C156587</t>
  </si>
  <si>
    <t>C119549</t>
  </si>
  <si>
    <t>C189354</t>
  </si>
  <si>
    <t>C135494</t>
  </si>
  <si>
    <t>C135495</t>
  </si>
  <si>
    <t>C147392</t>
  </si>
  <si>
    <t>C127628</t>
  </si>
  <si>
    <t>C147393</t>
  </si>
  <si>
    <t>C171515</t>
  </si>
  <si>
    <t>C75355</t>
  </si>
  <si>
    <t>C177979</t>
  </si>
  <si>
    <t>C122238</t>
  </si>
  <si>
    <t>C74615</t>
  </si>
  <si>
    <t>C98754</t>
  </si>
  <si>
    <t>C74645</t>
  </si>
  <si>
    <t>C116198</t>
  </si>
  <si>
    <t>C163468</t>
  </si>
  <si>
    <t>C128971</t>
  </si>
  <si>
    <t>C165974</t>
  </si>
  <si>
    <t>C128972</t>
  </si>
  <si>
    <t>C187814</t>
  </si>
  <si>
    <t>C75348</t>
  </si>
  <si>
    <t>C186080</t>
  </si>
  <si>
    <t>C147394</t>
  </si>
  <si>
    <t>C74881</t>
  </si>
  <si>
    <t>C170581</t>
  </si>
  <si>
    <t>C74882</t>
  </si>
  <si>
    <t>C154853</t>
  </si>
  <si>
    <t>C184624</t>
  </si>
  <si>
    <t>C117843</t>
  </si>
  <si>
    <t>C172545</t>
  </si>
  <si>
    <t>C64840</t>
  </si>
  <si>
    <t>C79436</t>
  </si>
  <si>
    <t>C106546</t>
  </si>
  <si>
    <t>C79456</t>
  </si>
  <si>
    <t>C166047</t>
  </si>
  <si>
    <t>C198327</t>
  </si>
  <si>
    <t>C175951</t>
  </si>
  <si>
    <t>C147152</t>
  </si>
  <si>
    <t>C210328</t>
  </si>
  <si>
    <t>C198328</t>
  </si>
  <si>
    <t>C209603</t>
  </si>
  <si>
    <t>C111280</t>
  </si>
  <si>
    <t>C119237</t>
  </si>
  <si>
    <t>C128985</t>
  </si>
  <si>
    <t>C139118</t>
  </si>
  <si>
    <t>C139119</t>
  </si>
  <si>
    <t>C139120</t>
  </si>
  <si>
    <t>C139121</t>
  </si>
  <si>
    <t>C139122</t>
  </si>
  <si>
    <t>C139123</t>
  </si>
  <si>
    <t>C139124</t>
  </si>
  <si>
    <t>C139125</t>
  </si>
  <si>
    <t>C172502</t>
  </si>
  <si>
    <t>C181332</t>
  </si>
  <si>
    <t>C64822</t>
  </si>
  <si>
    <t>C85540</t>
  </si>
  <si>
    <t>C116199</t>
  </si>
  <si>
    <t>C171085</t>
  </si>
  <si>
    <t>C116144</t>
  </si>
  <si>
    <t>C135496</t>
  </si>
  <si>
    <t>C163464</t>
  </si>
  <si>
    <t>C82023</t>
  </si>
  <si>
    <t>C82024</t>
  </si>
  <si>
    <t>C130164</t>
  </si>
  <si>
    <t>C135497</t>
  </si>
  <si>
    <t>C127571</t>
  </si>
  <si>
    <t>C127572</t>
  </si>
  <si>
    <t>C135377</t>
  </si>
  <si>
    <t>C127573</t>
  </si>
  <si>
    <t>C127574</t>
  </si>
  <si>
    <t>C139053</t>
  </si>
  <si>
    <t>C139059</t>
  </si>
  <si>
    <t>C139058</t>
  </si>
  <si>
    <t>C172541</t>
  </si>
  <si>
    <t>C135432</t>
  </si>
  <si>
    <t>C74867</t>
  </si>
  <si>
    <t>C189626</t>
  </si>
  <si>
    <t>C74660</t>
  </si>
  <si>
    <t>C74643</t>
  </si>
  <si>
    <t>C187815</t>
  </si>
  <si>
    <t>C16790</t>
  </si>
  <si>
    <t>C209678</t>
  </si>
  <si>
    <t>C96690</t>
  </si>
  <si>
    <t>C181407</t>
  </si>
  <si>
    <t>C163466</t>
  </si>
  <si>
    <t>C209642</t>
  </si>
  <si>
    <t>C80192</t>
  </si>
  <si>
    <t>C209604</t>
  </si>
  <si>
    <t>C209605</t>
  </si>
  <si>
    <t>C209606</t>
  </si>
  <si>
    <t>C80193</t>
  </si>
  <si>
    <t>C80194</t>
  </si>
  <si>
    <t>C80195</t>
  </si>
  <si>
    <t>C80196</t>
  </si>
  <si>
    <t>C80197</t>
  </si>
  <si>
    <t>C189548</t>
  </si>
  <si>
    <t>C127629</t>
  </si>
  <si>
    <t>C142233</t>
  </si>
  <si>
    <t>C142351</t>
  </si>
  <si>
    <t>C154757</t>
  </si>
  <si>
    <t>C187790</t>
  </si>
  <si>
    <t>C187791</t>
  </si>
  <si>
    <t>C181281</t>
  </si>
  <si>
    <t>C214517</t>
  </si>
  <si>
    <t>C214608</t>
  </si>
  <si>
    <t>C214609</t>
  </si>
  <si>
    <t>C198246</t>
  </si>
  <si>
    <t>C214606</t>
  </si>
  <si>
    <t>C189392</t>
  </si>
  <si>
    <t>C189394</t>
  </si>
  <si>
    <t>C135378</t>
  </si>
  <si>
    <t>C127575</t>
  </si>
  <si>
    <t>C127576</t>
  </si>
  <si>
    <t>C139052</t>
  </si>
  <si>
    <t>C139061</t>
  </si>
  <si>
    <t>C139060</t>
  </si>
  <si>
    <t>C181282</t>
  </si>
  <si>
    <t>C181283</t>
  </si>
  <si>
    <t>C189299</t>
  </si>
  <si>
    <t>C214610</t>
  </si>
  <si>
    <t>C199701</t>
  </si>
  <si>
    <t>C198247</t>
  </si>
  <si>
    <t>C214611</t>
  </si>
  <si>
    <t>C189395</t>
  </si>
  <si>
    <t>C189372</t>
  </si>
  <si>
    <t>C181287</t>
  </si>
  <si>
    <t>C181284</t>
  </si>
  <si>
    <t>C214509</t>
  </si>
  <si>
    <t>C214613</t>
  </si>
  <si>
    <t>C214518</t>
  </si>
  <si>
    <t>C198248</t>
  </si>
  <si>
    <t>C214614</t>
  </si>
  <si>
    <t>C189391</t>
  </si>
  <si>
    <t>C189393</t>
  </si>
  <si>
    <t>C181285</t>
  </si>
  <si>
    <t>C214617</t>
  </si>
  <si>
    <t>C214615</t>
  </si>
  <si>
    <t>C214616</t>
  </si>
  <si>
    <t>C181286</t>
  </si>
  <si>
    <t>C181278</t>
  </si>
  <si>
    <t>C181280</t>
  </si>
  <si>
    <t>C209526</t>
  </si>
  <si>
    <t>C209643</t>
  </si>
  <si>
    <t>C111276</t>
  </si>
  <si>
    <t>C111277</t>
  </si>
  <si>
    <t>C120641</t>
  </si>
  <si>
    <t>C184628</t>
  </si>
  <si>
    <t>C184626</t>
  </si>
  <si>
    <t>C210204</t>
  </si>
  <si>
    <t>C177981</t>
  </si>
  <si>
    <t>C147396</t>
  </si>
  <si>
    <t>C64823</t>
  </si>
  <si>
    <t>C74631</t>
  </si>
  <si>
    <t>C187677</t>
  </si>
  <si>
    <t>C74646</t>
  </si>
  <si>
    <t>C98872</t>
  </si>
  <si>
    <t>C96676</t>
  </si>
  <si>
    <t>C96677</t>
  </si>
  <si>
    <t>C64824</t>
  </si>
  <si>
    <t>C214619</t>
  </si>
  <si>
    <t>C214621</t>
  </si>
  <si>
    <t>C106544</t>
  </si>
  <si>
    <t>C214620</t>
  </si>
  <si>
    <t>C135433</t>
  </si>
  <si>
    <t>C147397</t>
  </si>
  <si>
    <t>C214618</t>
  </si>
  <si>
    <t>C150830</t>
  </si>
  <si>
    <t>C179759</t>
  </si>
  <si>
    <t>C81311</t>
  </si>
  <si>
    <t>C184535</t>
  </si>
  <si>
    <t>C184570</t>
  </si>
  <si>
    <t>C74883</t>
  </si>
  <si>
    <t>C184556</t>
  </si>
  <si>
    <t>C184557</t>
  </si>
  <si>
    <t>C96686</t>
  </si>
  <si>
    <t>C184551</t>
  </si>
  <si>
    <t>C75366</t>
  </si>
  <si>
    <t>C139043</t>
  </si>
  <si>
    <t>C186081</t>
  </si>
  <si>
    <t>C114214</t>
  </si>
  <si>
    <t>C156543</t>
  </si>
  <si>
    <t>C184658</t>
  </si>
  <si>
    <t>C198329</t>
  </si>
  <si>
    <t>C80198</t>
  </si>
  <si>
    <t>C184625</t>
  </si>
  <si>
    <t>C163467</t>
  </si>
  <si>
    <t>C158218</t>
  </si>
  <si>
    <t>C184591</t>
  </si>
  <si>
    <t>C74730</t>
  </si>
  <si>
    <t>C119290</t>
  </si>
  <si>
    <t>C198330</t>
  </si>
  <si>
    <t>C198331</t>
  </si>
  <si>
    <t>C189624</t>
  </si>
  <si>
    <t>C189625</t>
  </si>
  <si>
    <t>C127577</t>
  </si>
  <si>
    <t>C116119</t>
  </si>
  <si>
    <t>C139110</t>
  </si>
  <si>
    <t>C181524</t>
  </si>
  <si>
    <t>C122191</t>
  </si>
  <si>
    <t>C187789</t>
  </si>
  <si>
    <t>C172542</t>
  </si>
  <si>
    <t>C139111</t>
  </si>
  <si>
    <t>C147398</t>
  </si>
  <si>
    <t>C147399</t>
  </si>
  <si>
    <t>C184588</t>
  </si>
  <si>
    <t>C128982</t>
  </si>
  <si>
    <t>C128983</t>
  </si>
  <si>
    <t>C199988</t>
  </si>
  <si>
    <t>C187868</t>
  </si>
  <si>
    <t>C154887</t>
  </si>
  <si>
    <t>C184590</t>
  </si>
  <si>
    <t>C210329</t>
  </si>
  <si>
    <t>C210330</t>
  </si>
  <si>
    <t>C210331</t>
  </si>
  <si>
    <t>C184589</t>
  </si>
  <si>
    <t>C186082</t>
  </si>
  <si>
    <t>C186083</t>
  </si>
  <si>
    <t>C147400</t>
  </si>
  <si>
    <t>C177991</t>
  </si>
  <si>
    <t>C177990</t>
  </si>
  <si>
    <t>C124475</t>
  </si>
  <si>
    <t>C74721</t>
  </si>
  <si>
    <t>C127630</t>
  </si>
  <si>
    <t>C116118</t>
  </si>
  <si>
    <t>C187959</t>
  </si>
  <si>
    <t>C127578</t>
  </si>
  <si>
    <t>C127579</t>
  </si>
  <si>
    <t>C127580</t>
  </si>
  <si>
    <t>C127581</t>
  </si>
  <si>
    <t>C127582</t>
  </si>
  <si>
    <t>C163469</t>
  </si>
  <si>
    <t>C176278</t>
  </si>
  <si>
    <t>C176279</t>
  </si>
  <si>
    <t>C74632</t>
  </si>
  <si>
    <t>C64825</t>
  </si>
  <si>
    <t>C92283</t>
  </si>
  <si>
    <t>C92284</t>
  </si>
  <si>
    <t>C92285</t>
  </si>
  <si>
    <t>C184425</t>
  </si>
  <si>
    <t>C135434</t>
  </si>
  <si>
    <t>C135435</t>
  </si>
  <si>
    <t>C135436</t>
  </si>
  <si>
    <t>C135437</t>
  </si>
  <si>
    <t>C186174</t>
  </si>
  <si>
    <t>C187863</t>
  </si>
  <si>
    <t>C74662</t>
  </si>
  <si>
    <t>C98868</t>
  </si>
  <si>
    <t>C64826</t>
  </si>
  <si>
    <t>C209534</t>
  </si>
  <si>
    <t>C106547</t>
  </si>
  <si>
    <t>C130165</t>
  </si>
  <si>
    <t>C186084</t>
  </si>
  <si>
    <t>C92242</t>
  </si>
  <si>
    <t>C92241</t>
  </si>
  <si>
    <t>C92279</t>
  </si>
  <si>
    <t>C117886</t>
  </si>
  <si>
    <t>C154868</t>
  </si>
  <si>
    <t>C156555</t>
  </si>
  <si>
    <t>C154869</t>
  </si>
  <si>
    <t>C156556</t>
  </si>
  <si>
    <t>C210332</t>
  </si>
  <si>
    <t>C154870</t>
  </si>
  <si>
    <t>C156557</t>
  </si>
  <si>
    <t>C199934</t>
  </si>
  <si>
    <t>C130185</t>
  </si>
  <si>
    <t>C156561</t>
  </si>
  <si>
    <t>C201457</t>
  </si>
  <si>
    <t>C201456</t>
  </si>
  <si>
    <t>C201460</t>
  </si>
  <si>
    <t>C158258</t>
  </si>
  <si>
    <t>C106568</t>
  </si>
  <si>
    <t>C79464</t>
  </si>
  <si>
    <t>C79459</t>
  </si>
  <si>
    <t>C103419</t>
  </si>
  <si>
    <t>C163470</t>
  </si>
  <si>
    <t>C165975</t>
  </si>
  <si>
    <t>C79460</t>
  </si>
  <si>
    <t>C122137</t>
  </si>
  <si>
    <t>C184592</t>
  </si>
  <si>
    <t>C75377</t>
  </si>
  <si>
    <t>C184553</t>
  </si>
  <si>
    <t>C28407</t>
  </si>
  <si>
    <t>C132490</t>
  </si>
  <si>
    <t>C132464</t>
  </si>
  <si>
    <t>C210333</t>
  </si>
  <si>
    <t>C154744</t>
  </si>
  <si>
    <t>C184593</t>
  </si>
  <si>
    <t>C210334</t>
  </si>
  <si>
    <t>C79437</t>
  </si>
  <si>
    <t>C209607</t>
  </si>
  <si>
    <t>C198286</t>
  </si>
  <si>
    <t>C139050</t>
  </si>
  <si>
    <t>C187864</t>
  </si>
  <si>
    <t>C210336</t>
  </si>
  <si>
    <t>C210337</t>
  </si>
  <si>
    <t>C101687</t>
  </si>
  <si>
    <t>C210338</t>
  </si>
  <si>
    <t>C177967</t>
  </si>
  <si>
    <t>C163471</t>
  </si>
  <si>
    <t>C181403</t>
  </si>
  <si>
    <t>C187675</t>
  </si>
  <si>
    <t>C154891</t>
  </si>
  <si>
    <t>C80199</t>
  </si>
  <si>
    <t>C214725</t>
  </si>
  <si>
    <t>C184645</t>
  </si>
  <si>
    <t>C181450</t>
  </si>
  <si>
    <t>C63321</t>
  </si>
  <si>
    <t>C116200</t>
  </si>
  <si>
    <t>C64830</t>
  </si>
  <si>
    <t>C187701</t>
  </si>
  <si>
    <t>C64831</t>
  </si>
  <si>
    <t>C120642</t>
  </si>
  <si>
    <t>C98763</t>
  </si>
  <si>
    <t>C111166</t>
  </si>
  <si>
    <t>C96651</t>
  </si>
  <si>
    <t>C116201</t>
  </si>
  <si>
    <t>C96678</t>
  </si>
  <si>
    <t>C100442</t>
  </si>
  <si>
    <t>C64827</t>
  </si>
  <si>
    <t>C116202</t>
  </si>
  <si>
    <t>C141271</t>
  </si>
  <si>
    <t>C84822</t>
  </si>
  <si>
    <t>C189509</t>
  </si>
  <si>
    <t>C84823</t>
  </si>
  <si>
    <t>C135438</t>
  </si>
  <si>
    <t>C187823</t>
  </si>
  <si>
    <t>C81997</t>
  </si>
  <si>
    <t>C154755</t>
  </si>
  <si>
    <t>C154756</t>
  </si>
  <si>
    <t>C187679</t>
  </si>
  <si>
    <t>C82045</t>
  </si>
  <si>
    <t>C120643</t>
  </si>
  <si>
    <t>C132376</t>
  </si>
  <si>
    <t>C74628</t>
  </si>
  <si>
    <t>C103421</t>
  </si>
  <si>
    <t>C117770</t>
  </si>
  <si>
    <t>C199902</t>
  </si>
  <si>
    <t>C172501</t>
  </si>
  <si>
    <t>C142285</t>
  </si>
  <si>
    <t>C135439</t>
  </si>
  <si>
    <t>C198287</t>
  </si>
  <si>
    <t>C198210</t>
  </si>
  <si>
    <t>C198288</t>
  </si>
  <si>
    <t>C214600</t>
  </si>
  <si>
    <t>C92298</t>
  </si>
  <si>
    <t>C161399</t>
  </si>
  <si>
    <t>C161398</t>
  </si>
  <si>
    <t>C186175</t>
  </si>
  <si>
    <t>C186176</t>
  </si>
  <si>
    <t>C186085</t>
  </si>
  <si>
    <t>C147401</t>
  </si>
  <si>
    <t>C147402</t>
  </si>
  <si>
    <t>C177952</t>
  </si>
  <si>
    <t>C210342</t>
  </si>
  <si>
    <t>C147403</t>
  </si>
  <si>
    <t>C210205</t>
  </si>
  <si>
    <t>C209443</t>
  </si>
  <si>
    <t>C209608</t>
  </si>
  <si>
    <t>C123443</t>
  </si>
  <si>
    <t>C161352</t>
  </si>
  <si>
    <t>C112360</t>
  </si>
  <si>
    <t>C64810</t>
  </si>
  <si>
    <t>C98762</t>
  </si>
  <si>
    <t>C181257</t>
  </si>
  <si>
    <t>C116203</t>
  </si>
  <si>
    <t>C214671</t>
  </si>
  <si>
    <t>C189308</t>
  </si>
  <si>
    <t>C214626</t>
  </si>
  <si>
    <t>C214624</t>
  </si>
  <si>
    <t>C214625</t>
  </si>
  <si>
    <t>C214623</t>
  </si>
  <si>
    <t>C189415</t>
  </si>
  <si>
    <t>C189304</t>
  </si>
  <si>
    <t>C214627</t>
  </si>
  <si>
    <t>C189416</t>
  </si>
  <si>
    <t>C189422</t>
  </si>
  <si>
    <t>C189397</t>
  </si>
  <si>
    <t>C189309</t>
  </si>
  <si>
    <t>C163473</t>
  </si>
  <si>
    <t>C189417</t>
  </si>
  <si>
    <t>C189305</t>
  </si>
  <si>
    <t>C214628</t>
  </si>
  <si>
    <t>C189418</t>
  </si>
  <si>
    <t>C189423</t>
  </si>
  <si>
    <t>C189398</t>
  </si>
  <si>
    <t>C189399</t>
  </si>
  <si>
    <t>C189400</t>
  </si>
  <si>
    <t>C181306</t>
  </si>
  <si>
    <t>C181258</t>
  </si>
  <si>
    <t>C214519</t>
  </si>
  <si>
    <t>C189310</t>
  </si>
  <si>
    <t>C189419</t>
  </si>
  <si>
    <t>C189306</t>
  </si>
  <si>
    <t>C214629</t>
  </si>
  <si>
    <t>C189420</t>
  </si>
  <si>
    <t>C189424</t>
  </si>
  <si>
    <t>C189401</t>
  </si>
  <si>
    <t>C189402</t>
  </si>
  <si>
    <t>C189303</t>
  </si>
  <si>
    <t>C189403</t>
  </si>
  <si>
    <t>C181260</t>
  </si>
  <si>
    <t>C214657</t>
  </si>
  <si>
    <t>C214630</t>
  </si>
  <si>
    <t>C181259</t>
  </si>
  <si>
    <t>C204587</t>
  </si>
  <si>
    <t>C184426</t>
  </si>
  <si>
    <t>C209437</t>
  </si>
  <si>
    <t>C209438</t>
  </si>
  <si>
    <t>C209454</t>
  </si>
  <si>
    <t>C209527</t>
  </si>
  <si>
    <t>C214654</t>
  </si>
  <si>
    <t>C189307</t>
  </si>
  <si>
    <t>C185975</t>
  </si>
  <si>
    <t>C204588</t>
  </si>
  <si>
    <t>C189404</t>
  </si>
  <si>
    <t>C189405</t>
  </si>
  <si>
    <t>C189421</t>
  </si>
  <si>
    <t>C198332</t>
  </si>
  <si>
    <t>C184654</t>
  </si>
  <si>
    <t>C210344</t>
  </si>
  <si>
    <t>C198333</t>
  </si>
  <si>
    <t>C198334</t>
  </si>
  <si>
    <t>C186177</t>
  </si>
  <si>
    <t>C210345</t>
  </si>
  <si>
    <t>C147404</t>
  </si>
  <si>
    <t>C210346</t>
  </si>
  <si>
    <t>C156509</t>
  </si>
  <si>
    <t>C210154</t>
  </si>
  <si>
    <t>C209609</t>
  </si>
  <si>
    <t>C210347</t>
  </si>
  <si>
    <t>C210348</t>
  </si>
  <si>
    <t>C210349</t>
  </si>
  <si>
    <t>C210350</t>
  </si>
  <si>
    <t>C210351</t>
  </si>
  <si>
    <t>C204651</t>
  </si>
  <si>
    <t>C204652</t>
  </si>
  <si>
    <t>C210352</t>
  </si>
  <si>
    <t>C120644</t>
  </si>
  <si>
    <t>C116204</t>
  </si>
  <si>
    <t>C191286</t>
  </si>
  <si>
    <t>C163472</t>
  </si>
  <si>
    <t>C74868</t>
  </si>
  <si>
    <t>C147405</t>
  </si>
  <si>
    <t>C163474</t>
  </si>
  <si>
    <t>C122138</t>
  </si>
  <si>
    <t>C186086</t>
  </si>
  <si>
    <t>C147406</t>
  </si>
  <si>
    <t>C189579</t>
  </si>
  <si>
    <t>C186087</t>
  </si>
  <si>
    <t>C166050</t>
  </si>
  <si>
    <t>C177953</t>
  </si>
  <si>
    <t>C100434</t>
  </si>
  <si>
    <t>C191295</t>
  </si>
  <si>
    <t>C210357</t>
  </si>
  <si>
    <t>C210358</t>
  </si>
  <si>
    <t>C210359</t>
  </si>
  <si>
    <t>C74892</t>
  </si>
  <si>
    <t>C210360</t>
  </si>
  <si>
    <t>C139076</t>
  </si>
  <si>
    <t>C184594</t>
  </si>
  <si>
    <t>C165977</t>
  </si>
  <si>
    <t>C142352</t>
  </si>
  <si>
    <t>C186088</t>
  </si>
  <si>
    <t>C210361</t>
  </si>
  <si>
    <t>C116205</t>
  </si>
  <si>
    <t>C142286</t>
  </si>
  <si>
    <t>C147459</t>
  </si>
  <si>
    <t>C189387</t>
  </si>
  <si>
    <t>C189385</t>
  </si>
  <si>
    <t>C120645</t>
  </si>
  <si>
    <t>C74743</t>
  </si>
  <si>
    <t>C163475</t>
  </si>
  <si>
    <t>C161483</t>
  </si>
  <si>
    <t>C189533</t>
  </si>
  <si>
    <t>C147407</t>
  </si>
  <si>
    <t>C184629</t>
  </si>
  <si>
    <t>C82039</t>
  </si>
  <si>
    <t>C147408</t>
  </si>
  <si>
    <t>C82041</t>
  </si>
  <si>
    <t>C202383</t>
  </si>
  <si>
    <t>C186089</t>
  </si>
  <si>
    <t>C150841</t>
  </si>
  <si>
    <t>C114213</t>
  </si>
  <si>
    <t>C142353</t>
  </si>
  <si>
    <t>C142354</t>
  </si>
  <si>
    <t>C139054</t>
  </si>
  <si>
    <t>C99996</t>
  </si>
  <si>
    <t>C117891</t>
  </si>
  <si>
    <t>C139242</t>
  </si>
  <si>
    <t>C142355</t>
  </si>
  <si>
    <t>C116125</t>
  </si>
  <si>
    <t>C81313</t>
  </si>
  <si>
    <t>C166051</t>
  </si>
  <si>
    <t>C166052</t>
  </si>
  <si>
    <t>C184668</t>
  </si>
  <si>
    <t>C119238</t>
  </si>
  <si>
    <t>C111284</t>
  </si>
  <si>
    <t>C198234</t>
  </si>
  <si>
    <t>C210362</t>
  </si>
  <si>
    <t>C163476</t>
  </si>
  <si>
    <t>C163477</t>
  </si>
  <si>
    <t>C163478</t>
  </si>
  <si>
    <t>C174275</t>
  </si>
  <si>
    <t>C174276</t>
  </si>
  <si>
    <t>C146994</t>
  </si>
  <si>
    <t>C147153</t>
  </si>
  <si>
    <t>C147154</t>
  </si>
  <si>
    <t>C198335</t>
  </si>
  <si>
    <t>C184653</t>
  </si>
  <si>
    <t>C74686</t>
  </si>
  <si>
    <t>C127786</t>
  </si>
  <si>
    <t>C209690</t>
  </si>
  <si>
    <t>C163479</t>
  </si>
  <si>
    <t>C181402</t>
  </si>
  <si>
    <t>C38060</t>
  </si>
  <si>
    <t>C174309</t>
  </si>
  <si>
    <t>C177970</t>
  </si>
  <si>
    <t>C210363</t>
  </si>
  <si>
    <t>C172492</t>
  </si>
  <si>
    <t>C204585</t>
  </si>
  <si>
    <t>C150833</t>
  </si>
  <si>
    <t>C210364</t>
  </si>
  <si>
    <t>C210365</t>
  </si>
  <si>
    <t>C210366</t>
  </si>
  <si>
    <t>C210367</t>
  </si>
  <si>
    <t>C210368</t>
  </si>
  <si>
    <t>C210369</t>
  </si>
  <si>
    <t>C210370</t>
  </si>
  <si>
    <t>C210371</t>
  </si>
  <si>
    <t>C189635</t>
  </si>
  <si>
    <t>C177966</t>
  </si>
  <si>
    <t>C122139</t>
  </si>
  <si>
    <t>C189623</t>
  </si>
  <si>
    <t>C116206</t>
  </si>
  <si>
    <t>C74796</t>
  </si>
  <si>
    <t>C124349</t>
  </si>
  <si>
    <t>C177962</t>
  </si>
  <si>
    <t>C154860</t>
  </si>
  <si>
    <t>C135507</t>
  </si>
  <si>
    <t>C122140</t>
  </si>
  <si>
    <t>C135508</t>
  </si>
  <si>
    <t>C135509</t>
  </si>
  <si>
    <t>C132377</t>
  </si>
  <si>
    <t>C74801</t>
  </si>
  <si>
    <t>C74802</t>
  </si>
  <si>
    <t>C74744</t>
  </si>
  <si>
    <t>C209610</t>
  </si>
  <si>
    <t>C139128</t>
  </si>
  <si>
    <t>C150896</t>
  </si>
  <si>
    <t>C117885</t>
  </si>
  <si>
    <t>C142287</t>
  </si>
  <si>
    <t>C100452</t>
  </si>
  <si>
    <t>C117983</t>
  </si>
  <si>
    <t>C163480</t>
  </si>
  <si>
    <t>C92250</t>
  </si>
  <si>
    <t>C75381</t>
  </si>
  <si>
    <t>C147409</t>
  </si>
  <si>
    <t>C184595</t>
  </si>
  <si>
    <t>C75388</t>
  </si>
  <si>
    <t>C96614</t>
  </si>
  <si>
    <t>C74884</t>
  </si>
  <si>
    <t>C123566</t>
  </si>
  <si>
    <t>C60832</t>
  </si>
  <si>
    <t>C74869</t>
  </si>
  <si>
    <t>C75375</t>
  </si>
  <si>
    <t>C118164</t>
  </si>
  <si>
    <t>C117887</t>
  </si>
  <si>
    <t>C117888</t>
  </si>
  <si>
    <t>C96625</t>
  </si>
  <si>
    <t>C128973</t>
  </si>
  <si>
    <t>C102279</t>
  </si>
  <si>
    <t>C202381</t>
  </si>
  <si>
    <t>C186090</t>
  </si>
  <si>
    <t>C111285</t>
  </si>
  <si>
    <t>C172546</t>
  </si>
  <si>
    <t>C191325</t>
  </si>
  <si>
    <t>C139108</t>
  </si>
  <si>
    <t>C139107</t>
  </si>
  <si>
    <t>C139109</t>
  </si>
  <si>
    <t>C111292</t>
  </si>
  <si>
    <t>C204666</t>
  </si>
  <si>
    <t>C189315</t>
  </si>
  <si>
    <t>C189530</t>
  </si>
  <si>
    <t>C135379</t>
  </si>
  <si>
    <t>C82030</t>
  </si>
  <si>
    <t>C81989</t>
  </si>
  <si>
    <t>C124449</t>
  </si>
  <si>
    <t>C80204</t>
  </si>
  <si>
    <t>C82031</t>
  </si>
  <si>
    <t>C74616</t>
  </si>
  <si>
    <t>C184630</t>
  </si>
  <si>
    <t>C186178</t>
  </si>
  <si>
    <t>C16955</t>
  </si>
  <si>
    <t>C199907</t>
  </si>
  <si>
    <t>C147410</t>
  </si>
  <si>
    <t>C74619</t>
  </si>
  <si>
    <t>C184559</t>
  </si>
  <si>
    <t>C184560</t>
  </si>
  <si>
    <t>C185976</t>
  </si>
  <si>
    <t>C127583</t>
  </si>
  <si>
    <t>C187671</t>
  </si>
  <si>
    <t>C156539</t>
  </si>
  <si>
    <t>C156540</t>
  </si>
  <si>
    <t>C187718</t>
  </si>
  <si>
    <t>C187716</t>
  </si>
  <si>
    <t>C187717</t>
  </si>
  <si>
    <t>C187866</t>
  </si>
  <si>
    <t>C187721</t>
  </si>
  <si>
    <t>C187724</t>
  </si>
  <si>
    <t>C187722</t>
  </si>
  <si>
    <t>C187723</t>
  </si>
  <si>
    <t>C132465</t>
  </si>
  <si>
    <t>C187731</t>
  </si>
  <si>
    <t>C187732</t>
  </si>
  <si>
    <t>C187733</t>
  </si>
  <si>
    <t>C187734</t>
  </si>
  <si>
    <t>C128974</t>
  </si>
  <si>
    <t>C209611</t>
  </si>
  <si>
    <t>C132378</t>
  </si>
  <si>
    <t>C132379</t>
  </si>
  <si>
    <t>C214655</t>
  </si>
  <si>
    <t>C214527</t>
  </si>
  <si>
    <t>C214748</t>
  </si>
  <si>
    <t>C112370</t>
  </si>
  <si>
    <t>C112371</t>
  </si>
  <si>
    <t>C135510</t>
  </si>
  <si>
    <t>C132264</t>
  </si>
  <si>
    <t>C112372</t>
  </si>
  <si>
    <t>C111294</t>
  </si>
  <si>
    <t>C135498</t>
  </si>
  <si>
    <t>C96621</t>
  </si>
  <si>
    <t>C96622</t>
  </si>
  <si>
    <t>C177983</t>
  </si>
  <si>
    <t>C119239</t>
  </si>
  <si>
    <t>C128975</t>
  </si>
  <si>
    <t>C120646</t>
  </si>
  <si>
    <t>C135511</t>
  </si>
  <si>
    <t>C135512</t>
  </si>
  <si>
    <t>C112373</t>
  </si>
  <si>
    <t>C112374</t>
  </si>
  <si>
    <t>C132265</t>
  </si>
  <si>
    <t>C178054</t>
  </si>
  <si>
    <t>C82625</t>
  </si>
  <si>
    <t>C147411</t>
  </si>
  <si>
    <t>C122192</t>
  </si>
  <si>
    <t>C74694</t>
  </si>
  <si>
    <t>C185977</t>
  </si>
  <si>
    <t>C214631</t>
  </si>
  <si>
    <t>C120647</t>
  </si>
  <si>
    <t>C186091</t>
  </si>
  <si>
    <t>C214632</t>
  </si>
  <si>
    <t>C214542</t>
  </si>
  <si>
    <t>C214541</t>
  </si>
  <si>
    <t>C103430</t>
  </si>
  <si>
    <t>C116145</t>
  </si>
  <si>
    <t>C139051</t>
  </si>
  <si>
    <t>C172505</t>
  </si>
  <si>
    <t>C184724</t>
  </si>
  <si>
    <t>C163481</t>
  </si>
  <si>
    <t>C116208</t>
  </si>
  <si>
    <t>C199893</t>
  </si>
  <si>
    <t>C172503</t>
  </si>
  <si>
    <t>C210206</t>
  </si>
  <si>
    <t>C210207</t>
  </si>
  <si>
    <t>C210208</t>
  </si>
  <si>
    <t>C210209</t>
  </si>
  <si>
    <t>C210210</t>
  </si>
  <si>
    <t>C81962</t>
  </si>
  <si>
    <t>C156559</t>
  </si>
  <si>
    <t>C156560</t>
  </si>
  <si>
    <t>C135472</t>
  </si>
  <si>
    <t>C154883</t>
  </si>
  <si>
    <t>C201376</t>
  </si>
  <si>
    <t>C41372</t>
  </si>
  <si>
    <t>C139046</t>
  </si>
  <si>
    <t>C139047</t>
  </si>
  <si>
    <t>C112384</t>
  </si>
  <si>
    <t>C112368</t>
  </si>
  <si>
    <t>C139259</t>
  </si>
  <si>
    <t>C74617</t>
  </si>
  <si>
    <t>C184631</t>
  </si>
  <si>
    <t>C184561</t>
  </si>
  <si>
    <t>C150831</t>
  </si>
  <si>
    <t>C184562</t>
  </si>
  <si>
    <t>C100122</t>
  </si>
  <si>
    <t>C100469</t>
  </si>
  <si>
    <t>C100470</t>
  </si>
  <si>
    <t>C100467</t>
  </si>
  <si>
    <t>C100468</t>
  </si>
  <si>
    <t>C209644</t>
  </si>
  <si>
    <t>C127632</t>
  </si>
  <si>
    <t>C112395</t>
  </si>
  <si>
    <t>C209528</t>
  </si>
  <si>
    <t>C177988</t>
  </si>
  <si>
    <t>C119291</t>
  </si>
  <si>
    <t>C111295</t>
  </si>
  <si>
    <t>C103343</t>
  </si>
  <si>
    <t>C165978</t>
  </si>
  <si>
    <t>C103431</t>
  </si>
  <si>
    <t>C189515</t>
  </si>
  <si>
    <t>C103432</t>
  </si>
  <si>
    <t>C103434</t>
  </si>
  <si>
    <t>C103435</t>
  </si>
  <si>
    <t>C103433</t>
  </si>
  <si>
    <t>C103436</t>
  </si>
  <si>
    <t>C103437</t>
  </si>
  <si>
    <t>C119292</t>
  </si>
  <si>
    <t>C147155</t>
  </si>
  <si>
    <t>C45997</t>
  </si>
  <si>
    <t>C161367</t>
  </si>
  <si>
    <t>C67337</t>
  </si>
  <si>
    <t>C81280</t>
  </si>
  <si>
    <t>C210374</t>
  </si>
  <si>
    <t>C74695</t>
  </si>
  <si>
    <t>C147413</t>
  </si>
  <si>
    <t>C81281</t>
  </si>
  <si>
    <t>C210375</t>
  </si>
  <si>
    <t>C75368</t>
  </si>
  <si>
    <t>C184597</t>
  </si>
  <si>
    <t>C147414</t>
  </si>
  <si>
    <t>C184574</t>
  </si>
  <si>
    <t>C201430</t>
  </si>
  <si>
    <t>C184573</t>
  </si>
  <si>
    <t>C64857</t>
  </si>
  <si>
    <t>C106553</t>
  </si>
  <si>
    <t>C79461</t>
  </si>
  <si>
    <t>C150821</t>
  </si>
  <si>
    <t>C96623</t>
  </si>
  <si>
    <t>C204665</t>
  </si>
  <si>
    <t>C174299</t>
  </si>
  <si>
    <t>C179818</t>
  </si>
  <si>
    <t>C82033</t>
  </si>
  <si>
    <t>C120939</t>
  </si>
  <si>
    <t>C177987</t>
  </si>
  <si>
    <t>C184633</t>
  </si>
  <si>
    <t>C150846</t>
  </si>
  <si>
    <t>C69201</t>
  </si>
  <si>
    <t>C69210</t>
  </si>
  <si>
    <t>C199961</t>
  </si>
  <si>
    <t>C186179</t>
  </si>
  <si>
    <t>C187865</t>
  </si>
  <si>
    <t>C127584</t>
  </si>
  <si>
    <t>C127585</t>
  </si>
  <si>
    <t>C156530</t>
  </si>
  <si>
    <t>C156532</t>
  </si>
  <si>
    <t>C156531</t>
  </si>
  <si>
    <t>C132417</t>
  </si>
  <si>
    <t>C132418</t>
  </si>
  <si>
    <t>C181405</t>
  </si>
  <si>
    <t>C114210</t>
  </si>
  <si>
    <t>C114211</t>
  </si>
  <si>
    <t>C114212</t>
  </si>
  <si>
    <t>C51951</t>
  </si>
  <si>
    <t>C103427</t>
  </si>
  <si>
    <t>C147415</t>
  </si>
  <si>
    <t>C154733</t>
  </si>
  <si>
    <t>C96624</t>
  </si>
  <si>
    <t>C135440</t>
  </si>
  <si>
    <t>C74728</t>
  </si>
  <si>
    <t>C100424</t>
  </si>
  <si>
    <t>C154723</t>
  </si>
  <si>
    <t>C74729</t>
  </si>
  <si>
    <t>C185978</t>
  </si>
  <si>
    <t>C116209</t>
  </si>
  <si>
    <t>C209612</t>
  </si>
  <si>
    <t>C163482</t>
  </si>
  <si>
    <t>C127633</t>
  </si>
  <si>
    <t>C204664</t>
  </si>
  <si>
    <t>C181311</t>
  </si>
  <si>
    <t>C181315</t>
  </si>
  <si>
    <t>C81254</t>
  </si>
  <si>
    <t>C123567</t>
  </si>
  <si>
    <t>C158237</t>
  </si>
  <si>
    <t>C163483</t>
  </si>
  <si>
    <t>C147416</t>
  </si>
  <si>
    <t>C96679</t>
  </si>
  <si>
    <t>C96680</t>
  </si>
  <si>
    <t>C74661</t>
  </si>
  <si>
    <t>C98869</t>
  </si>
  <si>
    <t>C74911</t>
  </si>
  <si>
    <t>C100453</t>
  </si>
  <si>
    <t>C172494</t>
  </si>
  <si>
    <t>C198249</t>
  </si>
  <si>
    <t>C74650</t>
  </si>
  <si>
    <t>C187987</t>
  </si>
  <si>
    <t>C189499</t>
  </si>
  <si>
    <t>C111293</t>
  </si>
  <si>
    <t>C110939</t>
  </si>
  <si>
    <t>C170580</t>
  </si>
  <si>
    <t>C161353</t>
  </si>
  <si>
    <t>C111296</t>
  </si>
  <si>
    <t>C210211</t>
  </si>
  <si>
    <t>C210376</t>
  </si>
  <si>
    <t>C132380</t>
  </si>
  <si>
    <t>C179760</t>
  </si>
  <si>
    <t>C127634</t>
  </si>
  <si>
    <t>C80201</t>
  </si>
  <si>
    <t>C171521</t>
  </si>
  <si>
    <t>C119547</t>
  </si>
  <si>
    <t>C75367</t>
  </si>
  <si>
    <t>C184632</t>
  </si>
  <si>
    <t>C210212</t>
  </si>
  <si>
    <t>C210377</t>
  </si>
  <si>
    <t>C71251</t>
  </si>
  <si>
    <t>C147417</t>
  </si>
  <si>
    <t>C119293</t>
  </si>
  <si>
    <t>C79602</t>
  </si>
  <si>
    <t>C74649</t>
  </si>
  <si>
    <t>C64803</t>
  </si>
  <si>
    <t>C147418</t>
  </si>
  <si>
    <t>C147419</t>
  </si>
  <si>
    <t>C199905</t>
  </si>
  <si>
    <t>C112332</t>
  </si>
  <si>
    <t>C120648</t>
  </si>
  <si>
    <t>C174297</t>
  </si>
  <si>
    <t>C117771</t>
  </si>
  <si>
    <t>C135513</t>
  </si>
  <si>
    <t>C161358</t>
  </si>
  <si>
    <t>C187819</t>
  </si>
  <si>
    <t>C198363</t>
  </si>
  <si>
    <t>C139044</t>
  </si>
  <si>
    <t>C198358</t>
  </si>
  <si>
    <t>C117772</t>
  </si>
  <si>
    <t>C147420</t>
  </si>
  <si>
    <t>C187820</t>
  </si>
  <si>
    <t>C163413</t>
  </si>
  <si>
    <t>C116210</t>
  </si>
  <si>
    <t>C132381</t>
  </si>
  <si>
    <t>C117773</t>
  </si>
  <si>
    <t>C132382</t>
  </si>
  <si>
    <t>C163557</t>
  </si>
  <si>
    <t>C209645</t>
  </si>
  <si>
    <t>C100435</t>
  </si>
  <si>
    <t>C184642</t>
  </si>
  <si>
    <t>C139264</t>
  </si>
  <si>
    <t>C106551</t>
  </si>
  <si>
    <t>C106561</t>
  </si>
  <si>
    <t>C112400</t>
  </si>
  <si>
    <t>C122193</t>
  </si>
  <si>
    <t>C170562</t>
  </si>
  <si>
    <t>C147156</t>
  </si>
  <si>
    <t>C163558</t>
  </si>
  <si>
    <t>C127586</t>
  </si>
  <si>
    <t>C147421</t>
  </si>
  <si>
    <t>C186092</t>
  </si>
  <si>
    <t>C90491</t>
  </si>
  <si>
    <t>C102699</t>
  </si>
  <si>
    <t>C111299</t>
  </si>
  <si>
    <t>C64829</t>
  </si>
  <si>
    <t>C62131</t>
  </si>
  <si>
    <t>C62125</t>
  </si>
  <si>
    <t>C184596</t>
  </si>
  <si>
    <t>C122141</t>
  </si>
  <si>
    <t>C198289</t>
  </si>
  <si>
    <t>C165979</t>
  </si>
  <si>
    <t>C174228</t>
  </si>
  <si>
    <t>C184567</t>
  </si>
  <si>
    <t>C74791</t>
  </si>
  <si>
    <t>C117846</t>
  </si>
  <si>
    <t>C156523</t>
  </si>
  <si>
    <t>C81967</t>
  </si>
  <si>
    <t>C74870</t>
  </si>
  <si>
    <t>C74620</t>
  </si>
  <si>
    <t>C74651</t>
  </si>
  <si>
    <t>C187678</t>
  </si>
  <si>
    <t>C74652</t>
  </si>
  <si>
    <t>C74621</t>
  </si>
  <si>
    <t>C74622</t>
  </si>
  <si>
    <t>C117847</t>
  </si>
  <si>
    <t>C98773</t>
  </si>
  <si>
    <t>C74653</t>
  </si>
  <si>
    <t>C210386</t>
  </si>
  <si>
    <t>C210387</t>
  </si>
  <si>
    <t>C74885</t>
  </si>
  <si>
    <t>C128976</t>
  </si>
  <si>
    <t>C128977</t>
  </si>
  <si>
    <t>C64858</t>
  </si>
  <si>
    <t>C79463</t>
  </si>
  <si>
    <t>C191324</t>
  </si>
  <si>
    <t>C150822</t>
  </si>
  <si>
    <t>C92240</t>
  </si>
  <si>
    <t>C117849</t>
  </si>
  <si>
    <t>C147422</t>
  </si>
  <si>
    <t>C191287</t>
  </si>
  <si>
    <t>C100436</t>
  </si>
  <si>
    <t>C122142</t>
  </si>
  <si>
    <t>C210213</t>
  </si>
  <si>
    <t>C210388</t>
  </si>
  <si>
    <t>C117774</t>
  </si>
  <si>
    <t>C209539</t>
  </si>
  <si>
    <t>C209540</t>
  </si>
  <si>
    <t>C209613</t>
  </si>
  <si>
    <t>C184598</t>
  </si>
  <si>
    <t>C119240</t>
  </si>
  <si>
    <t>C210214</t>
  </si>
  <si>
    <t>C210215</t>
  </si>
  <si>
    <t>C210216</t>
  </si>
  <si>
    <t>C210217</t>
  </si>
  <si>
    <t>C210218</t>
  </si>
  <si>
    <t>C210219</t>
  </si>
  <si>
    <t>C198213</t>
  </si>
  <si>
    <t>C101230</t>
  </si>
  <si>
    <t>C120836</t>
  </si>
  <si>
    <t>C209614</t>
  </si>
  <si>
    <t>C179451</t>
  </si>
  <si>
    <t>C139080</t>
  </si>
  <si>
    <t>C17634</t>
  </si>
  <si>
    <t>C132383</t>
  </si>
  <si>
    <t>C132384</t>
  </si>
  <si>
    <t>C132385</t>
  </si>
  <si>
    <t>C74696</t>
  </si>
  <si>
    <t>C147423</t>
  </si>
  <si>
    <t>C117850</t>
  </si>
  <si>
    <t>C120650</t>
  </si>
  <si>
    <t>C172384</t>
  </si>
  <si>
    <t>C166053</t>
  </si>
  <si>
    <t>C75356</t>
  </si>
  <si>
    <t>C201375</t>
  </si>
  <si>
    <t>C209646</t>
  </si>
  <si>
    <t>C186213</t>
  </si>
  <si>
    <t>C62656</t>
  </si>
  <si>
    <t>C98774</t>
  </si>
  <si>
    <t>C170591</t>
  </si>
  <si>
    <t>C176312</t>
  </si>
  <si>
    <t>C189514</t>
  </si>
  <si>
    <t>C82034</t>
  </si>
  <si>
    <t>C189513</t>
  </si>
  <si>
    <t>C81964</t>
  </si>
  <si>
    <t>C74784</t>
  </si>
  <si>
    <t>C74789</t>
  </si>
  <si>
    <t>C81965</t>
  </si>
  <si>
    <t>C81966</t>
  </si>
  <si>
    <t>C117851</t>
  </si>
  <si>
    <t>C103451</t>
  </si>
  <si>
    <t>C147424</t>
  </si>
  <si>
    <t>C170593</t>
  </si>
  <si>
    <t>C147425</t>
  </si>
  <si>
    <t>C170596</t>
  </si>
  <si>
    <t>C172602</t>
  </si>
  <si>
    <t>C178140</t>
  </si>
  <si>
    <t>C187818</t>
  </si>
  <si>
    <t>C209679</t>
  </si>
  <si>
    <t>C209680</t>
  </si>
  <si>
    <t>C210220</t>
  </si>
  <si>
    <t>C210391</t>
  </si>
  <si>
    <t>C210392</t>
  </si>
  <si>
    <t>C210393</t>
  </si>
  <si>
    <t>C210394</t>
  </si>
  <si>
    <t>C210395</t>
  </si>
  <si>
    <t>C210396</t>
  </si>
  <si>
    <t>C210397</t>
  </si>
  <si>
    <t>C210398</t>
  </si>
  <si>
    <t>C210399</t>
  </si>
  <si>
    <t>C142237</t>
  </si>
  <si>
    <t>C49676</t>
  </si>
  <si>
    <t>C100945</t>
  </si>
  <si>
    <t>C106562</t>
  </si>
  <si>
    <t>C161359</t>
  </si>
  <si>
    <t>C154882</t>
  </si>
  <si>
    <t>C127587</t>
  </si>
  <si>
    <t>C119247</t>
  </si>
  <si>
    <t>C127588</t>
  </si>
  <si>
    <t>C127589</t>
  </si>
  <si>
    <t>C127590</t>
  </si>
  <si>
    <t>C209647</t>
  </si>
  <si>
    <t>C127591</t>
  </si>
  <si>
    <t>C127592</t>
  </si>
  <si>
    <t>C117775</t>
  </si>
  <si>
    <t>C117776</t>
  </si>
  <si>
    <t>C117777</t>
  </si>
  <si>
    <t>C117778</t>
  </si>
  <si>
    <t>C122087</t>
  </si>
  <si>
    <t>C147426</t>
  </si>
  <si>
    <t>C156470</t>
  </si>
  <si>
    <t>C189346</t>
  </si>
  <si>
    <t>C156524</t>
  </si>
  <si>
    <t>C80211</t>
  </si>
  <si>
    <t>C184643</t>
  </si>
  <si>
    <t>C147427</t>
  </si>
  <si>
    <t>C80202</t>
  </si>
  <si>
    <t>C170617</t>
  </si>
  <si>
    <t>C118165</t>
  </si>
  <si>
    <t>C117779</t>
  </si>
  <si>
    <t>C117780</t>
  </si>
  <si>
    <t>C117781</t>
  </si>
  <si>
    <t>C117782</t>
  </si>
  <si>
    <t>C117783</t>
  </si>
  <si>
    <t>C124332</t>
  </si>
  <si>
    <t>C124333</t>
  </si>
  <si>
    <t>C117784</t>
  </si>
  <si>
    <t>C117785</t>
  </si>
  <si>
    <t>C117786</t>
  </si>
  <si>
    <t>C117787</t>
  </si>
  <si>
    <t>C123448</t>
  </si>
  <si>
    <t>C123449</t>
  </si>
  <si>
    <t>C100391</t>
  </si>
  <si>
    <t>C174285</t>
  </si>
  <si>
    <t>C174286</t>
  </si>
  <si>
    <t>C123450</t>
  </si>
  <si>
    <t>C123451</t>
  </si>
  <si>
    <t>C62135</t>
  </si>
  <si>
    <t>C62133</t>
  </si>
  <si>
    <t>C117788</t>
  </si>
  <si>
    <t>C25283</t>
  </si>
  <si>
    <t>C139255</t>
  </si>
  <si>
    <t>C177965</t>
  </si>
  <si>
    <t>C210400</t>
  </si>
  <si>
    <t>C184634</t>
  </si>
  <si>
    <t>C117789</t>
  </si>
  <si>
    <t>C117790</t>
  </si>
  <si>
    <t>C96627</t>
  </si>
  <si>
    <t>C165980</t>
  </si>
  <si>
    <t>C116128</t>
  </si>
  <si>
    <t>C117852</t>
  </si>
  <si>
    <t>C81957</t>
  </si>
  <si>
    <t>C154878</t>
  </si>
  <si>
    <t>C120927</t>
  </si>
  <si>
    <t>C170623</t>
  </si>
  <si>
    <t>C51946</t>
  </si>
  <si>
    <t>C111197</t>
  </si>
  <si>
    <t>C92245</t>
  </si>
  <si>
    <t>C209615</t>
  </si>
  <si>
    <t>C117853</t>
  </si>
  <si>
    <t>C150839</t>
  </si>
  <si>
    <t>C135441</t>
  </si>
  <si>
    <t>C116212</t>
  </si>
  <si>
    <t>C96605</t>
  </si>
  <si>
    <t>C92296</t>
  </si>
  <si>
    <t>C209616</t>
  </si>
  <si>
    <t>C74705</t>
  </si>
  <si>
    <t>C82046</t>
  </si>
  <si>
    <t>C74647</t>
  </si>
  <si>
    <t>C154815</t>
  </si>
  <si>
    <t>C100437</t>
  </si>
  <si>
    <t>C189526</t>
  </si>
  <si>
    <t>C189525</t>
  </si>
  <si>
    <t>C189524</t>
  </si>
  <si>
    <t>C189523</t>
  </si>
  <si>
    <t>C154729</t>
  </si>
  <si>
    <t>C106563</t>
  </si>
  <si>
    <t>C106564</t>
  </si>
  <si>
    <t>C201437</t>
  </si>
  <si>
    <t>C147428</t>
  </si>
  <si>
    <t>C147429</t>
  </si>
  <si>
    <t>C64800</t>
  </si>
  <si>
    <t>C139074</t>
  </si>
  <si>
    <t>C139072</t>
  </si>
  <si>
    <t>C139073</t>
  </si>
  <si>
    <t>C139071</t>
  </si>
  <si>
    <t>C74716</t>
  </si>
  <si>
    <t>C179819</t>
  </si>
  <si>
    <t>C25637</t>
  </si>
  <si>
    <t>C112406</t>
  </si>
  <si>
    <t>C111303</t>
  </si>
  <si>
    <t>C117892</t>
  </si>
  <si>
    <t>C198356</t>
  </si>
  <si>
    <t>C154716</t>
  </si>
  <si>
    <t>C163556</t>
  </si>
  <si>
    <t>C170563</t>
  </si>
  <si>
    <t>C154871</t>
  </si>
  <si>
    <t>C154872</t>
  </si>
  <si>
    <t>C156558</t>
  </si>
  <si>
    <t>C74893</t>
  </si>
  <si>
    <t>C111305</t>
  </si>
  <si>
    <t>C82330</t>
  </si>
  <si>
    <t>C123568</t>
  </si>
  <si>
    <t>C154861</t>
  </si>
  <si>
    <t>C80205</t>
  </si>
  <si>
    <t>C49678</t>
  </si>
  <si>
    <t>C117893</t>
  </si>
  <si>
    <t>C201378</t>
  </si>
  <si>
    <t>C78722</t>
  </si>
  <si>
    <t>C102274</t>
  </si>
  <si>
    <t>C51947</t>
  </si>
  <si>
    <t>C187680</t>
  </si>
  <si>
    <t>C98776</t>
  </si>
  <si>
    <t>C116188</t>
  </si>
  <si>
    <t>C102273</t>
  </si>
  <si>
    <t>C116189</t>
  </si>
  <si>
    <t>C116190</t>
  </si>
  <si>
    <t>C116191</t>
  </si>
  <si>
    <t>C116192</t>
  </si>
  <si>
    <t>C116193</t>
  </si>
  <si>
    <t>C187824</t>
  </si>
  <si>
    <t>C64828</t>
  </si>
  <si>
    <t>C135442</t>
  </si>
  <si>
    <t>C201306</t>
  </si>
  <si>
    <t>C201424</t>
  </si>
  <si>
    <t>C201425</t>
  </si>
  <si>
    <t>C201426</t>
  </si>
  <si>
    <t>C122089</t>
  </si>
  <si>
    <t>C122090</t>
  </si>
  <si>
    <t>C92948</t>
  </si>
  <si>
    <t>C125948</t>
  </si>
  <si>
    <t>C111307</t>
  </si>
  <si>
    <t>C187867</t>
  </si>
  <si>
    <t>C63637</t>
  </si>
  <si>
    <t>C102666</t>
  </si>
  <si>
    <t>C102711</t>
  </si>
  <si>
    <t>C170582</t>
  </si>
  <si>
    <t>C176283</t>
  </si>
  <si>
    <t>C163414</t>
  </si>
  <si>
    <t>C120655</t>
  </si>
  <si>
    <t>C120656</t>
  </si>
  <si>
    <t>C132301</t>
  </si>
  <si>
    <t>C122146</t>
  </si>
  <si>
    <t>C81320</t>
  </si>
  <si>
    <t>C154827</t>
  </si>
  <si>
    <t>C172549</t>
  </si>
  <si>
    <t>C186180</t>
  </si>
  <si>
    <t>C74624</t>
  </si>
  <si>
    <t>C142288</t>
  </si>
  <si>
    <t>C142289</t>
  </si>
  <si>
    <t>C198359</t>
  </si>
  <si>
    <t>C147430</t>
  </si>
  <si>
    <t>C96628</t>
  </si>
  <si>
    <t>C117791</t>
  </si>
  <si>
    <t>C62094</t>
  </si>
  <si>
    <t>C62093</t>
  </si>
  <si>
    <t>C166054</t>
  </si>
  <si>
    <t>C122185</t>
  </si>
  <si>
    <t>C117792</t>
  </si>
  <si>
    <t>C117793</t>
  </si>
  <si>
    <t>C163484</t>
  </si>
  <si>
    <t>C117794</t>
  </si>
  <si>
    <t>C177971</t>
  </si>
  <si>
    <t>C177969</t>
  </si>
  <si>
    <t>C171526</t>
  </si>
  <si>
    <t>C184660</t>
  </si>
  <si>
    <t>C154823</t>
  </si>
  <si>
    <t>C198336</t>
  </si>
  <si>
    <t>C199962</t>
  </si>
  <si>
    <t>C184661</t>
  </si>
  <si>
    <t>C198337</t>
  </si>
  <si>
    <t>C199963</t>
  </si>
  <si>
    <t>C186181</t>
  </si>
  <si>
    <t>C81968</t>
  </si>
  <si>
    <t>C128978</t>
  </si>
  <si>
    <t>C129006</t>
  </si>
  <si>
    <t>C89836</t>
  </si>
  <si>
    <t>C209535</t>
  </si>
  <si>
    <t>C135380</t>
  </si>
  <si>
    <t>C135381</t>
  </si>
  <si>
    <t>C179761</t>
  </si>
  <si>
    <t>C199930</t>
  </si>
  <si>
    <t>C170609</t>
  </si>
  <si>
    <t>C112385</t>
  </si>
  <si>
    <t>C117795</t>
  </si>
  <si>
    <t>C117796</t>
  </si>
  <si>
    <t>C154730</t>
  </si>
  <si>
    <t>C127635</t>
  </si>
  <si>
    <t>C165981</t>
  </si>
  <si>
    <t>C165982</t>
  </si>
  <si>
    <t>C186093</t>
  </si>
  <si>
    <t>C87054</t>
  </si>
  <si>
    <t>C179762</t>
  </si>
  <si>
    <t>C154824</t>
  </si>
  <si>
    <t>C186182</t>
  </si>
  <si>
    <t>C172516</t>
  </si>
  <si>
    <t>C147431</t>
  </si>
  <si>
    <t>C139256</t>
  </si>
  <si>
    <t>C139257</t>
  </si>
  <si>
    <t>C139258</t>
  </si>
  <si>
    <t>C198338</t>
  </si>
  <si>
    <t>C186183</t>
  </si>
  <si>
    <t>C181460</t>
  </si>
  <si>
    <t>C74566</t>
  </si>
  <si>
    <t>C172515</t>
  </si>
  <si>
    <t>C127593</t>
  </si>
  <si>
    <t>C127594</t>
  </si>
  <si>
    <t>C187871</t>
  </si>
  <si>
    <t>C174311</t>
  </si>
  <si>
    <t>C174327</t>
  </si>
  <si>
    <t>C176327</t>
  </si>
  <si>
    <t>C189547</t>
  </si>
  <si>
    <t>C171531</t>
  </si>
  <si>
    <t>C187869</t>
  </si>
  <si>
    <t>C154760</t>
  </si>
  <si>
    <t>C174324</t>
  </si>
  <si>
    <t>C174328</t>
  </si>
  <si>
    <t>C171532</t>
  </si>
  <si>
    <t>C174323</t>
  </si>
  <si>
    <t>C186184</t>
  </si>
  <si>
    <t>C147460</t>
  </si>
  <si>
    <t>C170618</t>
  </si>
  <si>
    <t>C170622</t>
  </si>
  <si>
    <t>C176285</t>
  </si>
  <si>
    <t>C172608</t>
  </si>
  <si>
    <t>C172607</t>
  </si>
  <si>
    <t>C184635</t>
  </si>
  <si>
    <t>C209617</t>
  </si>
  <si>
    <t>C189360</t>
  </si>
  <si>
    <t>C75369</t>
  </si>
  <si>
    <t>C120660</t>
  </si>
  <si>
    <t>C199816</t>
  </si>
  <si>
    <t>C82035</t>
  </si>
  <si>
    <t>C199680</t>
  </si>
  <si>
    <t>C186094</t>
  </si>
  <si>
    <t>C74706</t>
  </si>
  <si>
    <t>C74656</t>
  </si>
  <si>
    <t>C74626</t>
  </si>
  <si>
    <t>C154745</t>
  </si>
  <si>
    <t>C186095</t>
  </si>
  <si>
    <t>C25338</t>
  </si>
  <si>
    <t>C116120</t>
  </si>
  <si>
    <t>C176286</t>
  </si>
  <si>
    <t>C79465</t>
  </si>
  <si>
    <t>C158232</t>
  </si>
  <si>
    <t>C187825</t>
  </si>
  <si>
    <t>C156553</t>
  </si>
  <si>
    <t>C74871</t>
  </si>
  <si>
    <t>C105744</t>
  </si>
  <si>
    <t>C199964</t>
  </si>
  <si>
    <t>C166055</t>
  </si>
  <si>
    <t>C187870</t>
  </si>
  <si>
    <t>C189439</t>
  </si>
  <si>
    <t>C122149</t>
  </si>
  <si>
    <t>C179763</t>
  </si>
  <si>
    <t>C147432</t>
  </si>
  <si>
    <t>C187817</t>
  </si>
  <si>
    <t>C102708</t>
  </si>
  <si>
    <t>C25676</t>
  </si>
  <si>
    <t>C189357</t>
  </si>
  <si>
    <t>C205472</t>
  </si>
  <si>
    <t>C84361</t>
  </si>
  <si>
    <t>C74625</t>
  </si>
  <si>
    <t>C158231</t>
  </si>
  <si>
    <t>C74655</t>
  </si>
  <si>
    <t>C111322</t>
  </si>
  <si>
    <t>C150832</t>
  </si>
  <si>
    <t>C111093</t>
  </si>
  <si>
    <t>C122186</t>
  </si>
  <si>
    <t>C209536</t>
  </si>
  <si>
    <t>C165983</t>
  </si>
  <si>
    <t>C186185</t>
  </si>
  <si>
    <t>C25677</t>
  </si>
  <si>
    <t>C74745</t>
  </si>
  <si>
    <t>C177989</t>
  </si>
  <si>
    <t>C198339</t>
  </si>
  <si>
    <t>C184669</t>
  </si>
  <si>
    <t>C184670</t>
  </si>
  <si>
    <t>C186186</t>
  </si>
  <si>
    <t>C181459</t>
  </si>
  <si>
    <t>C70855</t>
  </si>
  <si>
    <t>C181334</t>
  </si>
  <si>
    <t>C210401</t>
  </si>
  <si>
    <t>C132386</t>
  </si>
  <si>
    <t>C186096</t>
  </si>
  <si>
    <t>C112416</t>
  </si>
  <si>
    <t>C112417</t>
  </si>
  <si>
    <t>C112418</t>
  </si>
  <si>
    <t>C74876</t>
  </si>
  <si>
    <t>C25681</t>
  </si>
  <si>
    <t>C154879</t>
  </si>
  <si>
    <t>C74563</t>
  </si>
  <si>
    <t>C154866</t>
  </si>
  <si>
    <t>C111314</t>
  </si>
  <si>
    <t>C100438</t>
  </si>
  <si>
    <t>C114223</t>
  </si>
  <si>
    <t>C198340</t>
  </si>
  <si>
    <t>C191326</t>
  </si>
  <si>
    <t>C74627</t>
  </si>
  <si>
    <t>C119294</t>
  </si>
  <si>
    <t>C156662</t>
  </si>
  <si>
    <t>C204635</t>
  </si>
  <si>
    <t>C189495</t>
  </si>
  <si>
    <t>C111312</t>
  </si>
  <si>
    <t>C181331</t>
  </si>
  <si>
    <t>C114224</t>
  </si>
  <si>
    <t>C198364</t>
  </si>
  <si>
    <t>C64809</t>
  </si>
  <si>
    <t>C150823</t>
  </si>
  <si>
    <t>C154867</t>
  </si>
  <si>
    <t>C80360</t>
  </si>
  <si>
    <t>C117857</t>
  </si>
  <si>
    <t>C120837</t>
  </si>
  <si>
    <t>C202376</t>
  </si>
  <si>
    <t>C25483</t>
  </si>
  <si>
    <t>C156496</t>
  </si>
  <si>
    <t>C41146</t>
  </si>
  <si>
    <t>C74663</t>
  </si>
  <si>
    <t>C102281</t>
  </si>
  <si>
    <t>C161366</t>
  </si>
  <si>
    <t>C64832</t>
  </si>
  <si>
    <t>C74707</t>
  </si>
  <si>
    <t>C199904</t>
  </si>
  <si>
    <t>C201436</t>
  </si>
  <si>
    <t>C120663</t>
  </si>
  <si>
    <t>C202450</t>
  </si>
  <si>
    <t>C210405</t>
  </si>
  <si>
    <t>C142290</t>
  </si>
  <si>
    <t>C142291</t>
  </si>
  <si>
    <t>C147433</t>
  </si>
  <si>
    <t>C161365</t>
  </si>
  <si>
    <t>C187872</t>
  </si>
  <si>
    <t>C122152</t>
  </si>
  <si>
    <t>C186187</t>
  </si>
  <si>
    <t>C111320</t>
  </si>
  <si>
    <t>C111321</t>
  </si>
  <si>
    <t>C156501</t>
  </si>
  <si>
    <t>C106569</t>
  </si>
  <si>
    <t>C187873</t>
  </si>
  <si>
    <t>C154814</t>
  </si>
  <si>
    <t>C191327</t>
  </si>
  <si>
    <t>C186188</t>
  </si>
  <si>
    <t>C123569</t>
  </si>
  <si>
    <t>C170624</t>
  </si>
  <si>
    <t>C112421</t>
  </si>
  <si>
    <t>C189355</t>
  </si>
  <si>
    <t>C198290</t>
  </si>
  <si>
    <t>C209618</t>
  </si>
  <si>
    <t>C199899</t>
  </si>
  <si>
    <t>C199906</t>
  </si>
  <si>
    <t>C74872</t>
  </si>
  <si>
    <t>C179764</t>
  </si>
  <si>
    <t>C174281</t>
  </si>
  <si>
    <t>C209447</t>
  </si>
  <si>
    <t>C209691</t>
  </si>
  <si>
    <t>C209692</t>
  </si>
  <si>
    <t>C98785</t>
  </si>
  <si>
    <t>C165984</t>
  </si>
  <si>
    <t>C139040</t>
  </si>
  <si>
    <t>C189581</t>
  </si>
  <si>
    <t>C189580</t>
  </si>
  <si>
    <t>C156469</t>
  </si>
  <si>
    <t>C156521</t>
  </si>
  <si>
    <t>C156522</t>
  </si>
  <si>
    <t>C154721</t>
  </si>
  <si>
    <t>C123424</t>
  </si>
  <si>
    <t>C117797</t>
  </si>
  <si>
    <t>C147485</t>
  </si>
  <si>
    <t>C62163</t>
  </si>
  <si>
    <t>C62162</t>
  </si>
  <si>
    <t>C117798</t>
  </si>
  <si>
    <t>C117799</t>
  </si>
  <si>
    <t>C62157</t>
  </si>
  <si>
    <t>C62156</t>
  </si>
  <si>
    <t>C117800</t>
  </si>
  <si>
    <t>C117801</t>
  </si>
  <si>
    <t>C62160</t>
  </si>
  <si>
    <t>C62159</t>
  </si>
  <si>
    <t>C139112</t>
  </si>
  <si>
    <t>C81322</t>
  </si>
  <si>
    <t>C172479</t>
  </si>
  <si>
    <t>C117802</t>
  </si>
  <si>
    <t>C106534</t>
  </si>
  <si>
    <t>C122194</t>
  </si>
  <si>
    <t>C114145</t>
  </si>
  <si>
    <t>C96567</t>
  </si>
  <si>
    <t>C181300</t>
  </si>
  <si>
    <t>C184600</t>
  </si>
  <si>
    <t>C184599</t>
  </si>
  <si>
    <t>C74708</t>
  </si>
  <si>
    <t>C174274</t>
  </si>
  <si>
    <t>C187667</t>
  </si>
  <si>
    <t>C119579</t>
  </si>
  <si>
    <t>C94989</t>
  </si>
  <si>
    <t>C135443</t>
  </si>
  <si>
    <t>C177993</t>
  </si>
  <si>
    <t>C117803</t>
  </si>
  <si>
    <t>C117804</t>
  </si>
  <si>
    <t>C111363</t>
  </si>
  <si>
    <t>C210408</t>
  </si>
  <si>
    <t>C147475</t>
  </si>
  <si>
    <t>C147476</t>
  </si>
  <si>
    <t>C81323</t>
  </si>
  <si>
    <t>C184575</t>
  </si>
  <si>
    <t>C122153</t>
  </si>
  <si>
    <t>C181545</t>
  </si>
  <si>
    <t>C181546</t>
  </si>
  <si>
    <t>C181547</t>
  </si>
  <si>
    <t>C96631</t>
  </si>
  <si>
    <t>C96632</t>
  </si>
  <si>
    <t>C96633</t>
  </si>
  <si>
    <t>C103441</t>
  </si>
  <si>
    <t>C132261</t>
  </si>
  <si>
    <t>C96634</t>
  </si>
  <si>
    <t>C96635</t>
  </si>
  <si>
    <t>C25717</t>
  </si>
  <si>
    <t>C156550</t>
  </si>
  <si>
    <t>C69310</t>
  </si>
  <si>
    <t>C95012</t>
  </si>
  <si>
    <t>C181544</t>
  </si>
  <si>
    <t>C95013</t>
  </si>
  <si>
    <t>C116141</t>
  </si>
  <si>
    <t>C111315</t>
  </si>
  <si>
    <t>C92533</t>
  </si>
  <si>
    <t>C112386</t>
  </si>
  <si>
    <t>C119248</t>
  </si>
  <si>
    <t>C117805</t>
  </si>
  <si>
    <t>C117806</t>
  </si>
  <si>
    <t>C209693</t>
  </si>
  <si>
    <t>C201478</t>
  </si>
  <si>
    <t>C201477</t>
  </si>
  <si>
    <t>C201475</t>
  </si>
  <si>
    <t>C201474</t>
  </si>
  <si>
    <t>C201476</t>
  </si>
  <si>
    <t>C201479</t>
  </si>
  <si>
    <t>C119241</t>
  </si>
  <si>
    <t>C4876</t>
  </si>
  <si>
    <t>C119242</t>
  </si>
  <si>
    <t>C191298</t>
  </si>
  <si>
    <t>C191297</t>
  </si>
  <si>
    <t>C25298</t>
  </si>
  <si>
    <t>C139031</t>
  </si>
  <si>
    <t>C118166</t>
  </si>
  <si>
    <t>C80363</t>
  </si>
  <si>
    <t>C80364</t>
  </si>
  <si>
    <t>C74747</t>
  </si>
  <si>
    <t>C74787</t>
  </si>
  <si>
    <t>C210409</t>
  </si>
  <si>
    <t>C210410</t>
  </si>
  <si>
    <t>C209457</t>
  </si>
  <si>
    <t>C209619</t>
  </si>
  <si>
    <t>C209620</t>
  </si>
  <si>
    <t>C74748</t>
  </si>
  <si>
    <t>C74794</t>
  </si>
  <si>
    <t>C74786</t>
  </si>
  <si>
    <t>C170598</t>
  </si>
  <si>
    <t>C120664</t>
  </si>
  <si>
    <t>C209621</t>
  </si>
  <si>
    <t>C163486</t>
  </si>
  <si>
    <t>C106574</t>
  </si>
  <si>
    <t>C161371</t>
  </si>
  <si>
    <t>C187821</t>
  </si>
  <si>
    <t>C202390</t>
  </si>
  <si>
    <t>C202389</t>
  </si>
  <si>
    <t>C202388</t>
  </si>
  <si>
    <t>C158223</t>
  </si>
  <si>
    <t>C122154</t>
  </si>
  <si>
    <t>C210221</t>
  </si>
  <si>
    <t>C74746</t>
  </si>
  <si>
    <t>C201423</t>
  </si>
  <si>
    <t>C189496</t>
  </si>
  <si>
    <t>C210413</t>
  </si>
  <si>
    <t>C104622</t>
  </si>
  <si>
    <t>C202438</t>
  </si>
  <si>
    <t>C199716</t>
  </si>
  <si>
    <t>C199719</t>
  </si>
  <si>
    <t>C199722</t>
  </si>
  <si>
    <t>C199717</t>
  </si>
  <si>
    <t>C199723</t>
  </si>
  <si>
    <t>C199726</t>
  </si>
  <si>
    <t>C199729</t>
  </si>
  <si>
    <t>C199724</t>
  </si>
  <si>
    <t>C176306</t>
  </si>
  <si>
    <t>C199730</t>
  </si>
  <si>
    <t>C199733</t>
  </si>
  <si>
    <t>C199736</t>
  </si>
  <si>
    <t>C199731</t>
  </si>
  <si>
    <t>C199737</t>
  </si>
  <si>
    <t>C199740</t>
  </si>
  <si>
    <t>C199743</t>
  </si>
  <si>
    <t>C199738</t>
  </si>
  <si>
    <t>C214520</t>
  </si>
  <si>
    <t>C214634</t>
  </si>
  <si>
    <t>C214635</t>
  </si>
  <si>
    <t>C214636</t>
  </si>
  <si>
    <t>C204608</t>
  </si>
  <si>
    <t>C176301</t>
  </si>
  <si>
    <t>C199702</t>
  </si>
  <si>
    <t>C199705</t>
  </si>
  <si>
    <t>C199708</t>
  </si>
  <si>
    <t>C199706</t>
  </si>
  <si>
    <t>C199703</t>
  </si>
  <si>
    <t>C199704</t>
  </si>
  <si>
    <t>C199709</t>
  </si>
  <si>
    <t>C199712</t>
  </si>
  <si>
    <t>C199715</t>
  </si>
  <si>
    <t>C199713</t>
  </si>
  <si>
    <t>C199710</t>
  </si>
  <si>
    <t>C199711</t>
  </si>
  <si>
    <t>C210222</t>
  </si>
  <si>
    <t>C214552</t>
  </si>
  <si>
    <t>C214553</t>
  </si>
  <si>
    <t>C214521</t>
  </si>
  <si>
    <t>C214637</t>
  </si>
  <si>
    <t>C214638</t>
  </si>
  <si>
    <t>C214639</t>
  </si>
  <si>
    <t>C199744</t>
  </si>
  <si>
    <t>C199747</t>
  </si>
  <si>
    <t>C199750</t>
  </si>
  <si>
    <t>C199745</t>
  </si>
  <si>
    <t>C199751</t>
  </si>
  <si>
    <t>C199754</t>
  </si>
  <si>
    <t>C199757</t>
  </si>
  <si>
    <t>C199752</t>
  </si>
  <si>
    <t>C210223</t>
  </si>
  <si>
    <t>C117859</t>
  </si>
  <si>
    <t>C64801</t>
  </si>
  <si>
    <t>C172574</t>
  </si>
  <si>
    <t>C172575</t>
  </si>
  <si>
    <t>C117807</t>
  </si>
  <si>
    <t>C25206</t>
  </si>
  <si>
    <t>C174446</t>
  </si>
  <si>
    <t>C174370</t>
  </si>
  <si>
    <t>C174371</t>
  </si>
  <si>
    <t>C74793</t>
  </si>
  <si>
    <t>C117860</t>
  </si>
  <si>
    <t>C74785</t>
  </si>
  <si>
    <t>C147434</t>
  </si>
  <si>
    <t>C82037</t>
  </si>
  <si>
    <t>C199896</t>
  </si>
  <si>
    <t>C202391</t>
  </si>
  <si>
    <t>C199909</t>
  </si>
  <si>
    <t>C98792</t>
  </si>
  <si>
    <t>C181295</t>
  </si>
  <si>
    <t>C181294</t>
  </si>
  <si>
    <t>C181288</t>
  </si>
  <si>
    <t>C181296</t>
  </si>
  <si>
    <t>C165985</t>
  </si>
  <si>
    <t>C122155</t>
  </si>
  <si>
    <t>C117861</t>
  </si>
  <si>
    <t>C165986</t>
  </si>
  <si>
    <t>C165987</t>
  </si>
  <si>
    <t>C181292</t>
  </si>
  <si>
    <t>C181289</t>
  </si>
  <si>
    <t>C103446</t>
  </si>
  <si>
    <t>C147435</t>
  </si>
  <si>
    <t>C181291</t>
  </si>
  <si>
    <t>C184665</t>
  </si>
  <si>
    <t>C181297</t>
  </si>
  <si>
    <t>C181293</t>
  </si>
  <si>
    <t>C181290</t>
  </si>
  <si>
    <t>C124426</t>
  </si>
  <si>
    <t>C191223</t>
  </si>
  <si>
    <t>C191207</t>
  </si>
  <si>
    <t>C191224</t>
  </si>
  <si>
    <t>C191225</t>
  </si>
  <si>
    <t>C191226</t>
  </si>
  <si>
    <t>C191227</t>
  </si>
  <si>
    <t>C191228</t>
  </si>
  <si>
    <t>C191229</t>
  </si>
  <si>
    <t>C191230</t>
  </si>
  <si>
    <t>C191231</t>
  </si>
  <si>
    <t>C191232</t>
  </si>
  <si>
    <t>C191233</t>
  </si>
  <si>
    <t>C191234</t>
  </si>
  <si>
    <t>C191235</t>
  </si>
  <si>
    <t>C191236</t>
  </si>
  <si>
    <t>C191237</t>
  </si>
  <si>
    <t>C191238</t>
  </si>
  <si>
    <t>C191239</t>
  </si>
  <si>
    <t>C135444</t>
  </si>
  <si>
    <t>C147436</t>
  </si>
  <si>
    <t>C142293</t>
  </si>
  <si>
    <t>C127595</t>
  </si>
  <si>
    <t>C127596</t>
  </si>
  <si>
    <t>C199772</t>
  </si>
  <si>
    <t>C199778</t>
  </si>
  <si>
    <t>C199775</t>
  </si>
  <si>
    <t>C199773</t>
  </si>
  <si>
    <t>C199779</t>
  </si>
  <si>
    <t>C199782</t>
  </si>
  <si>
    <t>C199785</t>
  </si>
  <si>
    <t>C199780</t>
  </si>
  <si>
    <t>C186097</t>
  </si>
  <si>
    <t>C184577</t>
  </si>
  <si>
    <t>C199786</t>
  </si>
  <si>
    <t>C199789</t>
  </si>
  <si>
    <t>C199792</t>
  </si>
  <si>
    <t>C199787</t>
  </si>
  <si>
    <t>C199793</t>
  </si>
  <si>
    <t>C199796</t>
  </si>
  <si>
    <t>C199799</t>
  </si>
  <si>
    <t>C199794</t>
  </si>
  <si>
    <t>C105445</t>
  </si>
  <si>
    <t>C214563</t>
  </si>
  <si>
    <t>C214564</t>
  </si>
  <si>
    <t>C184602</t>
  </si>
  <si>
    <t>C41145</t>
  </si>
  <si>
    <t>C120719</t>
  </si>
  <si>
    <t>C120720</t>
  </si>
  <si>
    <t>C120721</t>
  </si>
  <si>
    <t>C120722</t>
  </si>
  <si>
    <t>C184604</t>
  </si>
  <si>
    <t>C177978</t>
  </si>
  <si>
    <t>C177976</t>
  </si>
  <si>
    <t>C189361</t>
  </si>
  <si>
    <t>C147437</t>
  </si>
  <si>
    <t>C199758</t>
  </si>
  <si>
    <t>C199761</t>
  </si>
  <si>
    <t>C199764</t>
  </si>
  <si>
    <t>C199762</t>
  </si>
  <si>
    <t>C199759</t>
  </si>
  <si>
    <t>C199760</t>
  </si>
  <si>
    <t>C199765</t>
  </si>
  <si>
    <t>C199768</t>
  </si>
  <si>
    <t>C199771</t>
  </si>
  <si>
    <t>C199769</t>
  </si>
  <si>
    <t>C199766</t>
  </si>
  <si>
    <t>C199767</t>
  </si>
  <si>
    <t>C184603</t>
  </si>
  <si>
    <t>C122156</t>
  </si>
  <si>
    <t>C158224</t>
  </si>
  <si>
    <t>C214569</t>
  </si>
  <si>
    <t>C214524</t>
  </si>
  <si>
    <t>C214510</t>
  </si>
  <si>
    <t>C74873</t>
  </si>
  <si>
    <t>C191240</t>
  </si>
  <si>
    <t>C111283</t>
  </si>
  <si>
    <t>C161328</t>
  </si>
  <si>
    <t>C191241</t>
  </si>
  <si>
    <t>C191242</t>
  </si>
  <si>
    <t>C214575</t>
  </si>
  <si>
    <t>C214574</t>
  </si>
  <si>
    <t>C199800</t>
  </si>
  <si>
    <t>C199803</t>
  </si>
  <si>
    <t>C199806</t>
  </si>
  <si>
    <t>C199801</t>
  </si>
  <si>
    <t>C199807</t>
  </si>
  <si>
    <t>C199810</t>
  </si>
  <si>
    <t>C199813</t>
  </si>
  <si>
    <t>C199808</t>
  </si>
  <si>
    <t>C96639</t>
  </si>
  <si>
    <t>C191365</t>
  </si>
  <si>
    <t>C209529</t>
  </si>
  <si>
    <t>C163487</t>
  </si>
  <si>
    <t>C82036</t>
  </si>
  <si>
    <t>C106575</t>
  </si>
  <si>
    <t>C199908</t>
  </si>
  <si>
    <t>C165988</t>
  </si>
  <si>
    <t>C178053</t>
  </si>
  <si>
    <t>C176276</t>
  </si>
  <si>
    <t>C120665</t>
  </si>
  <si>
    <t>C135445</t>
  </si>
  <si>
    <t>C135446</t>
  </si>
  <si>
    <t>C132387</t>
  </si>
  <si>
    <t>C185979</t>
  </si>
  <si>
    <t>C185980</t>
  </si>
  <si>
    <t>C189406</t>
  </si>
  <si>
    <t>C189425</t>
  </si>
  <si>
    <t>C111325</t>
  </si>
  <si>
    <t>C181186</t>
  </si>
  <si>
    <t>C185909</t>
  </si>
  <si>
    <t>C185981</t>
  </si>
  <si>
    <t>C181256</t>
  </si>
  <si>
    <t>C185911</t>
  </si>
  <si>
    <t>C185982</t>
  </si>
  <si>
    <t>C189408</t>
  </si>
  <si>
    <t>C189407</t>
  </si>
  <si>
    <t>C201373</t>
  </si>
  <si>
    <t>C185912</t>
  </si>
  <si>
    <t>C185913</t>
  </si>
  <si>
    <t>C185983</t>
  </si>
  <si>
    <t>C189410</t>
  </si>
  <si>
    <t>C189409</t>
  </si>
  <si>
    <t>C191244</t>
  </si>
  <si>
    <t>C185984</t>
  </si>
  <si>
    <t>C185910</t>
  </si>
  <si>
    <t>C185985</t>
  </si>
  <si>
    <t>C176309</t>
  </si>
  <si>
    <t>C181254</t>
  </si>
  <si>
    <t>C191245</t>
  </si>
  <si>
    <t>C201301</t>
  </si>
  <si>
    <t>C201302</t>
  </si>
  <si>
    <t>C201368</t>
  </si>
  <si>
    <t>C189411</t>
  </si>
  <si>
    <t>C201369</t>
  </si>
  <si>
    <t>C185914</t>
  </si>
  <si>
    <t>C186268</t>
  </si>
  <si>
    <t>C185987</t>
  </si>
  <si>
    <t>C189413</t>
  </si>
  <si>
    <t>C189412</t>
  </si>
  <si>
    <t>C191246</t>
  </si>
  <si>
    <t>C112388</t>
  </si>
  <si>
    <t>C185915</t>
  </si>
  <si>
    <t>C185988</t>
  </si>
  <si>
    <t>C191247</t>
  </si>
  <si>
    <t>C191208</t>
  </si>
  <si>
    <t>C191248</t>
  </si>
  <si>
    <t>C181299</t>
  </si>
  <si>
    <t>C191249</t>
  </si>
  <si>
    <t>C191250</t>
  </si>
  <si>
    <t>C191251</t>
  </si>
  <si>
    <t>C181298</t>
  </si>
  <si>
    <t>C191252</t>
  </si>
  <si>
    <t>C185916</t>
  </si>
  <si>
    <t>C185989</t>
  </si>
  <si>
    <t>C189428</t>
  </si>
  <si>
    <t>C189429</t>
  </si>
  <si>
    <t>C185908</t>
  </si>
  <si>
    <t>C185990</t>
  </si>
  <si>
    <t>C185991</t>
  </si>
  <si>
    <t>C214640</t>
  </si>
  <si>
    <t>C189302</t>
  </si>
  <si>
    <t>C185992</t>
  </si>
  <si>
    <t>C189414</t>
  </si>
  <si>
    <t>C189426</t>
  </si>
  <si>
    <t>C185917</t>
  </si>
  <si>
    <t>C185918</t>
  </si>
  <si>
    <t>C185919</t>
  </si>
  <si>
    <t>C185993</t>
  </si>
  <si>
    <t>C185994</t>
  </si>
  <si>
    <t>C185995</t>
  </si>
  <si>
    <t>C185920</t>
  </si>
  <si>
    <t>C185921</t>
  </si>
  <si>
    <t>C185996</t>
  </si>
  <si>
    <t>C185997</t>
  </si>
  <si>
    <t>C185922</t>
  </si>
  <si>
    <t>C185998</t>
  </si>
  <si>
    <t>C185999</t>
  </si>
  <si>
    <t>C186000</t>
  </si>
  <si>
    <t>C181255</t>
  </si>
  <si>
    <t>C185923</t>
  </si>
  <si>
    <t>C186001</t>
  </si>
  <si>
    <t>C191253</t>
  </si>
  <si>
    <t>C191209</t>
  </si>
  <si>
    <t>C191254</t>
  </si>
  <si>
    <t>C185924</t>
  </si>
  <si>
    <t>C185925</t>
  </si>
  <si>
    <t>C186002</t>
  </si>
  <si>
    <t>C191255</t>
  </si>
  <si>
    <t>C191256</t>
  </si>
  <si>
    <t>C191257</t>
  </si>
  <si>
    <t>C186003</t>
  </si>
  <si>
    <t>C186004</t>
  </si>
  <si>
    <t>C191258</t>
  </si>
  <si>
    <t>C191259</t>
  </si>
  <si>
    <t>C191210</t>
  </si>
  <si>
    <t>C191260</t>
  </si>
  <si>
    <t>C186005</t>
  </si>
  <si>
    <t>C186006</t>
  </si>
  <si>
    <t>C181253</t>
  </si>
  <si>
    <t>C191261</t>
  </si>
  <si>
    <t>C185926</t>
  </si>
  <si>
    <t>C186007</t>
  </si>
  <si>
    <t>C201370</t>
  </si>
  <si>
    <t>C191262</t>
  </si>
  <si>
    <t>C201371</t>
  </si>
  <si>
    <t>C185927</t>
  </si>
  <si>
    <t>C186008</t>
  </si>
  <si>
    <t>C191263</t>
  </si>
  <si>
    <t>C191264</t>
  </si>
  <si>
    <t>C191265</t>
  </si>
  <si>
    <t>C214508</t>
  </si>
  <si>
    <t>C214511</t>
  </si>
  <si>
    <t>C214536</t>
  </si>
  <si>
    <t>C214512</t>
  </si>
  <si>
    <t>C214538</t>
  </si>
  <si>
    <t>C214539</t>
  </si>
  <si>
    <t>C185929</t>
  </si>
  <si>
    <t>C214645</t>
  </si>
  <si>
    <t>C214641</t>
  </si>
  <si>
    <t>C186009</t>
  </si>
  <si>
    <t>C214644</t>
  </si>
  <si>
    <t>C214643</t>
  </si>
  <si>
    <t>C214642</t>
  </si>
  <si>
    <t>C185930</t>
  </si>
  <si>
    <t>C186010</t>
  </si>
  <si>
    <t>C191266</t>
  </si>
  <si>
    <t>C191267</t>
  </si>
  <si>
    <t>C214646</t>
  </si>
  <si>
    <t>C214648</t>
  </si>
  <si>
    <t>C214522</t>
  </si>
  <si>
    <t>C191268</t>
  </si>
  <si>
    <t>C191269</t>
  </si>
  <si>
    <t>C214647</t>
  </si>
  <si>
    <t>C214523</t>
  </si>
  <si>
    <t>C185928</t>
  </si>
  <si>
    <t>C191270</t>
  </si>
  <si>
    <t>C191211</t>
  </si>
  <si>
    <t>C198250</t>
  </si>
  <si>
    <t>C198251</t>
  </si>
  <si>
    <t>C198252</t>
  </si>
  <si>
    <t>C198253</t>
  </si>
  <si>
    <t>C198254</t>
  </si>
  <si>
    <t>C189427</t>
  </si>
  <si>
    <t>C185931</t>
  </si>
  <si>
    <t>C186011</t>
  </si>
  <si>
    <t>C198255</t>
  </si>
  <si>
    <t>C198256</t>
  </si>
  <si>
    <t>C198257</t>
  </si>
  <si>
    <t>C181184</t>
  </si>
  <si>
    <t>C186012</t>
  </si>
  <si>
    <t>C186013</t>
  </si>
  <si>
    <t>C187735</t>
  </si>
  <si>
    <t>C184427</t>
  </si>
  <si>
    <t>C214579</t>
  </si>
  <si>
    <t>C214513</t>
  </si>
  <si>
    <t>C181261</t>
  </si>
  <si>
    <t>C186269</t>
  </si>
  <si>
    <t>C122157</t>
  </si>
  <si>
    <t>C181304</t>
  </si>
  <si>
    <t>C181302</t>
  </si>
  <si>
    <t>C184428</t>
  </si>
  <si>
    <t>C189396</t>
  </si>
  <si>
    <t>C184351</t>
  </si>
  <si>
    <t>C184429</t>
  </si>
  <si>
    <t>C181303</t>
  </si>
  <si>
    <t>C181305</t>
  </si>
  <si>
    <t>C181301</t>
  </si>
  <si>
    <t>C161337</t>
  </si>
  <si>
    <t>C128979</t>
  </si>
  <si>
    <t>C184352</t>
  </si>
  <si>
    <t>C181335</t>
  </si>
  <si>
    <t>C184563</t>
  </si>
  <si>
    <t>C191216</t>
  </si>
  <si>
    <t>C75376</t>
  </si>
  <si>
    <t>C199887</t>
  </si>
  <si>
    <t>C127775</t>
  </si>
  <si>
    <t>C74751</t>
  </si>
  <si>
    <t>C165989</t>
  </si>
  <si>
    <t>C198291</t>
  </si>
  <si>
    <t>C165990</t>
  </si>
  <si>
    <t>C156525</t>
  </si>
  <si>
    <t>C156526</t>
  </si>
  <si>
    <t>C174308</t>
  </si>
  <si>
    <t>C117862</t>
  </si>
  <si>
    <t>C120666</t>
  </si>
  <si>
    <t>C165991</t>
  </si>
  <si>
    <t>C174312</t>
  </si>
  <si>
    <t>C199916</t>
  </si>
  <si>
    <t>C202393</t>
  </si>
  <si>
    <t>C117749</t>
  </si>
  <si>
    <t>C117863</t>
  </si>
  <si>
    <t>C117864</t>
  </si>
  <si>
    <t>C210224</t>
  </si>
  <si>
    <t>C204653</t>
  </si>
  <si>
    <t>C187827</t>
  </si>
  <si>
    <t>C210225</t>
  </si>
  <si>
    <t>C210226</t>
  </si>
  <si>
    <t>C127787</t>
  </si>
  <si>
    <t>C204609</t>
  </si>
  <si>
    <t>C150865</t>
  </si>
  <si>
    <t>C150862</t>
  </si>
  <si>
    <t>C82528</t>
  </si>
  <si>
    <t>C96641</t>
  </si>
  <si>
    <t>C127813</t>
  </si>
  <si>
    <t>C184647</t>
  </si>
  <si>
    <t>C81993</t>
  </si>
  <si>
    <t>C198341</t>
  </si>
  <si>
    <t>C163488</t>
  </si>
  <si>
    <t>C176282</t>
  </si>
  <si>
    <t>C210227</t>
  </si>
  <si>
    <t>C184576</t>
  </si>
  <si>
    <t>C84811</t>
  </si>
  <si>
    <t>C84810</t>
  </si>
  <si>
    <t>C163489</t>
  </si>
  <si>
    <t>C84812</t>
  </si>
  <si>
    <t>C117808</t>
  </si>
  <si>
    <t>C117809</t>
  </si>
  <si>
    <t>C117865</t>
  </si>
  <si>
    <t>C161376</t>
  </si>
  <si>
    <t>C163490</t>
  </si>
  <si>
    <t>C80208</t>
  </si>
  <si>
    <t>C100420</t>
  </si>
  <si>
    <t>C187960</t>
  </si>
  <si>
    <t>C202434</t>
  </si>
  <si>
    <t>C201461</t>
  </si>
  <si>
    <t>C127597</t>
  </si>
  <si>
    <t>C96636</t>
  </si>
  <si>
    <t>C74874</t>
  </si>
  <si>
    <t>C205754</t>
  </si>
  <si>
    <t>C92238</t>
  </si>
  <si>
    <t>C186189</t>
  </si>
  <si>
    <t>C177982</t>
  </si>
  <si>
    <t>C64812</t>
  </si>
  <si>
    <t>C121183</t>
  </si>
  <si>
    <t>C163491</t>
  </si>
  <si>
    <t>C187799</t>
  </si>
  <si>
    <t>C163492</t>
  </si>
  <si>
    <t>C176361</t>
  </si>
  <si>
    <t>C184605</t>
  </si>
  <si>
    <t>C17208</t>
  </si>
  <si>
    <t>C74749</t>
  </si>
  <si>
    <t>C135447</t>
  </si>
  <si>
    <t>C127636</t>
  </si>
  <si>
    <t>C135448</t>
  </si>
  <si>
    <t>C111327</t>
  </si>
  <si>
    <t>C74750</t>
  </si>
  <si>
    <t>C154739</t>
  </si>
  <si>
    <t>C135449</t>
  </si>
  <si>
    <t>C163493</t>
  </si>
  <si>
    <t>C210415</t>
  </si>
  <si>
    <t>C210416</t>
  </si>
  <si>
    <t>C135450</t>
  </si>
  <si>
    <t>C98793</t>
  </si>
  <si>
    <t>C158156</t>
  </si>
  <si>
    <t>C124444</t>
  </si>
  <si>
    <t>C163494</t>
  </si>
  <si>
    <t>C92292</t>
  </si>
  <si>
    <t>C187828</t>
  </si>
  <si>
    <t>C181451</t>
  </si>
  <si>
    <t>C64813</t>
  </si>
  <si>
    <t>C181446</t>
  </si>
  <si>
    <t>C201422</t>
  </si>
  <si>
    <t>C161368</t>
  </si>
  <si>
    <t>C184511</t>
  </si>
  <si>
    <t>C163495</t>
  </si>
  <si>
    <t>C209622</t>
  </si>
  <si>
    <t>C156552</t>
  </si>
  <si>
    <t>C209623</t>
  </si>
  <si>
    <t>C181429</t>
  </si>
  <si>
    <t>C147439</t>
  </si>
  <si>
    <t>C147440</t>
  </si>
  <si>
    <t>C184601</t>
  </si>
  <si>
    <t>C128980</t>
  </si>
  <si>
    <t>C139260</t>
  </si>
  <si>
    <t>C139261</t>
  </si>
  <si>
    <t>C181525</t>
  </si>
  <si>
    <t>C80365</t>
  </si>
  <si>
    <t>C161370</t>
  </si>
  <si>
    <t>C172477</t>
  </si>
  <si>
    <t>C172480</t>
  </si>
  <si>
    <t>C186217</t>
  </si>
  <si>
    <t>C176303</t>
  </si>
  <si>
    <t>C186218</t>
  </si>
  <si>
    <t>C123556</t>
  </si>
  <si>
    <t>C94525</t>
  </si>
  <si>
    <t>C94523</t>
  </si>
  <si>
    <t>C96643</t>
  </si>
  <si>
    <t>C135371</t>
  </si>
  <si>
    <t>C74723</t>
  </si>
  <si>
    <t>C96642</t>
  </si>
  <si>
    <t>C111324</t>
  </si>
  <si>
    <t>C161403</t>
  </si>
  <si>
    <t>C186190</t>
  </si>
  <si>
    <t>C112387</t>
  </si>
  <si>
    <t>C127598</t>
  </si>
  <si>
    <t>C127599</t>
  </si>
  <si>
    <t>C127600</t>
  </si>
  <si>
    <t>C201377</t>
  </si>
  <si>
    <t>C127601</t>
  </si>
  <si>
    <t>C127602</t>
  </si>
  <si>
    <t>C117810</t>
  </si>
  <si>
    <t>C117811</t>
  </si>
  <si>
    <t>C117812</t>
  </si>
  <si>
    <t>C117813</t>
  </si>
  <si>
    <t>C117814</t>
  </si>
  <si>
    <t>C117815</t>
  </si>
  <si>
    <t>C112424</t>
  </si>
  <si>
    <t>C103445</t>
  </si>
  <si>
    <t>C103344</t>
  </si>
  <si>
    <t>C163497</t>
  </si>
  <si>
    <t>C102723</t>
  </si>
  <si>
    <t>C122159</t>
  </si>
  <si>
    <t>C210417</t>
  </si>
  <si>
    <t>C210418</t>
  </si>
  <si>
    <t>C184564</t>
  </si>
  <si>
    <t>C147443</t>
  </si>
  <si>
    <t>C189529</t>
  </si>
  <si>
    <t>C176298</t>
  </si>
  <si>
    <t>C176238</t>
  </si>
  <si>
    <t>C209694</t>
  </si>
  <si>
    <t>C154881</t>
  </si>
  <si>
    <t>C174376</t>
  </si>
  <si>
    <t>C130045</t>
  </si>
  <si>
    <t>C199895</t>
  </si>
  <si>
    <t>C112241</t>
  </si>
  <si>
    <t>C114225</t>
  </si>
  <si>
    <t>C161364</t>
  </si>
  <si>
    <t>C198342</t>
  </si>
  <si>
    <t>C181447</t>
  </si>
  <si>
    <t>C198343</t>
  </si>
  <si>
    <t>C184565</t>
  </si>
  <si>
    <t>C64814</t>
  </si>
  <si>
    <t>C117866</t>
  </si>
  <si>
    <t>C163498</t>
  </si>
  <si>
    <t>C64815</t>
  </si>
  <si>
    <t>C96645</t>
  </si>
  <si>
    <t>C202380</t>
  </si>
  <si>
    <t>C191294</t>
  </si>
  <si>
    <t>C125949</t>
  </si>
  <si>
    <t>C125950</t>
  </si>
  <si>
    <t>C163499</t>
  </si>
  <si>
    <t>C154825</t>
  </si>
  <si>
    <t>C209624</t>
  </si>
  <si>
    <t>C64816</t>
  </si>
  <si>
    <t>C163500</t>
  </si>
  <si>
    <t>C191296</t>
  </si>
  <si>
    <t>C156495</t>
  </si>
  <si>
    <t>C189537</t>
  </si>
  <si>
    <t>C198344</t>
  </si>
  <si>
    <t>C156528</t>
  </si>
  <si>
    <t>C156529</t>
  </si>
  <si>
    <t>C181458</t>
  </si>
  <si>
    <t>C147477</t>
  </si>
  <si>
    <t>C189359</t>
  </si>
  <si>
    <t>C122160</t>
  </si>
  <si>
    <t>C181410</t>
  </si>
  <si>
    <t>C184517</t>
  </si>
  <si>
    <t>C147157</t>
  </si>
  <si>
    <t>C189441</t>
  </si>
  <si>
    <t>C130166</t>
  </si>
  <si>
    <t>C139279</t>
  </si>
  <si>
    <t>C139278</t>
  </si>
  <si>
    <t>C176359</t>
  </si>
  <si>
    <t>C82042</t>
  </si>
  <si>
    <t>C214603</t>
  </si>
  <si>
    <t>C166058</t>
  </si>
  <si>
    <t>C96646</t>
  </si>
  <si>
    <t>C92514</t>
  </si>
  <si>
    <t>C132389</t>
  </si>
  <si>
    <t>C163501</t>
  </si>
  <si>
    <t>C172496</t>
  </si>
  <si>
    <t>C165992</t>
  </si>
  <si>
    <t>C156527</t>
  </si>
  <si>
    <t>C165993</t>
  </si>
  <si>
    <t>C165994</t>
  </si>
  <si>
    <t>C127603</t>
  </si>
  <si>
    <t>C147444</t>
  </si>
  <si>
    <t>C210228</t>
  </si>
  <si>
    <t>C210229</t>
  </si>
  <si>
    <t>C176364</t>
  </si>
  <si>
    <t>C184606</t>
  </si>
  <si>
    <t>C163502</t>
  </si>
  <si>
    <t>C75912</t>
  </si>
  <si>
    <t>C74895</t>
  </si>
  <si>
    <t>C74896</t>
  </si>
  <si>
    <t>C64817</t>
  </si>
  <si>
    <t>C74897</t>
  </si>
  <si>
    <t>C74898</t>
  </si>
  <si>
    <t>C74899</t>
  </si>
  <si>
    <t>C74900</t>
  </si>
  <si>
    <t>C74901</t>
  </si>
  <si>
    <t>C74902</t>
  </si>
  <si>
    <t>C74676</t>
  </si>
  <si>
    <t>C74903</t>
  </si>
  <si>
    <t>C74904</t>
  </si>
  <si>
    <t>C179751</t>
  </si>
  <si>
    <t>C147445</t>
  </si>
  <si>
    <t>C74905</t>
  </si>
  <si>
    <t>C172506</t>
  </si>
  <si>
    <t>C74906</t>
  </si>
  <si>
    <t>C103448</t>
  </si>
  <si>
    <t>C74907</t>
  </si>
  <si>
    <t>C103449</t>
  </si>
  <si>
    <t>C105589</t>
  </si>
  <si>
    <t>C120667</t>
  </si>
  <si>
    <t>C120668</t>
  </si>
  <si>
    <t>C120669</t>
  </si>
  <si>
    <t>C103450</t>
  </si>
  <si>
    <t>C174303</t>
  </si>
  <si>
    <t>C174301</t>
  </si>
  <si>
    <t>C214602</t>
  </si>
  <si>
    <t>C142244</t>
  </si>
  <si>
    <t>C142245</t>
  </si>
  <si>
    <t>C147158</t>
  </si>
  <si>
    <t>C187829</t>
  </si>
  <si>
    <t>C74875</t>
  </si>
  <si>
    <t>C163503</t>
  </si>
  <si>
    <t>C201374</t>
  </si>
  <si>
    <t>C189440</t>
  </si>
  <si>
    <t>C210421</t>
  </si>
  <si>
    <t>C210422</t>
  </si>
  <si>
    <t>C123570</t>
  </si>
  <si>
    <t>C178242</t>
  </si>
  <si>
    <t>C174363</t>
  </si>
  <si>
    <t>C119243</t>
  </si>
  <si>
    <t>C74720</t>
  </si>
  <si>
    <t>C156497</t>
  </si>
  <si>
    <t>C156498</t>
  </si>
  <si>
    <t>C156499</t>
  </si>
  <si>
    <t>C156500</t>
  </si>
  <si>
    <t>C187874</t>
  </si>
  <si>
    <t>C186191</t>
  </si>
  <si>
    <t>C187832</t>
  </si>
  <si>
    <t>C119557</t>
  </si>
  <si>
    <t>C119569</t>
  </si>
  <si>
    <t>C119558</t>
  </si>
  <si>
    <t>C119559</t>
  </si>
  <si>
    <t>C202446</t>
  </si>
  <si>
    <t>C204693</t>
  </si>
  <si>
    <t>C111330</t>
  </si>
  <si>
    <t>C179752</t>
  </si>
  <si>
    <t>C179753</t>
  </si>
  <si>
    <t>C147446</t>
  </si>
  <si>
    <t>C179754</t>
  </si>
  <si>
    <t>C156511</t>
  </si>
  <si>
    <t>C165995</t>
  </si>
  <si>
    <t>C111331</t>
  </si>
  <si>
    <t>C147447</t>
  </si>
  <si>
    <t>C170597</t>
  </si>
  <si>
    <t>C189555</t>
  </si>
  <si>
    <t>C186192</t>
  </si>
  <si>
    <t>C17651</t>
  </si>
  <si>
    <t>C156554</t>
  </si>
  <si>
    <t>C181552</t>
  </si>
  <si>
    <t>C48158</t>
  </si>
  <si>
    <t>C51948</t>
  </si>
  <si>
    <t>C135451</t>
  </si>
  <si>
    <t>C92246</t>
  </si>
  <si>
    <t>C98493</t>
  </si>
  <si>
    <t>C92297</t>
  </si>
  <si>
    <t>C127637</t>
  </si>
  <si>
    <t>C25208</t>
  </si>
  <si>
    <t>C112429</t>
  </si>
  <si>
    <t>C130186</t>
  </si>
  <si>
    <t>C112427</t>
  </si>
  <si>
    <t>C112428</t>
  </si>
  <si>
    <t>C25345</t>
  </si>
  <si>
    <t>C209695</t>
  </si>
  <si>
    <t>C100948</t>
  </si>
  <si>
    <t>C163569</t>
  </si>
  <si>
    <t>C163570</t>
  </si>
  <si>
    <t>C186098</t>
  </si>
  <si>
    <t>C147449</t>
  </si>
  <si>
    <t>C186099</t>
  </si>
  <si>
    <t>C74664</t>
  </si>
  <si>
    <t>C106504</t>
  </si>
  <si>
    <t>C92239</t>
  </si>
  <si>
    <t>C166059</t>
  </si>
  <si>
    <t>C187875</t>
  </si>
  <si>
    <t>C142294</t>
  </si>
  <si>
    <t>C210423</t>
  </si>
  <si>
    <t>C184636</t>
  </si>
  <si>
    <t>C132420</t>
  </si>
  <si>
    <t>C80210</t>
  </si>
  <si>
    <t>C177986</t>
  </si>
  <si>
    <t>C201440</t>
  </si>
  <si>
    <t>C184637</t>
  </si>
  <si>
    <t>C184638</t>
  </si>
  <si>
    <t>C147452</t>
  </si>
  <si>
    <t>C181485</t>
  </si>
  <si>
    <t>ACDOBOD</t>
  </si>
  <si>
    <t>Acidophil Body</t>
  </si>
  <si>
    <t>Acidophil Bodies; Acidophil Body</t>
  </si>
  <si>
    <t>An evaluation of acidophil bodies in a biological specimen.</t>
  </si>
  <si>
    <t>Acidophil Body Assessment</t>
  </si>
  <si>
    <t>C154805</t>
  </si>
  <si>
    <t>ALK</t>
  </si>
  <si>
    <t>ALK Protein</t>
  </si>
  <si>
    <t>A measurement of the ALK receptor tyrosine kinase in a biological specimen.</t>
  </si>
  <si>
    <t>ALK Protein Measurement</t>
  </si>
  <si>
    <t>C181495</t>
  </si>
  <si>
    <t>APOCE</t>
  </si>
  <si>
    <t>Apoptotic Cells</t>
  </si>
  <si>
    <t>A measurement of the apoptotic cells in a biological specimen.</t>
  </si>
  <si>
    <t>Apoptotic Cell Count</t>
  </si>
  <si>
    <t>C181494</t>
  </si>
  <si>
    <t>APOCECE</t>
  </si>
  <si>
    <t>Apoptotic Cells/Total Cells</t>
  </si>
  <si>
    <t>A relative measurement (ratio or percentage) of the apoptotic cells to total cells in a biological specimen.</t>
  </si>
  <si>
    <t>Apoptotic Cell to Total Cell Count</t>
  </si>
  <si>
    <t>C178037</t>
  </si>
  <si>
    <t>ARCHCHG</t>
  </si>
  <si>
    <t>Architectural Changes</t>
  </si>
  <si>
    <t>An evaluation of tissue architectural changes in a biological specimen.</t>
  </si>
  <si>
    <t>Architectural Changes Assessment</t>
  </si>
  <si>
    <t>C135463</t>
  </si>
  <si>
    <t>ARTLRHYT</t>
  </si>
  <si>
    <t>Arteriolar Hyaline Thickening</t>
  </si>
  <si>
    <t>An evaluation of the arteriolar hyaline thickening of vessels in a biological specimen.</t>
  </si>
  <si>
    <t>Arteriolar Hyaline Thickening Assessment</t>
  </si>
  <si>
    <t>C184703</t>
  </si>
  <si>
    <t>ARV7</t>
  </si>
  <si>
    <t>Androgen Receptor Variant 7</t>
  </si>
  <si>
    <t>Androgen Receptor Variant 7; AR-V7</t>
  </si>
  <si>
    <t>A measurement of the androgen receptor variant 7 in a biological specimen.</t>
  </si>
  <si>
    <t>Androgen Receptor Variant 7 Measurement</t>
  </si>
  <si>
    <t>C200019</t>
  </si>
  <si>
    <t>ASDCE</t>
  </si>
  <si>
    <t>Total Assessed Cells</t>
  </si>
  <si>
    <t>Total Assessed Cells; Total Cells</t>
  </si>
  <si>
    <t>A measurement of the total number of cells that are observed during the evaluation, or assessed as part of the protocol-defined assay.</t>
  </si>
  <si>
    <t>Total Assessed Cells Count</t>
  </si>
  <si>
    <t>C201447</t>
  </si>
  <si>
    <t>ASGMGIND</t>
  </si>
  <si>
    <t>Adequate Surgical Margins Indicator</t>
  </si>
  <si>
    <t>An indication as to whether there is adequate distance of apparently non-tumorous tissue from the resected tumor.</t>
  </si>
  <si>
    <t>Adequate Surgical Margin Indicator</t>
  </si>
  <si>
    <t>C135464</t>
  </si>
  <si>
    <t>BANFRDX</t>
  </si>
  <si>
    <t>Banff Diagnostic Category Renal</t>
  </si>
  <si>
    <t>The histologic evaluation and diagnosis of the type of renal allograft rejection based on kidney biopsies and the Banff Working Classification from the Banff Foundation for Allograft Pathology. (NCI)</t>
  </si>
  <si>
    <t>Banff Renal Diagnostic Category Assessment</t>
  </si>
  <si>
    <t>C201446</t>
  </si>
  <si>
    <t>BCL2</t>
  </si>
  <si>
    <t>Apoptosis Regulator BCL-2; B-Cell Lymphoma 2; BCL-2; Bcl-2; BCL2</t>
  </si>
  <si>
    <t>A measurement of BCL2 in a biological specimen.</t>
  </si>
  <si>
    <t>B-Cell Lymphoma 2 Measurement</t>
  </si>
  <si>
    <t>C202418</t>
  </si>
  <si>
    <t>BCL6</t>
  </si>
  <si>
    <t>B-Cell Lymphoma 6; BCL-6; Bcl-6; BCL5; BCL6; BCL6 Transcription Repressor; Zinc Finger And BTB Domain-Containing Protein 27; Zinc Finger Protein 51</t>
  </si>
  <si>
    <t>A measurement of the B-cell lymphoma 6 protein in a biological specimen.</t>
  </si>
  <si>
    <t>B-Cell Lymphoma 6 Protein Measurement</t>
  </si>
  <si>
    <t>C156546</t>
  </si>
  <si>
    <t>BD1</t>
  </si>
  <si>
    <t>Beta-defensin 1</t>
  </si>
  <si>
    <t>A measurement of the beta-defensin 1 in a biological specimen.</t>
  </si>
  <si>
    <t>Beta-defensin 1 Measurement</t>
  </si>
  <si>
    <t>C139099</t>
  </si>
  <si>
    <t>BDKRB1</t>
  </si>
  <si>
    <t>Bradykinin Receptor B1</t>
  </si>
  <si>
    <t>BK-1 Receptor; Bradykinin Receptor B1</t>
  </si>
  <si>
    <t>A measurement of the bradykinin receptor B1 in a biological specimen.</t>
  </si>
  <si>
    <t>Bradykinin Receptor B1 Measurement</t>
  </si>
  <si>
    <t>C178041</t>
  </si>
  <si>
    <t>BIAFFNUM</t>
  </si>
  <si>
    <t>Number of Biopsy Specimens Affected</t>
  </si>
  <si>
    <t>The total number of biopsy specimens in which a finding has been observed.</t>
  </si>
  <si>
    <t>C156545</t>
  </si>
  <si>
    <t>BLDVESD</t>
  </si>
  <si>
    <t>Blood Vessel Density</t>
  </si>
  <si>
    <t>An evaluation of the blood vessel density in a biological specimen.</t>
  </si>
  <si>
    <t>C123555</t>
  </si>
  <si>
    <t>BRCA1</t>
  </si>
  <si>
    <t>Breast Cancer Type 1 Susceptibility Prot</t>
  </si>
  <si>
    <t>A measurement of BRCA1 protein in a biological specimen.</t>
  </si>
  <si>
    <t>Breast Cancer Type 1 Susceptibility Protein Measurement</t>
  </si>
  <si>
    <t>C202419</t>
  </si>
  <si>
    <t>CCND1</t>
  </si>
  <si>
    <t>Cyclin D1</t>
  </si>
  <si>
    <t>B-Cell Lymphoma 1 Protein; BCL-1; BCL1; Cyclin D1; G1/S-specific Cyclin-D1; Parathyroid Adenomatosis 1; PRAD1</t>
  </si>
  <si>
    <t>A measurement of cyclin D1 in a biological specimen.</t>
  </si>
  <si>
    <t>Cyclin D1 Measurement</t>
  </si>
  <si>
    <t>C102260</t>
  </si>
  <si>
    <t>CD34SM</t>
  </si>
  <si>
    <t>CD34 Sialomucin</t>
  </si>
  <si>
    <t>CD34; CD34 Molecule; CD34 Protein; CD34 Sialomucin; Hematopoietic Progenitor Cell Antigen CD34</t>
  </si>
  <si>
    <t>A measurement of the CD34 sialomucin in a biological specimen.</t>
  </si>
  <si>
    <t>CD34 Measurement</t>
  </si>
  <si>
    <t>C202431</t>
  </si>
  <si>
    <t>CD3TCM</t>
  </si>
  <si>
    <t>CD3 T-Cell Marker</t>
  </si>
  <si>
    <t>CD3; CD3 Complex; CD3 T-Cell Marker</t>
  </si>
  <si>
    <t>A measurement of the CD3 T-cell marker in a biological specimen.</t>
  </si>
  <si>
    <t>CD3 T-Cell Marker Measurement</t>
  </si>
  <si>
    <t>C202433</t>
  </si>
  <si>
    <t>CD8TGP</t>
  </si>
  <si>
    <t>T-Cell Surface Glycoprotein CD8</t>
  </si>
  <si>
    <t>CD8; CD8 Complex; T-Cell Surface Glycoprotein CD8</t>
  </si>
  <si>
    <t>A measurement of the T-cell surface glycoprotein CD8 in a biological specimen.</t>
  </si>
  <si>
    <t>T-Cell Surface Glycoprotein CD8 Measurement</t>
  </si>
  <si>
    <t>C139098</t>
  </si>
  <si>
    <t>CDX2AG</t>
  </si>
  <si>
    <t>CDX2 Antigen</t>
  </si>
  <si>
    <t>A measurement of the CDX2 antigen in a biological specimen.</t>
  </si>
  <si>
    <t>CDX2 Antigen Measurement</t>
  </si>
  <si>
    <t>C187946</t>
  </si>
  <si>
    <t>CEDISTR</t>
  </si>
  <si>
    <t>Cell Distribution</t>
  </si>
  <si>
    <t>An interpretive assessment of the proportion of various cell types in a biological specimen.</t>
  </si>
  <si>
    <t>Cell Distribution Measurement</t>
  </si>
  <si>
    <t>C132430</t>
  </si>
  <si>
    <t>CELLDIFF</t>
  </si>
  <si>
    <t>Cellular Differentiation</t>
  </si>
  <si>
    <t>An evaluation of cellular maturity and specialization in a biological specimen.</t>
  </si>
  <si>
    <t>Cellular Differentiation Assessment</t>
  </si>
  <si>
    <t>C178042</t>
  </si>
  <si>
    <t>CHINFINL</t>
  </si>
  <si>
    <t>Chronic Inflammatory Infiltrate</t>
  </si>
  <si>
    <t>An evaluation of chronic inflammatory infiltrate in a biological specimen.</t>
  </si>
  <si>
    <t>Chronic Inflammatory Infiltrate Assessment</t>
  </si>
  <si>
    <t>C204674</t>
  </si>
  <si>
    <t>CLLGFBRO</t>
  </si>
  <si>
    <t>Collagen Fibrosis</t>
  </si>
  <si>
    <t>An evaluation of collagen fibrosis in a biological specimen.</t>
  </si>
  <si>
    <t>Collagen Fibrosis Assessment</t>
  </si>
  <si>
    <t>C209661</t>
  </si>
  <si>
    <t>CLOCECE</t>
  </si>
  <si>
    <t>Clonal Cells/Total Cells</t>
  </si>
  <si>
    <t>A relative measurement (ratio or percentage) of the clonal cells to total cells in a biological specimen (for example a bone marrow specimen).</t>
  </si>
  <si>
    <t>Clonal Cells to Total Cells Ratio Measurement</t>
  </si>
  <si>
    <t>C202420</t>
  </si>
  <si>
    <t>CMYC</t>
  </si>
  <si>
    <t>c-Myc</t>
  </si>
  <si>
    <t>BHLH Transcription Factor; c-Myc; Cellular Myc; MYC Proto-Oncogene; Myc Proto-Oncogene Protein; MYCC; Tumor Protein c-myc</t>
  </si>
  <si>
    <t>A measurement of the c-Myc in a biological specimen.</t>
  </si>
  <si>
    <t>c-Myc Measurement</t>
  </si>
  <si>
    <t>C139092</t>
  </si>
  <si>
    <t>CORBIOMN</t>
  </si>
  <si>
    <t>Number of Malignant Biopsy Cores</t>
  </si>
  <si>
    <t>A measurement of the total number of core biopsies that contain malignant tissue. (NCI)</t>
  </si>
  <si>
    <t>C176336</t>
  </si>
  <si>
    <t>CRYPABSC</t>
  </si>
  <si>
    <t>Crypt Abscess</t>
  </si>
  <si>
    <t>An evaluation of crypt abscess in a biological specimen.</t>
  </si>
  <si>
    <t>Crypt Abscess Assessment</t>
  </si>
  <si>
    <t>C176337</t>
  </si>
  <si>
    <t>CRYPARCD</t>
  </si>
  <si>
    <t>Crypt Architectural Damage</t>
  </si>
  <si>
    <t>An evaluation of the extent of the architectural damage to the crypts in a biological specimen.</t>
  </si>
  <si>
    <t>Crypt Architectural Damage Assessment</t>
  </si>
  <si>
    <t>C176335</t>
  </si>
  <si>
    <t>CRYPTTS</t>
  </si>
  <si>
    <t>Cryptitis</t>
  </si>
  <si>
    <t>An evaluation of cryptitis in a biological specimen.</t>
  </si>
  <si>
    <t>Cryptitis Assessment</t>
  </si>
  <si>
    <t>C127763</t>
  </si>
  <si>
    <t>CY16</t>
  </si>
  <si>
    <t>Cytokeratin 16</t>
  </si>
  <si>
    <t>A measurement of the cytokeratin 16 in a biological specimen.</t>
  </si>
  <si>
    <t>Cytokeratin 16 Measurement</t>
  </si>
  <si>
    <t>C18280</t>
  </si>
  <si>
    <t>CYEXAM</t>
  </si>
  <si>
    <t>Cytogenetic Examination</t>
  </si>
  <si>
    <t>An assessment by microscopic analysis of chromosomal and subchromosomal structure and function.</t>
  </si>
  <si>
    <t>Cytogenetic Analysis</t>
  </si>
  <si>
    <t>C127764</t>
  </si>
  <si>
    <t>DCLAMP</t>
  </si>
  <si>
    <t>Dendritic Cell-Lysosomal-Assoc Memb Prot</t>
  </si>
  <si>
    <t>A measurement of the dendritic cell-lysosomal-associated membrane protein in a biological specimen.</t>
  </si>
  <si>
    <t>Dendritic Cell Lysosomal-Associated Membrane Protein Measurement</t>
  </si>
  <si>
    <t>C15220</t>
  </si>
  <si>
    <t>DIAGNOS</t>
  </si>
  <si>
    <t>Diagnosis</t>
  </si>
  <si>
    <t>Diagnostic</t>
  </si>
  <si>
    <t>A process to identify the disease, condition, or injury that explains the symptoms and signs occurring in a patient.</t>
  </si>
  <si>
    <t>C199982</t>
  </si>
  <si>
    <t>DPTHTINV</t>
  </si>
  <si>
    <t>Depth of Tumor Invasion</t>
  </si>
  <si>
    <t>Depth of Tumor Cell Infiltration; Depth of Tumor Invasion</t>
  </si>
  <si>
    <t>An evaluation of the downward or inward extent of tumor invasion into a tissue.</t>
  </si>
  <si>
    <t>C204680</t>
  </si>
  <si>
    <t>DYSPLASA</t>
  </si>
  <si>
    <t>Dysplasia</t>
  </si>
  <si>
    <t>An evaluation of dysplasia in a biological specimen.</t>
  </si>
  <si>
    <t>Dysplasia Assessment</t>
  </si>
  <si>
    <t>C154806</t>
  </si>
  <si>
    <t>EGFRVP</t>
  </si>
  <si>
    <t>EGFR Variant Protein</t>
  </si>
  <si>
    <t>A measurement of the EGFR protein with a specified variation(s) (mutations, deletions, insertions, etc.) in a biological specimen.</t>
  </si>
  <si>
    <t>EGFR Variant Protein Measurement</t>
  </si>
  <si>
    <t>C184699</t>
  </si>
  <si>
    <t>EMVI</t>
  </si>
  <si>
    <t>Extramural Venous Invasion</t>
  </si>
  <si>
    <t>An evaluation of extramural venous invasion in a biological specimen.</t>
  </si>
  <si>
    <t>Extramural Venous Invasion Assessment</t>
  </si>
  <si>
    <t>C214716</t>
  </si>
  <si>
    <t>ENEDIST</t>
  </si>
  <si>
    <t>Distance to Extranodal Extension</t>
  </si>
  <si>
    <t>A measurement of the distance of the extent of the malignant neoplasm beyond the lymph node capsule.</t>
  </si>
  <si>
    <t>C178036</t>
  </si>
  <si>
    <t>EPIDMG</t>
  </si>
  <si>
    <t>Epithelial Damage</t>
  </si>
  <si>
    <t>An evaluation of epithelial damage in a biological specimen.</t>
  </si>
  <si>
    <t>Epithelial Damage Assessment</t>
  </si>
  <si>
    <t>C176338</t>
  </si>
  <si>
    <t>EPITHINT</t>
  </si>
  <si>
    <t>Epithelial Integrity</t>
  </si>
  <si>
    <t>An evaluation of the integrity of the epithelium in a biological specimen.</t>
  </si>
  <si>
    <t>Epithelial Integrity Assessment</t>
  </si>
  <si>
    <t>C204671</t>
  </si>
  <si>
    <t>ERCEPRLF</t>
  </si>
  <si>
    <t>Erythroid Proliferation</t>
  </si>
  <si>
    <t>Erythroid Cell Proliferation; Erythroid Proliferation</t>
  </si>
  <si>
    <t>An evaluation of erythroid lineage cell proliferation in a biological specimen.</t>
  </si>
  <si>
    <t>Erythroid Proliferation Measurement</t>
  </si>
  <si>
    <t>C156547</t>
  </si>
  <si>
    <t>ERLIERLT</t>
  </si>
  <si>
    <t>Epi RBM Lngth, Intact/Epi RBM Lngth, Tot</t>
  </si>
  <si>
    <t>Epi RBM Lngth, Intact/Epi RBM Lngth, Tot; Epithelial RBM Length, Intact/Epithelial RBM Length, Total</t>
  </si>
  <si>
    <t>A relative measurement (ratio or percentage) of the intact epithelial reticular basement membrane length to the total epithelial reticular basement membrane length in a biological specimen.</t>
  </si>
  <si>
    <t>Intact Epithelial Reticular Basement Membrane Length to Total Epithelial Reticular Basement Membrane Length Ratio Measurement</t>
  </si>
  <si>
    <t>C178045</t>
  </si>
  <si>
    <t>EROULC</t>
  </si>
  <si>
    <t>Erosion and/or Ulceration</t>
  </si>
  <si>
    <t>An evaluation of the erosion and/or ulceration in a biological specimen.</t>
  </si>
  <si>
    <t>Erosion and/or Ulceration Assessment</t>
  </si>
  <si>
    <t>C127765</t>
  </si>
  <si>
    <t>FIBROSIS</t>
  </si>
  <si>
    <t>Fibrosis</t>
  </si>
  <si>
    <t>An evaluation of fibrosis in a biological specimen.</t>
  </si>
  <si>
    <t>Fibrosis Assessment</t>
  </si>
  <si>
    <t>C132431</t>
  </si>
  <si>
    <t>FOLH1</t>
  </si>
  <si>
    <t>Folate Hydrolase 1</t>
  </si>
  <si>
    <t>A measurement of the folate hydrolase 1 in a biological specimen.</t>
  </si>
  <si>
    <t>Folate Hydrolase 1 Measurement</t>
  </si>
  <si>
    <t>C166072</t>
  </si>
  <si>
    <t>FOXP3</t>
  </si>
  <si>
    <t>Forkhead Box Protein 3</t>
  </si>
  <si>
    <t>AIID; DIETER; Forkhead Box P3; Forkhead Box Protein 3; IPEX; JM2; PIDX; SCURFIN; XPID</t>
  </si>
  <si>
    <t>A measurement of the forkhead box protein 3 in a biological specimen.</t>
  </si>
  <si>
    <t>Forkhead Box Protein P3 Measurement</t>
  </si>
  <si>
    <t>C147493</t>
  </si>
  <si>
    <t>GHISTXQL</t>
  </si>
  <si>
    <t>General Histopathologic Exam, Qual</t>
  </si>
  <si>
    <t>General Histopathologic Examination, Qualitative; General Histopathological Exam, Qual</t>
  </si>
  <si>
    <t>A qualitative microscopic examination of tissue sections to determine the presence of pathologic finding(s). This term is intended to be used for non-targeted examinations.</t>
  </si>
  <si>
    <t>Qualitative Histopathologic Examination</t>
  </si>
  <si>
    <t>C135465</t>
  </si>
  <si>
    <t>GLOMLTIS</t>
  </si>
  <si>
    <t>Glomerulitis</t>
  </si>
  <si>
    <t>An evaluation of glomerulitis in a biological specimen.</t>
  </si>
  <si>
    <t>Glomerulitis Assessment</t>
  </si>
  <si>
    <t>C135466</t>
  </si>
  <si>
    <t>GLOMPATH</t>
  </si>
  <si>
    <t>Glomerulopathy</t>
  </si>
  <si>
    <t>An evaluation of glomerulopathy in a biological specimen.</t>
  </si>
  <si>
    <t>Glomerulopathy Assessment</t>
  </si>
  <si>
    <t>C189621</t>
  </si>
  <si>
    <t>GOBCE</t>
  </si>
  <si>
    <t>Goblet Cells</t>
  </si>
  <si>
    <t>A measurement of the goblet cells in a biological specimen.</t>
  </si>
  <si>
    <t>Goblet Cell Count</t>
  </si>
  <si>
    <t>C189622</t>
  </si>
  <si>
    <t>GOBCEPIC</t>
  </si>
  <si>
    <t>Goblet Cells/Epithelial Cells</t>
  </si>
  <si>
    <t>A relative measurement (ratio or percentage) of the goblet cells to total epithelial cells in a biological specimen.</t>
  </si>
  <si>
    <t>Goblet Cell to Epithelial Cell Ratio Measurement</t>
  </si>
  <si>
    <t>C204672</t>
  </si>
  <si>
    <t>GRANPRLF</t>
  </si>
  <si>
    <t>Granulocyte Proliferation</t>
  </si>
  <si>
    <t>An evaluation of granulocyte proliferation in a biological specimen.</t>
  </si>
  <si>
    <t>Granulocyte Proliferation Measurement</t>
  </si>
  <si>
    <t>C176334</t>
  </si>
  <si>
    <t>GRNLMA</t>
  </si>
  <si>
    <t>Granuloma</t>
  </si>
  <si>
    <t>An evaluation of granuloma(s) in a biological specimen.</t>
  </si>
  <si>
    <t>Granuloma Assessment</t>
  </si>
  <si>
    <t>C181484</t>
  </si>
  <si>
    <t>HEPBLLN</t>
  </si>
  <si>
    <t>Hepatocellular Ballooning</t>
  </si>
  <si>
    <t>Ballooning Degeneration; Hepatocellular Ballooning</t>
  </si>
  <si>
    <t>An evaluation of hepatocellular ballooning in a biological specimen.</t>
  </si>
  <si>
    <t>Hepatocellular Ballooning Assessment</t>
  </si>
  <si>
    <t>C154802</t>
  </si>
  <si>
    <t>HISTTYPC</t>
  </si>
  <si>
    <t>Histologic Type of Cancer</t>
  </si>
  <si>
    <t>The determination of the histologic type of cancer in a biological specimen.</t>
  </si>
  <si>
    <t>C191338</t>
  </si>
  <si>
    <t>HMCEADI</t>
  </si>
  <si>
    <t>Hematopoietic Cells/Adipocytes</t>
  </si>
  <si>
    <t>Hematopoietic Cells/Adipocytes; Hematopoietic Cells/Fat Cells; Hematopoietic Cells/Lipocytes</t>
  </si>
  <si>
    <t>A relative measurement (ratio) of the hematopoietic cells to adipocytes in a biological specimen.</t>
  </si>
  <si>
    <t>Hematopoietic Cells to Adipocytes Ratio Measurement</t>
  </si>
  <si>
    <t>C142347</t>
  </si>
  <si>
    <t>IENFDEN</t>
  </si>
  <si>
    <t>Intraepidermal Nerve Fiber Density</t>
  </si>
  <si>
    <t>A measurement of the intraepidermal nerve fiber density in a biological specimen.</t>
  </si>
  <si>
    <t>C181490</t>
  </si>
  <si>
    <t>IEPINEOA</t>
  </si>
  <si>
    <t>Intraepithelial Neoplasia</t>
  </si>
  <si>
    <t>Epithelial Neoplasia; Intraepithelial Neoplasia</t>
  </si>
  <si>
    <t>An evaluation of intraepithelial neoplasia in a biological specimen.</t>
  </si>
  <si>
    <t>Intraepithelial Neoplasia Assessment</t>
  </si>
  <si>
    <t>C201449</t>
  </si>
  <si>
    <t>INLNLNUM</t>
  </si>
  <si>
    <t>Number of Involved Lymph Node Levels</t>
  </si>
  <si>
    <t>Number of Involved Lymph Node Levels; Number of Involved Lymph Node Stations; Number of Positive Lymph Node Levels; Number of Positive Lymph Node Stations</t>
  </si>
  <si>
    <t>A measurement of the number of levels of lymph nodes that contain neoplastic cells.</t>
  </si>
  <si>
    <t>C135467</t>
  </si>
  <si>
    <t>INTMART</t>
  </si>
  <si>
    <t>Intimal Arteritis</t>
  </si>
  <si>
    <t>An evaluation of intimal arteritis in a biological specimen.</t>
  </si>
  <si>
    <t>Intimal Arteritis Assessment</t>
  </si>
  <si>
    <t>C135468</t>
  </si>
  <si>
    <t>INTSFBRO</t>
  </si>
  <si>
    <t>Interstitial Fibrosis</t>
  </si>
  <si>
    <t>An evaluation of interstitial fibrosis in a biological specimen.</t>
  </si>
  <si>
    <t>Interstitial Fibrosis Assessment</t>
  </si>
  <si>
    <t>C202422</t>
  </si>
  <si>
    <t>IRF4</t>
  </si>
  <si>
    <t>Interferon Regulatory Factor 4</t>
  </si>
  <si>
    <t>Interferon Regulatory Factor 4; Multiple Myeloma Oncogene 1; MUM1</t>
  </si>
  <si>
    <t>A measurement of the interferon regulatory factor 4 protein in a biological specimen.</t>
  </si>
  <si>
    <t>Interferon Regulatory Factor 4 Measurement</t>
  </si>
  <si>
    <t>C202421</t>
  </si>
  <si>
    <t>ITGB3</t>
  </si>
  <si>
    <t>Integrin Subunit Beta 3</t>
  </si>
  <si>
    <t>CD61; GP3A; Integrin Subunit Beta 3; Platelet Glycoprotein IIIa</t>
  </si>
  <si>
    <t>A measurement of the integrin subunit beta 3 in a biological specimen.</t>
  </si>
  <si>
    <t>Integrin Subunit Beta 3 Measurement</t>
  </si>
  <si>
    <t>C214717</t>
  </si>
  <si>
    <t>KRTNCT</t>
  </si>
  <si>
    <t>Keratinocytes</t>
  </si>
  <si>
    <t>A measurement of the keratinocytes in a biological specimen.</t>
  </si>
  <si>
    <t>Keratinocyte Measurement</t>
  </si>
  <si>
    <t>C204682</t>
  </si>
  <si>
    <t>LERBCBLS</t>
  </si>
  <si>
    <t>Leukoerythroblastosis</t>
  </si>
  <si>
    <t>An evaluation of leukoerythroblastosis in a biological specimen.</t>
  </si>
  <si>
    <t>Leukoerythroblastosis Measurement</t>
  </si>
  <si>
    <t>C202428</t>
  </si>
  <si>
    <t>LEU1</t>
  </si>
  <si>
    <t>Lymphocyte Antigen T1/Leu-1</t>
  </si>
  <si>
    <t>CD5; LEU1; Lymphocyte Antigen T1/Leu-1; T-Cell Surface Glycoprotein CD5</t>
  </si>
  <si>
    <t>A measurement of the lymphocyte antigen T1/Leu-1 in a biological specimen.</t>
  </si>
  <si>
    <t>T-Cell Surface Glycoprotein CD5 Measurement</t>
  </si>
  <si>
    <t>C202429</t>
  </si>
  <si>
    <t>LEU16</t>
  </si>
  <si>
    <t>Membrane Spanning 4-Domains A1</t>
  </si>
  <si>
    <t>CD20; LEU-16; Leukocyte Surface Antigen Leu-16; Membrane Spanning 4-Domains A1</t>
  </si>
  <si>
    <t>A measurement of the membrane spanning 4-domains A1 protein in a biological specimen.</t>
  </si>
  <si>
    <t>Membrane Spanning 4-Domains A1 Measurement</t>
  </si>
  <si>
    <t>C202432</t>
  </si>
  <si>
    <t>LEU3</t>
  </si>
  <si>
    <t>T-Cell Surface Antigen T4/Leu-3</t>
  </si>
  <si>
    <t>CD4; CD4 Molecule; Leu-3; T-Cell Surface Antigen T4/Leu-3</t>
  </si>
  <si>
    <t>A measurement of the T-cell surface antigen T4/Leu-3 in a biological specimen.</t>
  </si>
  <si>
    <t>T-Cell Surface Glycoprotein CD4 Measurement</t>
  </si>
  <si>
    <t>C176341</t>
  </si>
  <si>
    <t>LFA1</t>
  </si>
  <si>
    <t>Lymphocyte Function-Associated Antigen 1</t>
  </si>
  <si>
    <t>A measurement of the lymphocyte function-associated antigen 1 in a biological specimen.</t>
  </si>
  <si>
    <t>Lymphocyte Function-Associated Antigen 1 Measurement</t>
  </si>
  <si>
    <t>C184702</t>
  </si>
  <si>
    <t>LNEXCPSD</t>
  </si>
  <si>
    <t>Lymph Node Extracapsular Spread</t>
  </si>
  <si>
    <t>An evaluation of lymph node extracapsular spread by the tumor in a biological specimen.</t>
  </si>
  <si>
    <t>Lymph Node Extracapsular Spread Assessment</t>
  </si>
  <si>
    <t>C181493</t>
  </si>
  <si>
    <t>LNININD</t>
  </si>
  <si>
    <t>Lymph Node Involvement Indicator</t>
  </si>
  <si>
    <t>Lymph Node Involvement Indicator; Positive Lymph Node Indicator</t>
  </si>
  <si>
    <t>An indication as to whether cancer is present in the lymph nodes.</t>
  </si>
  <si>
    <t>C189620</t>
  </si>
  <si>
    <t>LNINNUM</t>
  </si>
  <si>
    <t>Number of Lymph Nodes Involved</t>
  </si>
  <si>
    <t>Number of Lymph Nodes Involved; Number of Lymph Nodes Positive for Neoplastic Cells</t>
  </si>
  <si>
    <t>A measurement of the total number of lymph nodes that contain neoplastic cells.</t>
  </si>
  <si>
    <t>Number of Lymph Nodes Involved With Neoplastic Cells</t>
  </si>
  <si>
    <t>C181480</t>
  </si>
  <si>
    <t>LOBLINF</t>
  </si>
  <si>
    <t>Lobular Inflammation</t>
  </si>
  <si>
    <t>An evaluation of lobular inflammation in a biological specimen.</t>
  </si>
  <si>
    <t>Lobular Inflammation Assessment</t>
  </si>
  <si>
    <t>C181482</t>
  </si>
  <si>
    <t>LPGNLMLG</t>
  </si>
  <si>
    <t>Large Lipogranuloma</t>
  </si>
  <si>
    <t>An evaluation of large lipogranuloma in a biological specimen.</t>
  </si>
  <si>
    <t>Large Lipogranuloma Assessment</t>
  </si>
  <si>
    <t>C178035</t>
  </si>
  <si>
    <t>LYEPIENT</t>
  </si>
  <si>
    <t>Intraepithelial Lymphocytes/Enterocytes</t>
  </si>
  <si>
    <t>Epithelial Lymphocytes/Enterocytes; Intraepithelial Lymphocytes/Enterocytes</t>
  </si>
  <si>
    <t>A relative measurement (ratio or percentage) of the lymphocytes to enterocytes within the epithelium of a biological specimen.</t>
  </si>
  <si>
    <t>Intraepithelial Lymphocytes to Enterocytes Ratio Measurement</t>
  </si>
  <si>
    <t>C187947</t>
  </si>
  <si>
    <t>LYMPAGG</t>
  </si>
  <si>
    <t>Lymphoid Aggregates</t>
  </si>
  <si>
    <t>A measurement of the lymphoid aggregates in a biological specimen.</t>
  </si>
  <si>
    <t>Lymphoid Aggregates Measurement</t>
  </si>
  <si>
    <t>C127766</t>
  </si>
  <si>
    <t>LYMPHINV</t>
  </si>
  <si>
    <t>Lymphatic Invasion</t>
  </si>
  <si>
    <t>An evaluation of lymphatic invasion in a biological specimen.</t>
  </si>
  <si>
    <t>Lymphatic Invasion Assessment</t>
  </si>
  <si>
    <t>C181488</t>
  </si>
  <si>
    <t>MALLBOD</t>
  </si>
  <si>
    <t>Mallory Body</t>
  </si>
  <si>
    <t>Mallory Body; Mallory Hyaline; Mallory's Hyaline; Mallory-Denk Body</t>
  </si>
  <si>
    <t>An evaluation of Mallory bodies in a biological specimen.</t>
  </si>
  <si>
    <t>Mallory Body Assessment</t>
  </si>
  <si>
    <t>C181481</t>
  </si>
  <si>
    <t>MCGNLM</t>
  </si>
  <si>
    <t>Microgranuloma</t>
  </si>
  <si>
    <t>An evaluation of microgranuloma in a biological specimen.</t>
  </si>
  <si>
    <t>Microgranuloma Assessment</t>
  </si>
  <si>
    <t>C135469</t>
  </si>
  <si>
    <t>MCINTINF</t>
  </si>
  <si>
    <t>Mononuc Cell Interstitial Inflammation</t>
  </si>
  <si>
    <t>An evaluation of mononuclear cell interstitial inflammation in a biological specimen.</t>
  </si>
  <si>
    <t>Mononuclear Cell Interstitial Inflammation Assessment</t>
  </si>
  <si>
    <t>C181487</t>
  </si>
  <si>
    <t>MEGAMITC</t>
  </si>
  <si>
    <t>Megamitochondria</t>
  </si>
  <si>
    <t>An evaluation of megamitochondria in a biological specimen.</t>
  </si>
  <si>
    <t>Megamitochondria Assessment</t>
  </si>
  <si>
    <t>Maturing Erythroid/Total Cells</t>
  </si>
  <si>
    <t>C90424</t>
  </si>
  <si>
    <t>MIEXAM</t>
  </si>
  <si>
    <t>Microscopic Examination</t>
  </si>
  <si>
    <t>An assessment by microscope (e.g., light, electron, confocal, etc.).</t>
  </si>
  <si>
    <t>C135470</t>
  </si>
  <si>
    <t>MITOFIG</t>
  </si>
  <si>
    <t>Mitotic Figure</t>
  </si>
  <si>
    <t>Mitotic Figure; Mitotic Figures</t>
  </si>
  <si>
    <t>A measurement of the cells containing mitotic figures in a biological specimen.</t>
  </si>
  <si>
    <t>Mitotic Figure Assessment</t>
  </si>
  <si>
    <t>C138982</t>
  </si>
  <si>
    <t>MITOSCR</t>
  </si>
  <si>
    <t>Mitotic Score</t>
  </si>
  <si>
    <t>Mitotic Count Score; Mitotic Score</t>
  </si>
  <si>
    <t>An evaluation of the mitotic score in a biological specimen.</t>
  </si>
  <si>
    <t>Mitotic Rate Score</t>
  </si>
  <si>
    <t>C204673</t>
  </si>
  <si>
    <t>MKCPRLF</t>
  </si>
  <si>
    <t>Megakaryocyte Proliferation</t>
  </si>
  <si>
    <t>An evaluation of megakaryocyte proliferation in a biological specimen.</t>
  </si>
  <si>
    <t>Megakaryocyte Proliferation Measurement</t>
  </si>
  <si>
    <t>C202426</t>
  </si>
  <si>
    <t>MLANA</t>
  </si>
  <si>
    <t>Melan-A</t>
  </si>
  <si>
    <t>MART1; Melan-A; Melanoma Antigen Recognized By T-Cells 1</t>
  </si>
  <si>
    <t>A measurement of the melan-A in a biological specimen.</t>
  </si>
  <si>
    <t>MART-1 Antigen Measurement</t>
  </si>
  <si>
    <t>C139094</t>
  </si>
  <si>
    <t>MLH1</t>
  </si>
  <si>
    <t>MutL Homolog 1</t>
  </si>
  <si>
    <t>A measurement of the MLH1 mismatch repair protein in a biological specimen.</t>
  </si>
  <si>
    <t>MutL Homolog 1 Measurement</t>
  </si>
  <si>
    <t>C186203</t>
  </si>
  <si>
    <t>MLH3</t>
  </si>
  <si>
    <t>MutL Homolog 3</t>
  </si>
  <si>
    <t>A measurement of the MLH3 mismatch repair protein in a biological specimen.</t>
  </si>
  <si>
    <t>MutL Homolog 3 Measurement</t>
  </si>
  <si>
    <t>C139093</t>
  </si>
  <si>
    <t>MMRPINTP</t>
  </si>
  <si>
    <t>Mismatch Repair Proteins Interpretation</t>
  </si>
  <si>
    <t>The determination of the meaning of protein expression assessments across multiple mismatch repair proteins.</t>
  </si>
  <si>
    <t>C185932</t>
  </si>
  <si>
    <t>MMRPROT</t>
  </si>
  <si>
    <t>MMR Proteins</t>
  </si>
  <si>
    <t>Mismatch Repair Proteins; MMR Proteins</t>
  </si>
  <si>
    <t>An evaluation of the mismatch repair proteins in a biological specimen.</t>
  </si>
  <si>
    <t>Mismatch Repair Protein Measurement</t>
  </si>
  <si>
    <t>C178038</t>
  </si>
  <si>
    <t>MNCINLLP</t>
  </si>
  <si>
    <t>Infilt of Mono Cells in Lamina Propria</t>
  </si>
  <si>
    <t>Infilt of Mono Cells in Lamina Propria; Infiltration of Mononuclear Cells in Lamina Propria</t>
  </si>
  <si>
    <t>An evaluation of infiltration of mononuclear cells in the lamina propria in a biological specimen.</t>
  </si>
  <si>
    <t>Infiltration of Mononuclear Cells in Lamina Propria Assessment</t>
  </si>
  <si>
    <t>C181486</t>
  </si>
  <si>
    <t>MPHGPIG</t>
  </si>
  <si>
    <t>Macrophage, Pigmented</t>
  </si>
  <si>
    <t>Macrophage, Pigmented; Pigmented Macrophage</t>
  </si>
  <si>
    <t>An evaluation of pigmented macrophages in a biological specimen.</t>
  </si>
  <si>
    <t>Pigmented Macrophage Assessment</t>
  </si>
  <si>
    <t>C139095</t>
  </si>
  <si>
    <t>MSH2</t>
  </si>
  <si>
    <t>MutS Homolog 2</t>
  </si>
  <si>
    <t>A measurement of the MSH2 mismatch repair protein in a biological specimen.</t>
  </si>
  <si>
    <t>MutS Homolog 2 Measurement</t>
  </si>
  <si>
    <t>C186204</t>
  </si>
  <si>
    <t>MSH3</t>
  </si>
  <si>
    <t>MutS Homolog 3</t>
  </si>
  <si>
    <t>A measurement of the MSH3 mismatch repair protein in a biological specimen.</t>
  </si>
  <si>
    <t>MutS Homolog 3 Measurement</t>
  </si>
  <si>
    <t>C139096</t>
  </si>
  <si>
    <t>MSH6</t>
  </si>
  <si>
    <t>MutS Homolog 6</t>
  </si>
  <si>
    <t>A measurement of the MSH6 mismatch repair protein in a biological specimen.</t>
  </si>
  <si>
    <t>MutS Homolog 6 Measurement</t>
  </si>
  <si>
    <t>C135471</t>
  </si>
  <si>
    <t>MSNGMTRX</t>
  </si>
  <si>
    <t>Mesangial Matrix</t>
  </si>
  <si>
    <t>An evaluation of mesangial matrix in a biological specimen.</t>
  </si>
  <si>
    <t>Mesangial Matrix Assessment</t>
  </si>
  <si>
    <t>C181479</t>
  </si>
  <si>
    <t>MVSTS</t>
  </si>
  <si>
    <t>Microvesicular Steatosis</t>
  </si>
  <si>
    <t>An evaluation of microvesicular steatosis in a biological specimen.</t>
  </si>
  <si>
    <t>Microvesicular Steatosis Assessment</t>
  </si>
  <si>
    <t>C204681</t>
  </si>
  <si>
    <t>MYCEPRLF</t>
  </si>
  <si>
    <t>Myeloid Proliferation</t>
  </si>
  <si>
    <t>Myeloid Cell Proliferation; Myeloid Proliferation</t>
  </si>
  <si>
    <t>An evaluation of myeloid lineage cell proliferation in a biological specimen.</t>
  </si>
  <si>
    <t>Myeloid Proliferation Measurement</t>
  </si>
  <si>
    <t>C154803</t>
  </si>
  <si>
    <t>MYFIBROS</t>
  </si>
  <si>
    <t>Myelofibrosis</t>
  </si>
  <si>
    <t>An evaluation of myelofibrosis in a biological specimen.</t>
  </si>
  <si>
    <t>Myelofibrosis Assessment</t>
  </si>
  <si>
    <t>C202430</t>
  </si>
  <si>
    <t>NCAM1</t>
  </si>
  <si>
    <t>Neural Cell Adhesion Molecule 1</t>
  </si>
  <si>
    <t>CD56; Neural Cell Adhesion Molecule 1</t>
  </si>
  <si>
    <t>A measurement of the neural cell adhesion molecule 1 in a biological specimen.</t>
  </si>
  <si>
    <t>Neural Cell Adhesion Molecule 1 Measurement</t>
  </si>
  <si>
    <t>C181492</t>
  </si>
  <si>
    <t>NCRPLEOM</t>
  </si>
  <si>
    <t>Nuclear Pleomorphism</t>
  </si>
  <si>
    <t>An evaluation of nuclear pleomorphism in a biological specimen.</t>
  </si>
  <si>
    <t>Nuclear Pleomorphism Assessment</t>
  </si>
  <si>
    <t>C154801</t>
  </si>
  <si>
    <t>NEOCE</t>
  </si>
  <si>
    <t>Neoplastic Cells</t>
  </si>
  <si>
    <t>A measurement of the neoplastic cells in a biological specimen.</t>
  </si>
  <si>
    <t>Tumor Cell Count</t>
  </si>
  <si>
    <t>NEOCECE</t>
  </si>
  <si>
    <t>Neoplastic Cells/Total Cells</t>
  </si>
  <si>
    <t>C178044</t>
  </si>
  <si>
    <t>NEUTEPI</t>
  </si>
  <si>
    <t>Neutrophils in Epithelium</t>
  </si>
  <si>
    <t>An evaluation of neutrophils in the epithelium in a biological specimen.</t>
  </si>
  <si>
    <t>Neutrophils in Epithelium Assessment</t>
  </si>
  <si>
    <t>C178043</t>
  </si>
  <si>
    <t>NEUTLP</t>
  </si>
  <si>
    <t>Neutrophils in Lamina Propria</t>
  </si>
  <si>
    <t>Lamina Propria Neutrophils; Neutrophils in Lamina Propria</t>
  </si>
  <si>
    <t>An evaluation of neutrophils in the lamina propria in a biological specimen.</t>
  </si>
  <si>
    <t>Neutrophils in Lamina Propria Assessment</t>
  </si>
  <si>
    <t>C123558</t>
  </si>
  <si>
    <t>NKX2_1</t>
  </si>
  <si>
    <t>NK2 Homeobox 1</t>
  </si>
  <si>
    <t>NK2 Homeobox 1; TEBP; Thyroid Transcription Factor 1; TTF1</t>
  </si>
  <si>
    <t>A measurement of NK2 homeobox 1 protein in a biological specimen.</t>
  </si>
  <si>
    <t>NK2 Homeobox 1 Measurement</t>
  </si>
  <si>
    <t>C127767</t>
  </si>
  <si>
    <t>NORMCECE</t>
  </si>
  <si>
    <t>Normal Cells/Total Cells</t>
  </si>
  <si>
    <t>A relative measurement (ratio or percentage) of the normal cells to total cells in a biological specimen.</t>
  </si>
  <si>
    <t>Normal Cell to Total Cell Ratio Measurement</t>
  </si>
  <si>
    <t>C181656</t>
  </si>
  <si>
    <t>NT5E</t>
  </si>
  <si>
    <t>Ecto-5'-Nucleotidase</t>
  </si>
  <si>
    <t>5'-NT; 5'-Nucleotidase; 5'-Nucleotidase Ecto; CD73; E5NT; Ecto-5'-Nucleotidase</t>
  </si>
  <si>
    <t>A measurement of ecto-5'-nucleotidase in a biological specimen.</t>
  </si>
  <si>
    <t>Ecto-5'-Nucleotidase Measurement</t>
  </si>
  <si>
    <t>C181489</t>
  </si>
  <si>
    <t>NUCLGLCG</t>
  </si>
  <si>
    <t>Nuclei, Glycogenated</t>
  </si>
  <si>
    <t>Glycogenated Nuclei; Nuclei, Glycogenated</t>
  </si>
  <si>
    <t>An evaluation of glycogenated nuclei in a biological specimen.</t>
  </si>
  <si>
    <t>Glycogenated Nuclei Assessment</t>
  </si>
  <si>
    <t>C18000</t>
  </si>
  <si>
    <t>OVLTGRD</t>
  </si>
  <si>
    <t>Overall Tumor Grade</t>
  </si>
  <si>
    <t>Histologic Grade; Overall Tumor Grade; Tumor Grade</t>
  </si>
  <si>
    <t>An assigned tumor grade based on a defined scoring system.</t>
  </si>
  <si>
    <t>Histologic Grade</t>
  </si>
  <si>
    <t>C179766</t>
  </si>
  <si>
    <t>P16INK4A</t>
  </si>
  <si>
    <t>p16-INK4A</t>
  </si>
  <si>
    <t>CDK4I; Cyclin Dependent Kinase Inhibitor 2A p16; p16; p16 Inhibitors of CDK4; p16-INK4a</t>
  </si>
  <si>
    <t>A measurement of the p16-INK4A in a biological specimen.</t>
  </si>
  <si>
    <t>p16-INK4A Measurement</t>
  </si>
  <si>
    <t>C186205</t>
  </si>
  <si>
    <t>P53</t>
  </si>
  <si>
    <t>Tumor Protein p53</t>
  </si>
  <si>
    <t>A measurement of the tumor protein p53 in a biological specimen.</t>
  </si>
  <si>
    <t>Cellular Tumor Antigen p53 Measurement</t>
  </si>
  <si>
    <t>C142348</t>
  </si>
  <si>
    <t>PAX3FKHR</t>
  </si>
  <si>
    <t>PAX3-FKHR Fusion Protein</t>
  </si>
  <si>
    <t>A measurement of the PAX3-FKHR fusion protein in a biological specimen.</t>
  </si>
  <si>
    <t>PAX3-FKHR Fusion Protein Measurement</t>
  </si>
  <si>
    <t>C123559</t>
  </si>
  <si>
    <t>PCTISCA</t>
  </si>
  <si>
    <t>Percentage of In situ Carcinoma</t>
  </si>
  <si>
    <t>A relative measurement (percentage) of in situ component present in a carcinoma compared to the entire malignant cellular proliferation. (NCI)</t>
  </si>
  <si>
    <t>Percentage of in situ Carcinoma</t>
  </si>
  <si>
    <t>C154807</t>
  </si>
  <si>
    <t>PDL1</t>
  </si>
  <si>
    <t>Programmed Death Ligand 1</t>
  </si>
  <si>
    <t>CD274; PD-L1; Programmed Cell Death 1 Ligand 1; Programmed Death Ligand 1</t>
  </si>
  <si>
    <t>A measurement of the programmed death ligand 1 in a biological specimen.</t>
  </si>
  <si>
    <t>Programmed Death Ligand 1 Measurement</t>
  </si>
  <si>
    <t>Platelet Endo Cell Adhesion Molecule 1</t>
  </si>
  <si>
    <t>C202427</t>
  </si>
  <si>
    <t>PMEL</t>
  </si>
  <si>
    <t>Premelanosome Protein</t>
  </si>
  <si>
    <t>HMB-45; HMB45; Melanocyte Protein PMEL; Melanosomal Matrix Protein17; PMEL17; Premelanosome Protein</t>
  </si>
  <si>
    <t>A measurement of the premalanosome protein in a biological specimen.</t>
  </si>
  <si>
    <t>Melanocyte Protein PMEL Measurement</t>
  </si>
  <si>
    <t>C184700</t>
  </si>
  <si>
    <t>PMLIGCE</t>
  </si>
  <si>
    <t>Premalignant Cells</t>
  </si>
  <si>
    <t>Precancerous Cells; Premalignant Lesions</t>
  </si>
  <si>
    <t>An evaluation of premalignant cells in a biological specimen.</t>
  </si>
  <si>
    <t>Premalignant Cell Count</t>
  </si>
  <si>
    <t>C184701</t>
  </si>
  <si>
    <t>PMLIGCEM</t>
  </si>
  <si>
    <t>Premalignant Cell Morphology</t>
  </si>
  <si>
    <t>An examination or assessment of the form and structure of premalignant cells.</t>
  </si>
  <si>
    <t>Premalignant Cell Morphology Assessment</t>
  </si>
  <si>
    <t>C178040</t>
  </si>
  <si>
    <t>PMNEPI</t>
  </si>
  <si>
    <t>Polymorphonuclear Cells in Epithelium</t>
  </si>
  <si>
    <t>An evaluation of polymorphonuclear cells in the epithelium in a biological specimen.</t>
  </si>
  <si>
    <t>Polymorphonuclear Cells in Epithelium Assessment</t>
  </si>
  <si>
    <t>C178039</t>
  </si>
  <si>
    <t>PMNINLLP</t>
  </si>
  <si>
    <t>Infilt of PMN Cells in Lamina Propria</t>
  </si>
  <si>
    <t>Infilt of PMN Cells in Lamina Propria; Infiltration of Polymorphonuclear Cells in Lamina Propria</t>
  </si>
  <si>
    <t>An evaluation of infiltration of polymorphonuclear cells in the lamina propria in a biological specimen.</t>
  </si>
  <si>
    <t>Infiltration of Polymorphonuclear Cells in Lamina Propria Assessment</t>
  </si>
  <si>
    <t>C186206</t>
  </si>
  <si>
    <t>PMS1</t>
  </si>
  <si>
    <t>PMS1 Homolog 1</t>
  </si>
  <si>
    <t>A measurement of the PMS1 mismatch repair protein in a biological specimen.</t>
  </si>
  <si>
    <t>PMS1 Homolog 1 Measurement</t>
  </si>
  <si>
    <t>C139097</t>
  </si>
  <si>
    <t>PMS2</t>
  </si>
  <si>
    <t>PMS1 Homolog 2</t>
  </si>
  <si>
    <t>A measurement of the PMS2 mismatch repair protein in a biological specimen.</t>
  </si>
  <si>
    <t>PMS1 Homolog 2 Measurement</t>
  </si>
  <si>
    <t>C127768</t>
  </si>
  <si>
    <t>PNLINV</t>
  </si>
  <si>
    <t>Perineural Invasion</t>
  </si>
  <si>
    <t>An evaluation of perineural invasion in a biological specimen.</t>
  </si>
  <si>
    <t>Perineural Invasion Assessment</t>
  </si>
  <si>
    <t>C176339</t>
  </si>
  <si>
    <t>PNTHCEMP</t>
  </si>
  <si>
    <t>Paneth Cell Metaplasia</t>
  </si>
  <si>
    <t>An evaluation of paneth cell metaplasia in a biological specimen.</t>
  </si>
  <si>
    <t>Paneth Cell Metaplasia Assessment</t>
  </si>
  <si>
    <t>C181483</t>
  </si>
  <si>
    <t>PORTINF</t>
  </si>
  <si>
    <t>Portal Inflammation</t>
  </si>
  <si>
    <t>An evaluation of portal inflammation in a biological specimen.</t>
  </si>
  <si>
    <t>Portal Inflammation Assessment</t>
  </si>
  <si>
    <t>C135473</t>
  </si>
  <si>
    <t>PTBCPLTS</t>
  </si>
  <si>
    <t>Peritubular Capillaritis</t>
  </si>
  <si>
    <t>An evaluation of peritubular capillaritis in a biological specimen.</t>
  </si>
  <si>
    <t>Peritubular Capillaritis Assessment</t>
  </si>
  <si>
    <t>C147470</t>
  </si>
  <si>
    <t>PTEN</t>
  </si>
  <si>
    <t>Phosphatase and Tensin Homolog</t>
  </si>
  <si>
    <t>A measurement of the phosphatase and tensin homolog in a biological specimen.</t>
  </si>
  <si>
    <t>Phosphatase and Tensin Homolog Measurement</t>
  </si>
  <si>
    <t>C178047</t>
  </si>
  <si>
    <t>PYSACMSB</t>
  </si>
  <si>
    <t>Polysaccharides and Mucosubstances</t>
  </si>
  <si>
    <t>A measurement of the polysaccharides and mucosubstances in a biological specimen.</t>
  </si>
  <si>
    <t>Polysaccharides and Mucosubstances Measurement</t>
  </si>
  <si>
    <t>C154804</t>
  </si>
  <si>
    <t>ROS1</t>
  </si>
  <si>
    <t>ROS1 Protein</t>
  </si>
  <si>
    <t>ROS Proto-oncogene 1 Protein; ROS1 Protein</t>
  </si>
  <si>
    <t>A measurement of the ROS proto-oncogene 1 protein in a biological specimen.</t>
  </si>
  <si>
    <t>ROS1 Protein Measurement</t>
  </si>
  <si>
    <t>C204675</t>
  </si>
  <si>
    <t>RTCNFBRO</t>
  </si>
  <si>
    <t>Reticulin Fibrosis</t>
  </si>
  <si>
    <t>An evaluation of reticulin fibrosis in a biological specimen.</t>
  </si>
  <si>
    <t>Reticulin Fibrosis Assessment</t>
  </si>
  <si>
    <t>C202425</t>
  </si>
  <si>
    <t>S100</t>
  </si>
  <si>
    <t>S100 Calcium Binding Proteins</t>
  </si>
  <si>
    <t>A measurement of the S100 family of calcium binding proteins in a biological specimen.</t>
  </si>
  <si>
    <t>S100 Calcium Binding Protein Measurement</t>
  </si>
  <si>
    <t>C127769</t>
  </si>
  <si>
    <t>S100A7</t>
  </si>
  <si>
    <t>S100 Calcium Binding Protein A7</t>
  </si>
  <si>
    <t>A measurement of the S100 calcium binding protein A7 in a biological specimen.</t>
  </si>
  <si>
    <t>S100 Calcium Binding Protein A7 Measurement</t>
  </si>
  <si>
    <t>C202424</t>
  </si>
  <si>
    <t>SCARD1</t>
  </si>
  <si>
    <t>Scavenger Receptor Class D, Member 1</t>
  </si>
  <si>
    <t>CD68; CD68 Molecule; GP110; SCARD1; Scavenger Receptor Class D, Member 1</t>
  </si>
  <si>
    <t>A measurement of the scavenger receptor class D, member 1 in a biological specimen.</t>
  </si>
  <si>
    <t>Scavenger Receptor Class D, Member 1 Measurement</t>
  </si>
  <si>
    <t>C201448</t>
  </si>
  <si>
    <t>SGMGDIST</t>
  </si>
  <si>
    <t>Surgical Margin Distance</t>
  </si>
  <si>
    <t>Closest Surgical Margin Distance; Distance to True Margin Surface; Excision Margin Distance; Resection Margin Distance; Surgical Margin; Surgical Margin Distance; True Margin Surface Distance</t>
  </si>
  <si>
    <t>A measurement of the distance from the tumor border to the closest surgical margin.</t>
  </si>
  <si>
    <t>Surgical Margin Distance Measurement</t>
  </si>
  <si>
    <t>C177569</t>
  </si>
  <si>
    <t>SGMGIREG</t>
  </si>
  <si>
    <t>Surgical Margin Involvement Region</t>
  </si>
  <si>
    <t>The anatomical region or plane containing neoplastic tissue that has been left outside the boundary of a resected specimen within the patient.</t>
  </si>
  <si>
    <t>Anatomic Site for Involved Surgical Margin</t>
  </si>
  <si>
    <t>C123560</t>
  </si>
  <si>
    <t>SGMGSTAT</t>
  </si>
  <si>
    <t>Surgical Margins Status</t>
  </si>
  <si>
    <t>The determination of the presence of actual or potential neoplastic tissue which has been left outside the boundary of a resected specimen within the patient. (NCI)</t>
  </si>
  <si>
    <t>C202423</t>
  </si>
  <si>
    <t>SOX10</t>
  </si>
  <si>
    <t>SRY-Box Transcription Factor 10</t>
  </si>
  <si>
    <t>SOX-10; SRY-Box 10; SRY-Box Transcription Factor 10</t>
  </si>
  <si>
    <t>A measurement of the SRY-box transcription factor 10 in a biological specimen.</t>
  </si>
  <si>
    <t>SRY-Box Transcription Factor 10 Measurement</t>
  </si>
  <si>
    <t>C127770</t>
  </si>
  <si>
    <t>STRMCECE</t>
  </si>
  <si>
    <t>Stromal Cells/Total Cells</t>
  </si>
  <si>
    <t>A relative measurement (ratio or percentage) of the stromal cells to total cells in a biological specimen.</t>
  </si>
  <si>
    <t>Stromal Cell to Total Cell Ratio Measurement</t>
  </si>
  <si>
    <t>C181477</t>
  </si>
  <si>
    <t>STSEXT</t>
  </si>
  <si>
    <t>Steatosis Extent</t>
  </si>
  <si>
    <t>Steatosis Extent; Steatosis Grade</t>
  </si>
  <si>
    <t>An evaluation of the amount or degree of steatosis (fatty tissue) in a biological specimen.</t>
  </si>
  <si>
    <t>C181478</t>
  </si>
  <si>
    <t>STSLOC</t>
  </si>
  <si>
    <t>Steatosis Location</t>
  </si>
  <si>
    <t>An evaluation of the predominant distribution pattern of steatosis (fatty tissue) in a biological specimen.</t>
  </si>
  <si>
    <t>C204676</t>
  </si>
  <si>
    <t>TACSTD2</t>
  </si>
  <si>
    <t>Tumor Assoc Calcium Signal Transducer 2</t>
  </si>
  <si>
    <t>Cell Surface Glycoprotein Trop-2; EGP1; Epithelial Glycoprotein-1; TROP2; Trophoblast Cell Surface Antigen 2; Tumor Assoc Calcium Signal Transducer 2; Tumor Associated Calcium Signal Transducer 2</t>
  </si>
  <si>
    <t>A measurement of the tumor associated calcium signal transducer 2 in a biological specimen.</t>
  </si>
  <si>
    <t>Tumor Associated Calcium Signal Transducer 2 Measurement</t>
  </si>
  <si>
    <t>C181491</t>
  </si>
  <si>
    <t>TBLFRM</t>
  </si>
  <si>
    <t>Tubule Formation</t>
  </si>
  <si>
    <t>An evaluation of tubule formation in a biological specimen.</t>
  </si>
  <si>
    <t>Tubule Formation Assessment</t>
  </si>
  <si>
    <t>C204677</t>
  </si>
  <si>
    <t>TIGIT</t>
  </si>
  <si>
    <t>T-Cell Immunoreceptor with Ig and ITIM Domains; TIGIT; WUCAM</t>
  </si>
  <si>
    <t>A measurement of the T-cell immunoreceptor with Ig and ITIM domains in a biological specimen.</t>
  </si>
  <si>
    <t>T-Cell Immunoreceptor with Ig and ITIM Domains Measurement</t>
  </si>
  <si>
    <t>C204678</t>
  </si>
  <si>
    <t>TILY</t>
  </si>
  <si>
    <t>Tumor-Infiltrating Lymphocytes</t>
  </si>
  <si>
    <t>TIL; Tumor-Infiltrating Lymphocyte Cells; Tumor-Infiltrating Lymphocytes</t>
  </si>
  <si>
    <t>A measurement of the tumor-infiltrating lymphocyte cells in a biological specimen.</t>
  </si>
  <si>
    <t>Tumor-Infiltrating Lymphocyte Count</t>
  </si>
  <si>
    <t>C176340</t>
  </si>
  <si>
    <t>TISABNUM</t>
  </si>
  <si>
    <t>Number of Abnormal Tissue Samples</t>
  </si>
  <si>
    <t>The total number of tissue samples in which a pathological abnormality has been observed.</t>
  </si>
  <si>
    <t>C204679</t>
  </si>
  <si>
    <t>Tertiary Lymphoid Structures</t>
  </si>
  <si>
    <t>Tertiary Lymphoid Structures; TLSs</t>
  </si>
  <si>
    <t>An evaluation of tertiary lymphoid structures in a biological specimen.</t>
  </si>
  <si>
    <t>Tertiary Lymphoid Structure Assessment</t>
  </si>
  <si>
    <t>C187951</t>
  </si>
  <si>
    <t>TMBRDCFG</t>
  </si>
  <si>
    <t>Tumor Border Configuration</t>
  </si>
  <si>
    <t>Invasive Margin; Tumor Border Configuration; Tumor Margin Configuration</t>
  </si>
  <si>
    <t>An evaluation of the morphologic appearance at the point where the tumor meets adjacent, non-tumor tissue.</t>
  </si>
  <si>
    <t>Tumor Margin Configuration Assessment</t>
  </si>
  <si>
    <t>C187949</t>
  </si>
  <si>
    <t>TMDIFF</t>
  </si>
  <si>
    <t>Tumor Differentiation</t>
  </si>
  <si>
    <t>An evaluation of the tissue architecture of the tumor in comparison to the non-pathological tissue the tumor arose from.</t>
  </si>
  <si>
    <t>Tumor Differentiation Assessment</t>
  </si>
  <si>
    <t>C214715</t>
  </si>
  <si>
    <t>TMINLIND</t>
  </si>
  <si>
    <t>Tumor Infiltration Indicator</t>
  </si>
  <si>
    <t>Infiltrating Cancer Indicator; Infiltrating Tumor Indicator; Invasive Tumor Indicator; Tumor Infiltration Indicator</t>
  </si>
  <si>
    <t>An indication as to whether tumor infiltration has occurred.</t>
  </si>
  <si>
    <t>C187950</t>
  </si>
  <si>
    <t>TMINLPTN</t>
  </si>
  <si>
    <t>Tumor Infiltration Pattern</t>
  </si>
  <si>
    <t>An evaluation of the tumor infiltration pattern in a biological specimen.</t>
  </si>
  <si>
    <t>Tumor Infiltration Pattern Assessment</t>
  </si>
  <si>
    <t>C154800</t>
  </si>
  <si>
    <t>TRCETMCE</t>
  </si>
  <si>
    <t>Transitional Cells/Tumor Cells</t>
  </si>
  <si>
    <t>A relative measurement (ratio or percentage) of the transitional cells to the tumor cells in a biological specimen.</t>
  </si>
  <si>
    <t>Transitional Cell to Tumor Cell Ratio Measurement</t>
  </si>
  <si>
    <t>C135474</t>
  </si>
  <si>
    <t>TUBATRO</t>
  </si>
  <si>
    <t>Tubular Atrophy</t>
  </si>
  <si>
    <t>An evaluation of tubular atrophy in a biological specimen.</t>
  </si>
  <si>
    <t>Tubular Atrophy Assessment</t>
  </si>
  <si>
    <t>C135475</t>
  </si>
  <si>
    <t>TUBULTIS</t>
  </si>
  <si>
    <t>Tubulitis</t>
  </si>
  <si>
    <t>An evaluation of tubulitis in a biological specimen.</t>
  </si>
  <si>
    <t>Tubulitis Assessment</t>
  </si>
  <si>
    <t>C178046</t>
  </si>
  <si>
    <t>TUMRGR</t>
  </si>
  <si>
    <t>Tumor Regression</t>
  </si>
  <si>
    <t>An evaluation of tumor regression in a biological specimen.</t>
  </si>
  <si>
    <t>Tumor Regression Assessment</t>
  </si>
  <si>
    <t>C176333</t>
  </si>
  <si>
    <t>ULCER</t>
  </si>
  <si>
    <t>Ulceration</t>
  </si>
  <si>
    <t>An evaluation of ulceration in a biological specimen.</t>
  </si>
  <si>
    <t>Ulceration Assessment</t>
  </si>
  <si>
    <t>C127772</t>
  </si>
  <si>
    <t>VASINV</t>
  </si>
  <si>
    <t>Vascular Invasion</t>
  </si>
  <si>
    <t>An evaluation of vascular invasion in a biological specimen.</t>
  </si>
  <si>
    <t>Vascular Invasion Assessment</t>
  </si>
  <si>
    <t>C135476</t>
  </si>
  <si>
    <t>VFBINTMT</t>
  </si>
  <si>
    <t>Vascular Fibrous Intimal Thickening</t>
  </si>
  <si>
    <t>An evaluation of the fibrointimal thickening of vessels in a biological specimen.</t>
  </si>
  <si>
    <t>Vascular Fibrous Intimal Thickening Assessment</t>
  </si>
  <si>
    <t>RS</t>
  </si>
  <si>
    <t>C156564</t>
  </si>
  <si>
    <t>ANATRESP</t>
  </si>
  <si>
    <t>Anatomic Response</t>
  </si>
  <si>
    <t>An assessment of the anatomic response (based on changes in size of anatomic structures) of the disease to the therapy.</t>
  </si>
  <si>
    <t>C94536</t>
  </si>
  <si>
    <t>BESTRESP</t>
  </si>
  <si>
    <t>Best Overall Response</t>
  </si>
  <si>
    <t>Best Overall Response; Best Response</t>
  </si>
  <si>
    <t>An assessment of the most clinically favorable overall response of the disease to the therapy.</t>
  </si>
  <si>
    <t>C135477</t>
  </si>
  <si>
    <t>BMIVLIND</t>
  </si>
  <si>
    <t>Bone Marrow Involvement Indicator</t>
  </si>
  <si>
    <t>An indication as to whether disease is present in the bone marrow.</t>
  </si>
  <si>
    <t>Bone Marrow Disease Involvement Indicator</t>
  </si>
  <si>
    <t>C173307</t>
  </si>
  <si>
    <t>BMRRESP</t>
  </si>
  <si>
    <t>Bone Marrow Response</t>
  </si>
  <si>
    <t>An assessment of the disease response to therapy within the bone marrow.</t>
  </si>
  <si>
    <t>C204684</t>
  </si>
  <si>
    <t>BMRSTAT</t>
  </si>
  <si>
    <t>Bone Marrow Status</t>
  </si>
  <si>
    <t>BM Status; Bone Marrow Status</t>
  </si>
  <si>
    <t>An assessment of the bone marrow, measured by a rating or scale, as a condition of disease response to therapy.</t>
  </si>
  <si>
    <t>Bone Marrow Disease Response Status Assessment</t>
  </si>
  <si>
    <t>C132455</t>
  </si>
  <si>
    <t>BONERESP</t>
  </si>
  <si>
    <t>Bone Response</t>
  </si>
  <si>
    <t>An assessment of the bone response of the disease to the therapy.</t>
  </si>
  <si>
    <t>C123619</t>
  </si>
  <si>
    <t>CLINRESP</t>
  </si>
  <si>
    <t>Clinical Response</t>
  </si>
  <si>
    <t>An assessment of the clinical response of the disease to the therapy.</t>
  </si>
  <si>
    <t>C202441</t>
  </si>
  <si>
    <t>CLYMRESP</t>
  </si>
  <si>
    <t>Circulating Lymphocytes Response</t>
  </si>
  <si>
    <t>An assessment of the disease response to therapy based on circulating lymphocyte count.</t>
  </si>
  <si>
    <t>Circulating Lymphocyte Response</t>
  </si>
  <si>
    <t>C204683</t>
  </si>
  <si>
    <t>CNSSTAT</t>
  </si>
  <si>
    <t>CNS Status</t>
  </si>
  <si>
    <t>Central Nervous System Status; CNS Status</t>
  </si>
  <si>
    <t>An assessment of the central nervous system, measured by a rating or scale, as a condition of disease response to therapy.</t>
  </si>
  <si>
    <t>Central Nervous System Disease Response Status Assessment</t>
  </si>
  <si>
    <t>C38469</t>
  </si>
  <si>
    <t>CONSYMPT</t>
  </si>
  <si>
    <t>Constitutional Symptoms</t>
  </si>
  <si>
    <t>A group of symptoms that affect an individual's general well being. Representative examples include fever, chills, fatigue, weakness, and weight loss. (NCI)</t>
  </si>
  <si>
    <t>Constitutional Symptom</t>
  </si>
  <si>
    <t>C135478</t>
  </si>
  <si>
    <t>CPRFSTAT</t>
  </si>
  <si>
    <t>Clinical Performance Status</t>
  </si>
  <si>
    <t>An assessment of the clinical performance, measured by a rating or scale, as a condition of disease response to therapy. (NCI)</t>
  </si>
  <si>
    <t>C123620</t>
  </si>
  <si>
    <t>CYTORESP</t>
  </si>
  <si>
    <t>Cytogenetic Response</t>
  </si>
  <si>
    <t>An assessment of the cytogenetic response of the disease to the therapy.</t>
  </si>
  <si>
    <t>C123621</t>
  </si>
  <si>
    <t>DRCRIND</t>
  </si>
  <si>
    <t>Disease Recurrence Indicator</t>
  </si>
  <si>
    <t>An indication as to whether disease recurrence occurred.</t>
  </si>
  <si>
    <t>C204685</t>
  </si>
  <si>
    <t>EMDRESP</t>
  </si>
  <si>
    <t>Extramedullary Disease Response</t>
  </si>
  <si>
    <t>An assessment of the disease response to therapy within an extramedullary region.</t>
  </si>
  <si>
    <t>Extramedullary Disease Response Assessment</t>
  </si>
  <si>
    <t>C201498</t>
  </si>
  <si>
    <t>HEMAIMP</t>
  </si>
  <si>
    <t>Hematologic Improvement</t>
  </si>
  <si>
    <t>An assessment of the improvement of specified blood cell counts as a response to treatment.</t>
  </si>
  <si>
    <t>C123622</t>
  </si>
  <si>
    <t>HEMARESP</t>
  </si>
  <si>
    <t>Hematologic Response</t>
  </si>
  <si>
    <t>An assessment of the hematologic response of the disease to the therapy.</t>
  </si>
  <si>
    <t>C202443</t>
  </si>
  <si>
    <t>HGBRESP</t>
  </si>
  <si>
    <t>Hemoglobin Response</t>
  </si>
  <si>
    <t>An assessment of the disease response to therapy based on hemoglobin measurement.</t>
  </si>
  <si>
    <t>C135479</t>
  </si>
  <si>
    <t>LIVRRESP</t>
  </si>
  <si>
    <t>Liver Response</t>
  </si>
  <si>
    <t>An assessment of the disease response to therapy within the liver.</t>
  </si>
  <si>
    <t>Disease Response in Liver</t>
  </si>
  <si>
    <t>C123623</t>
  </si>
  <si>
    <t>METBRESP</t>
  </si>
  <si>
    <t>Metabolic Response</t>
  </si>
  <si>
    <t>An assessment of the metabolic response of the disease to the therapy.</t>
  </si>
  <si>
    <t>C132456</t>
  </si>
  <si>
    <t>METSIND</t>
  </si>
  <si>
    <t>Metastatic Indicator</t>
  </si>
  <si>
    <t>An indication as to whether disease metastasis has occurred.</t>
  </si>
  <si>
    <t>Metastatic Disease Indicator</t>
  </si>
  <si>
    <t>C172576</t>
  </si>
  <si>
    <t>MJPTHIND</t>
  </si>
  <si>
    <t>Major Pathological Response Indicator</t>
  </si>
  <si>
    <t>An indication as to whether major pathological response occurred.</t>
  </si>
  <si>
    <t>C172577</t>
  </si>
  <si>
    <t>MNPTHIND</t>
  </si>
  <si>
    <t>Minor Pathological Response Indicator</t>
  </si>
  <si>
    <t>An indication as to whether minor pathological response occurred.</t>
  </si>
  <si>
    <t>C123624</t>
  </si>
  <si>
    <t>MOLRESP</t>
  </si>
  <si>
    <t>Molecular Response</t>
  </si>
  <si>
    <t>An assessment of the molecular response of the disease to the therapy.</t>
  </si>
  <si>
    <t>C172578</t>
  </si>
  <si>
    <t>MRDIND</t>
  </si>
  <si>
    <t>Minimal Residual Disease Indicator</t>
  </si>
  <si>
    <t>Minimal Residual Disease Indicator; MRD Indicator</t>
  </si>
  <si>
    <t>An indication as to whether the subject has minimal residual disease.</t>
  </si>
  <si>
    <t>Measurable Residual Disease Indicator</t>
  </si>
  <si>
    <t>C124433</t>
  </si>
  <si>
    <t>MRDRESP</t>
  </si>
  <si>
    <t>Minimal Residual Disease Response</t>
  </si>
  <si>
    <t>Minimal Residual Disease Response; MRD Response</t>
  </si>
  <si>
    <t>An assessment of the minimal residual disease response of the disease to the therapy.</t>
  </si>
  <si>
    <t>Measurable Residual Disease Response</t>
  </si>
  <si>
    <t>C123625</t>
  </si>
  <si>
    <t>MRPHRESP</t>
  </si>
  <si>
    <t>Morphologic Response</t>
  </si>
  <si>
    <t>An assessment of the morphologic response of the disease to the therapy.</t>
  </si>
  <si>
    <t>C204688</t>
  </si>
  <si>
    <t>NEURSTAT</t>
  </si>
  <si>
    <t>Neurological Status</t>
  </si>
  <si>
    <t>An assessment of the nervous system, measured by a rating or scale, as a condition of disease response to therapy.</t>
  </si>
  <si>
    <t>Neurological Disease Response Status Assessment</t>
  </si>
  <si>
    <t>C142362</t>
  </si>
  <si>
    <t>NEWLIND</t>
  </si>
  <si>
    <t>New Lesion Indicator</t>
  </si>
  <si>
    <t>An indication as to whether new lesions are present, in comparison to a previous timepoint.</t>
  </si>
  <si>
    <t>C103420</t>
  </si>
  <si>
    <t>NEWLPROG</t>
  </si>
  <si>
    <t>New Lesion Progression</t>
  </si>
  <si>
    <t>An assessment of the equivocality of disease progression based on a newly identified lesion.</t>
  </si>
  <si>
    <t>C142363</t>
  </si>
  <si>
    <t>NEWLWIND</t>
  </si>
  <si>
    <t>New Lesion Worsening Indicator</t>
  </si>
  <si>
    <t>An indication as to whether the previously identified new lesions are showing signs of worsening.</t>
  </si>
  <si>
    <t>C135480</t>
  </si>
  <si>
    <t>NTERESP</t>
  </si>
  <si>
    <t>Non-Target Enhancing Response</t>
  </si>
  <si>
    <t>An assessment of the response to the therapy of the non-target enhancing disease. (NCI)</t>
  </si>
  <si>
    <t>Non-Target Enhancing Lesion Response</t>
  </si>
  <si>
    <t>C142364</t>
  </si>
  <si>
    <t>NTLWIND</t>
  </si>
  <si>
    <t>Non-Target Lesion Worsening Indicator</t>
  </si>
  <si>
    <t>An indication as to whether non-target lesions, which have previously shown progression, are showing additional signs of worsening.</t>
  </si>
  <si>
    <t>C135481</t>
  </si>
  <si>
    <t>NTNERESP</t>
  </si>
  <si>
    <t>Non-Target Non-Enhancing Response</t>
  </si>
  <si>
    <t>An assessment of the response to the therapy of the non-target non-enhancing disease. (NCI)</t>
  </si>
  <si>
    <t>Non-Target Non-Enhancing Lesion Response</t>
  </si>
  <si>
    <t>C94535</t>
  </si>
  <si>
    <t>NTRGRESP</t>
  </si>
  <si>
    <t>Non-target Response</t>
  </si>
  <si>
    <t>An assessment of the response of a non-target lesion(s) to the therapy.</t>
  </si>
  <si>
    <t>Response in Non-Target Lesion</t>
  </si>
  <si>
    <t>C96613</t>
  </si>
  <si>
    <t>OVRLRESP</t>
  </si>
  <si>
    <t>Overall Response</t>
  </si>
  <si>
    <t>An assessment of the overall response of the disease to the therapy. (NCI)</t>
  </si>
  <si>
    <t>C123626</t>
  </si>
  <si>
    <t>PATHRESP</t>
  </si>
  <si>
    <t>Pathologic Response</t>
  </si>
  <si>
    <t>An assessment of the pathologic response of the disease to the therapy.</t>
  </si>
  <si>
    <t>C204686</t>
  </si>
  <si>
    <t>PBLTIND</t>
  </si>
  <si>
    <t>Peripheral Blasts Indicator</t>
  </si>
  <si>
    <t>Circulating Blasts Indicator; Peripheral Blasts Indicator</t>
  </si>
  <si>
    <t>An indication as to whether peripheral blasts are present.</t>
  </si>
  <si>
    <t>C202442</t>
  </si>
  <si>
    <t>PLATRESP</t>
  </si>
  <si>
    <t>Platelets Response</t>
  </si>
  <si>
    <t>An assessment of the disease response to therapy based on platelet count.</t>
  </si>
  <si>
    <t>Platelet Response</t>
  </si>
  <si>
    <t>C123627</t>
  </si>
  <si>
    <t>RDIORESP</t>
  </si>
  <si>
    <t>Radiologic Response</t>
  </si>
  <si>
    <t>An assessment of the radiologic response of the disease to the therapy.</t>
  </si>
  <si>
    <t>C132457</t>
  </si>
  <si>
    <t>SFTSRESP</t>
  </si>
  <si>
    <t>Soft Tissue Response</t>
  </si>
  <si>
    <t>An assessment of the soft tissue response of the disease to the therapy.</t>
  </si>
  <si>
    <t>C135482</t>
  </si>
  <si>
    <t>SPLNRESP</t>
  </si>
  <si>
    <t>Spleen Response</t>
  </si>
  <si>
    <t>An assessment of the disease response to therapy within the spleen.</t>
  </si>
  <si>
    <t>Disease Response in Spleen</t>
  </si>
  <si>
    <t>C135483</t>
  </si>
  <si>
    <t>STRUSTAT</t>
  </si>
  <si>
    <t>Steroid Use Status</t>
  </si>
  <si>
    <t>An assessment of steroid usage as a condition of disease response to therapy. (NCI)</t>
  </si>
  <si>
    <t>C124434</t>
  </si>
  <si>
    <t>SYMPTDTR</t>
  </si>
  <si>
    <t>Symptomatic Deterioration</t>
  </si>
  <si>
    <t>A global deterioration of health status providing evidence of disease progression not covered by disease response criteria (eg. RECIST).</t>
  </si>
  <si>
    <t>C132458</t>
  </si>
  <si>
    <t>TMRESP</t>
  </si>
  <si>
    <t>Tumor Marker Response</t>
  </si>
  <si>
    <t>An assessment of disease response to therapy based on tumor marker measurement.</t>
  </si>
  <si>
    <t>C202440</t>
  </si>
  <si>
    <t>TRGNRESP</t>
  </si>
  <si>
    <t>Target Nodal Response</t>
  </si>
  <si>
    <t>An assessment of the response of a target nodal lesion(s) to the therapy.</t>
  </si>
  <si>
    <t>C94534</t>
  </si>
  <si>
    <t>TRGRESP</t>
  </si>
  <si>
    <t>Target Response</t>
  </si>
  <si>
    <t>An assessment of the response of a target lesion(s) to the therapy.</t>
  </si>
  <si>
    <t>Response in Target Lesion</t>
  </si>
  <si>
    <t>C204687</t>
  </si>
  <si>
    <t>TSCDIND</t>
  </si>
  <si>
    <t>Testicular Disease Indicator</t>
  </si>
  <si>
    <t>An indication as to whether testicular disease is present.</t>
  </si>
  <si>
    <t>解剖学的反応</t>
  </si>
  <si>
    <t>治療法に対する病気の解剖学的反応（解剖学的構造のサイズの変化に基づく）の評価。</t>
  </si>
  <si>
    <t>最高の総合的回答</t>
  </si>
  <si>
    <t>最優秀総合回答; 最優秀回答</t>
  </si>
  <si>
    <t>治療に対する疾患の最も臨床的に好ましい全体的な反応の評価。</t>
  </si>
  <si>
    <t>骨髄浸潤指標</t>
  </si>
  <si>
    <t>骨髄に病気が存在するかどうかを示す指標。</t>
  </si>
  <si>
    <t>骨髄疾患関与指標</t>
  </si>
  <si>
    <t>骨髄反応</t>
  </si>
  <si>
    <t>骨髄内での治療に対する疾患反応の評価。</t>
  </si>
  <si>
    <t>骨髄の状態</t>
  </si>
  <si>
    <t>BMの状態; 骨髄の状態</t>
  </si>
  <si>
    <t>治療に対する疾患の反応の状態として、評価またはスケールで測定される骨髄の評価。</t>
  </si>
  <si>
    <t>骨髄疾患反応状態評価</t>
  </si>
  <si>
    <t>骨の反応</t>
  </si>
  <si>
    <t>治療に対する疾患の骨反応の評価。</t>
  </si>
  <si>
    <t>臨床反応</t>
  </si>
  <si>
    <t>治療に対する疾患の臨床反応の評価。</t>
  </si>
  <si>
    <t>循環リンパ球反応</t>
  </si>
  <si>
    <t>循環リンパ球数に基づいた治療に対する疾患反応の評価。</t>
  </si>
  <si>
    <t>CNSの状態</t>
  </si>
  <si>
    <t>中枢神経系の状態; CNSの状態</t>
  </si>
  <si>
    <t>治療に対する疾患の反応の状態として、評価またはスケールで測定される中枢神経系の評価。</t>
  </si>
  <si>
    <t>中枢神経系疾患反応状態評価</t>
  </si>
  <si>
    <t>体質症状</t>
  </si>
  <si>
    <t>個人の全般的な健康状態に影響を及ぼす一連の症状。代表的な例としては、発熱、悪寒、疲労、脱力感、体重減少などが挙げられます。(NCI)</t>
  </si>
  <si>
    <t>臨床パフォーマンスステータス</t>
  </si>
  <si>
    <t>治療に対する疾患の反応の状態として、評価またはスケールで測定される臨床パフォーマンスの評価。(NCI)</t>
  </si>
  <si>
    <t>細胞遺伝学的反応</t>
  </si>
  <si>
    <t>治療に対する疾患の細胞遺伝学的反応の評価。</t>
  </si>
  <si>
    <t>病気の再発指標</t>
  </si>
  <si>
    <t>病気の再発が起こったかどうかを示す指標。</t>
  </si>
  <si>
    <t>髄外疾患への対応</t>
  </si>
  <si>
    <t>髄外領域内での治療に対する疾患反応の評価。</t>
  </si>
  <si>
    <t>髄外疾患反応評価</t>
  </si>
  <si>
    <t>血液学的改善</t>
  </si>
  <si>
    <t>治療に対する反応として特定の血球数の改善を評価します。</t>
  </si>
  <si>
    <t>血液学的反応</t>
  </si>
  <si>
    <t>治療に対する疾患の血液学的反応の評価。</t>
  </si>
  <si>
    <t>ヘモグロビン反応</t>
  </si>
  <si>
    <t>ヘモグロビン測定に基づく治療に対する疾患反応の評価。</t>
  </si>
  <si>
    <t>肝臓反応</t>
  </si>
  <si>
    <t>肝臓内での治療に対する疾患反応の評価。</t>
  </si>
  <si>
    <t>肝臓における疾患反応</t>
  </si>
  <si>
    <t>代謝反応</t>
  </si>
  <si>
    <t>治療に対する疾患の代謝反応の評価。</t>
  </si>
  <si>
    <t>転移指標</t>
  </si>
  <si>
    <t>病気の転移が起こったかどうかを示すもの。</t>
  </si>
  <si>
    <t>転移性疾患指標</t>
  </si>
  <si>
    <t>主要病理学的反応指標</t>
  </si>
  <si>
    <t>重大な病理学的反応が発生したかどうかを示します。</t>
  </si>
  <si>
    <t>軽微な病理学的反応指標</t>
  </si>
  <si>
    <t>軽度の病理学的反応が発生したかどうかを示します。</t>
  </si>
  <si>
    <t>分子応答</t>
  </si>
  <si>
    <t>治療に対する疾患の分子反応の評価。</t>
  </si>
  <si>
    <t>微小残存病変指標</t>
  </si>
  <si>
    <t>微小残存病変指標（MRD指標）</t>
  </si>
  <si>
    <t>被験者に微小残存病変があるかどうかを示します。</t>
  </si>
  <si>
    <t>測定可能な残存病変指標</t>
  </si>
  <si>
    <t>微小残存病変反応</t>
  </si>
  <si>
    <t>微小残存病変反応; MRD反応</t>
  </si>
  <si>
    <t>治療に対する疾患の最小残存病変反応の評価。</t>
  </si>
  <si>
    <t>測定可能な残存病変反応</t>
  </si>
  <si>
    <t>形態学的反応</t>
  </si>
  <si>
    <t>治療に対する疾患の形態学的反応の評価。</t>
  </si>
  <si>
    <t>神経学的状態</t>
  </si>
  <si>
    <t>治療に対する疾患の反応の状態として、評価またはスケールで測定される神経系の評価。</t>
  </si>
  <si>
    <t>神経疾患反応状態評価</t>
  </si>
  <si>
    <t>新しい病変指標</t>
  </si>
  <si>
    <t>以前の時点と比較して、新しい病変が存在するかどうかを示します。</t>
  </si>
  <si>
    <t>新たな病変の進行</t>
  </si>
  <si>
    <t>新たに特定された病変に基づいて病気の進行の曖昧さを評価する。</t>
  </si>
  <si>
    <t>新しい病変悪化指標</t>
  </si>
  <si>
    <t>以前に特定された新しい病変が悪化の兆候を示しているかどうかを示します。</t>
  </si>
  <si>
    <t>非標的増強反応</t>
  </si>
  <si>
    <t>非標的増強疾患の治療に対する反応の評価。(NCI)</t>
  </si>
  <si>
    <t>非標的増強病変反応</t>
  </si>
  <si>
    <t>非標的病変悪化指標</t>
  </si>
  <si>
    <t>以前に進行を示していた非標的病変が、さらに悪化の兆候を示しているかどうかを示します。</t>
  </si>
  <si>
    <t>非標的非増強反応</t>
  </si>
  <si>
    <t>非標的非増強疾患の治療に対する反応の評価。(NCI)</t>
  </si>
  <si>
    <t>非標的非増強病変反応</t>
  </si>
  <si>
    <t>非標的応答</t>
  </si>
  <si>
    <t>非標的病変の治療に対する反応の評価。</t>
  </si>
  <si>
    <t>非標的病変における反応</t>
  </si>
  <si>
    <t>全体的な反応</t>
  </si>
  <si>
    <t>治療に対する疾患の総合的な反応の評価。(NCI)</t>
  </si>
  <si>
    <t>病理学的反応</t>
  </si>
  <si>
    <t>治療に対する疾患の病理学的反応の評価。</t>
  </si>
  <si>
    <t>周辺爆発指標</t>
  </si>
  <si>
    <t>循環性爆発指標；末梢性爆発指標</t>
  </si>
  <si>
    <t>末梢芽球が存在するかどうかを示します。</t>
  </si>
  <si>
    <t>血小板反応</t>
  </si>
  <si>
    <t>血小板数に基づいた治療に対する疾患反応の評価。</t>
  </si>
  <si>
    <t>放射線学的反応</t>
  </si>
  <si>
    <t>治療に対する疾患の放射線学的反応の評価。</t>
  </si>
  <si>
    <t>軟部組織反応</t>
  </si>
  <si>
    <t>治療に対する疾患の軟部組織反応の評価。</t>
  </si>
  <si>
    <t>脾臓反応</t>
  </si>
  <si>
    <t>脾臓内での治療に対する疾患反応の評価。</t>
  </si>
  <si>
    <t>脾臓における疾患反応</t>
  </si>
  <si>
    <t>ステロイド使用状況</t>
  </si>
  <si>
    <t>治療に対する疾患反応の条件としてのステロイド使用の評価。(NCI)</t>
  </si>
  <si>
    <t>症状の悪化</t>
  </si>
  <si>
    <t>疾患反応基準（例：RECIST）でカバーされない疾患進行の証拠を示す健康状態の全般的な悪化。</t>
  </si>
  <si>
    <t>腫瘍マーカー反応</t>
  </si>
  <si>
    <t>腫瘍マーカー測定に基づく治療に対する疾患反応の評価。</t>
  </si>
  <si>
    <t>ターゲットノード応答</t>
  </si>
  <si>
    <t>標的リンパ節病変の治療に対する反応の評価。</t>
  </si>
  <si>
    <t>ターゲットレスポンス</t>
  </si>
  <si>
    <t>治療に対する標的病変の反応の評価。</t>
  </si>
  <si>
    <t>標的病変における反応</t>
  </si>
  <si>
    <t>精巣疾患指標</t>
  </si>
  <si>
    <t>精巣疾患が存在するかどうかの指標。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</si>
</sst>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0_);_(* \(#,##0\);_(* &quot;-&quot;_);_(@_)"/>
    <numFmt numFmtId="177" formatCode="_(* #,##0.00_);_(* \(#,##0.00\);_(* &quot;-&quot;??_);_(@_)"/>
    <numFmt numFmtId="178" formatCode="_(&quot;$&quot;* #,##0_);_(&quot;$&quot;* \(#,##0\);_(&quot;$&quot;* &quot;-&quot;_);_(@_)"/>
    <numFmt numFmtId="179" formatCode="_(&quot;$&quot;* #,##0.00_);_(&quot;$&quot;* \(#,##0.00\);_(&quot;$&quot;* &quot;-&quot;??_);_(@_)"/>
  </numFmts>
  <fonts count="5" x14ac:knownFonts="1">
    <font>
      <sz val="11"/>
      <color theme="1"/>
      <name val="Calibri"/>
      <scheme val="minor"/>
    </font>
    <font>
      <sz val="11"/>
      <color theme="1"/>
      <name val="Calibri"/>
      <family val="2"/>
      <scheme val="minor"/>
    </font>
    <font>
      <sz val="6"/>
      <name val="Calibri"/>
      <family val="3"/>
      <charset val="128"/>
      <scheme val="minor"/>
    </font>
    <font>
      <sz val="11"/>
      <color indexed="8"/>
      <name val="ＭＳ Ｐゴシック"/>
      <family val="3"/>
      <charset val="128"/>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8">
    <xf numFmtId="0" fontId="0" fillId="0" borderId="0" xfId="0"/>
    <xf numFmtId="0" fontId="1" fillId="0" borderId="0" xfId="0" applyFont="1" applyBorder="1" applyAlignment="1">
      <alignment vertical="top" wrapText="1"/>
    </xf>
    <xf numFmtId="0" fontId="1" fillId="0" borderId="0" xfId="0" applyFont="1" applyBorder="1"/>
    <xf numFmtId="0" fontId="1" fillId="0" borderId="0" xfId="0" applyFont="1" applyBorder="1" applyAlignment="1">
      <alignment wrapText="1"/>
    </xf>
    <xf numFmtId="0" fontId="1" fillId="0" borderId="0" xfId="0" applyFont="1" applyBorder="1" applyAlignment="1">
      <alignment vertical="center"/>
    </xf>
    <xf numFmtId="0" fontId="1" fillId="0" borderId="0" xfId="0" applyFont="1" applyBorder="1" applyAlignment="1">
      <alignment vertical="top"/>
    </xf>
    <xf numFmtId="0" fontId="1" fillId="0" borderId="0" xfId="0" applyFont="1" applyBorder="1" applyAlignment="1">
      <alignment horizontal="center" wrapText="1"/>
    </xf>
    <xf numFmtId="0" fontId="4" fillId="0" borderId="0" xfId="1" applyFont="1" applyFill="1" applyBorder="1" applyAlignment="1">
      <alignment wrapText="1"/>
    </xf>
  </cellXfs>
  <cellStyles count="2">
    <cellStyle name="標準" xfId="0" builtinId="0"/>
    <cellStyle name="標準__20_MergeAll" xfId="1" xr:uid="{BD750376-EA69-4615-B69E-EC6CE43532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706"/>
  <sheetViews>
    <sheetView tabSelected="1" topLeftCell="A5601" workbookViewId="0">
      <selection activeCell="H5660" sqref="H5660:K5706"/>
    </sheetView>
  </sheetViews>
  <sheetFormatPr defaultColWidth="14.42578125" defaultRowHeight="15" customHeight="1" x14ac:dyDescent="0.25"/>
  <cols>
    <col min="1" max="1" width="8.7109375" style="2" customWidth="1"/>
    <col min="2" max="2" width="10" style="2" bestFit="1" customWidth="1"/>
    <col min="3" max="3" width="13.5703125" style="2" bestFit="1" customWidth="1"/>
    <col min="4" max="4" width="43.28515625" style="2" customWidth="1"/>
    <col min="5" max="12" width="37.28515625" style="2" customWidth="1"/>
    <col min="13" max="16384" width="14.42578125" style="2"/>
  </cols>
  <sheetData>
    <row r="1" spans="1:12" ht="13.5" customHeight="1" x14ac:dyDescent="0.25">
      <c r="A1" s="1" t="s">
        <v>0</v>
      </c>
      <c r="B1" s="2" t="s">
        <v>39252</v>
      </c>
      <c r="C1" s="2" t="s">
        <v>1</v>
      </c>
      <c r="D1" s="1" t="s">
        <v>2</v>
      </c>
      <c r="E1" s="1" t="s">
        <v>3</v>
      </c>
      <c r="F1" s="1" t="s">
        <v>4</v>
      </c>
      <c r="G1" s="1" t="s">
        <v>5</v>
      </c>
      <c r="H1" s="1" t="s">
        <v>39250</v>
      </c>
      <c r="I1" s="1" t="s">
        <v>6</v>
      </c>
      <c r="J1" s="1" t="s">
        <v>7</v>
      </c>
      <c r="K1" s="1" t="s">
        <v>8</v>
      </c>
      <c r="L1" s="3"/>
    </row>
    <row r="2" spans="1:12" ht="13.5" customHeight="1" x14ac:dyDescent="0.25">
      <c r="A2" s="3" t="s">
        <v>9</v>
      </c>
      <c r="B2" s="2" t="s">
        <v>39253</v>
      </c>
      <c r="C2" s="2" t="s">
        <v>10</v>
      </c>
      <c r="D2" s="3" t="s">
        <v>11</v>
      </c>
      <c r="E2" s="3" t="s">
        <v>11</v>
      </c>
      <c r="F2" s="3" t="s">
        <v>12</v>
      </c>
      <c r="G2" s="3" t="s">
        <v>13</v>
      </c>
      <c r="H2" s="3" t="s">
        <v>22443</v>
      </c>
      <c r="I2" s="3" t="s">
        <v>22443</v>
      </c>
      <c r="J2" s="3" t="s">
        <v>22444</v>
      </c>
      <c r="K2" s="3" t="s">
        <v>22445</v>
      </c>
      <c r="L2" s="3"/>
    </row>
    <row r="3" spans="1:12" ht="13.5" customHeight="1" x14ac:dyDescent="0.25">
      <c r="A3" s="3" t="s">
        <v>9</v>
      </c>
      <c r="B3" s="2" t="s">
        <v>39254</v>
      </c>
      <c r="C3" s="2" t="s">
        <v>14</v>
      </c>
      <c r="D3" s="3" t="s">
        <v>15</v>
      </c>
      <c r="E3" s="3" t="s">
        <v>15</v>
      </c>
      <c r="F3" s="3" t="s">
        <v>16</v>
      </c>
      <c r="G3" s="3" t="s">
        <v>17</v>
      </c>
      <c r="H3" s="3" t="s">
        <v>22446</v>
      </c>
      <c r="I3" s="3" t="s">
        <v>22446</v>
      </c>
      <c r="J3" s="3" t="s">
        <v>22447</v>
      </c>
      <c r="K3" s="3" t="s">
        <v>22448</v>
      </c>
      <c r="L3" s="3"/>
    </row>
    <row r="4" spans="1:12" ht="13.5" customHeight="1" x14ac:dyDescent="0.25">
      <c r="A4" s="3" t="s">
        <v>9</v>
      </c>
      <c r="B4" s="2" t="s">
        <v>39255</v>
      </c>
      <c r="C4" s="2" t="s">
        <v>18</v>
      </c>
      <c r="D4" s="3" t="s">
        <v>19</v>
      </c>
      <c r="E4" s="3" t="s">
        <v>20</v>
      </c>
      <c r="F4" s="3" t="s">
        <v>21</v>
      </c>
      <c r="G4" s="3" t="s">
        <v>22</v>
      </c>
      <c r="H4" s="3" t="s">
        <v>22449</v>
      </c>
      <c r="I4" s="3" t="s">
        <v>22450</v>
      </c>
      <c r="J4" s="3" t="s">
        <v>22451</v>
      </c>
      <c r="K4" s="3" t="s">
        <v>22452</v>
      </c>
      <c r="L4" s="3"/>
    </row>
    <row r="5" spans="1:12" ht="13.5" customHeight="1" x14ac:dyDescent="0.25">
      <c r="A5" s="3" t="s">
        <v>9</v>
      </c>
      <c r="B5" s="2" t="s">
        <v>39256</v>
      </c>
      <c r="C5" s="2" t="s">
        <v>23</v>
      </c>
      <c r="D5" s="3" t="s">
        <v>24</v>
      </c>
      <c r="E5" s="3" t="s">
        <v>24</v>
      </c>
      <c r="F5" s="3" t="s">
        <v>25</v>
      </c>
      <c r="G5" s="3" t="s">
        <v>26</v>
      </c>
      <c r="H5" s="3" t="s">
        <v>22453</v>
      </c>
      <c r="I5" s="3" t="s">
        <v>22453</v>
      </c>
      <c r="J5" s="3" t="s">
        <v>22454</v>
      </c>
      <c r="K5" s="3" t="s">
        <v>22455</v>
      </c>
      <c r="L5" s="3"/>
    </row>
    <row r="6" spans="1:12" ht="13.5" customHeight="1" x14ac:dyDescent="0.25">
      <c r="A6" s="3" t="s">
        <v>9</v>
      </c>
      <c r="B6" s="2" t="s">
        <v>39257</v>
      </c>
      <c r="C6" s="2" t="s">
        <v>27</v>
      </c>
      <c r="D6" s="3" t="s">
        <v>28</v>
      </c>
      <c r="E6" s="3" t="s">
        <v>28</v>
      </c>
      <c r="F6" s="3" t="s">
        <v>29</v>
      </c>
      <c r="G6" s="3" t="s">
        <v>30</v>
      </c>
      <c r="H6" s="3" t="s">
        <v>22456</v>
      </c>
      <c r="I6" s="3" t="s">
        <v>22456</v>
      </c>
      <c r="J6" s="3" t="s">
        <v>22457</v>
      </c>
      <c r="K6" s="4" t="s">
        <v>22458</v>
      </c>
      <c r="L6" s="3"/>
    </row>
    <row r="7" spans="1:12" ht="13.5" customHeight="1" x14ac:dyDescent="0.25">
      <c r="A7" s="3" t="s">
        <v>9</v>
      </c>
      <c r="B7" s="2" t="s">
        <v>39258</v>
      </c>
      <c r="C7" s="2" t="s">
        <v>31</v>
      </c>
      <c r="D7" s="3" t="s">
        <v>32</v>
      </c>
      <c r="E7" s="3" t="s">
        <v>33</v>
      </c>
      <c r="F7" s="3" t="s">
        <v>34</v>
      </c>
      <c r="G7" s="3" t="s">
        <v>35</v>
      </c>
      <c r="H7" s="3" t="s">
        <v>22459</v>
      </c>
      <c r="I7" s="3" t="s">
        <v>22460</v>
      </c>
      <c r="J7" s="3" t="s">
        <v>22461</v>
      </c>
      <c r="K7" s="3" t="s">
        <v>22462</v>
      </c>
      <c r="L7" s="3"/>
    </row>
    <row r="8" spans="1:12" ht="13.5" customHeight="1" x14ac:dyDescent="0.25">
      <c r="A8" s="3" t="s">
        <v>36</v>
      </c>
      <c r="B8" s="2" t="s">
        <v>39259</v>
      </c>
      <c r="C8" s="2" t="s">
        <v>37</v>
      </c>
      <c r="D8" s="3" t="s">
        <v>38</v>
      </c>
      <c r="E8" s="3" t="s">
        <v>38</v>
      </c>
      <c r="F8" s="3" t="s">
        <v>39</v>
      </c>
      <c r="G8" s="3" t="s">
        <v>40</v>
      </c>
      <c r="H8" s="3" t="s">
        <v>22463</v>
      </c>
      <c r="I8" s="3" t="s">
        <v>22463</v>
      </c>
      <c r="J8" s="3" t="s">
        <v>22464</v>
      </c>
      <c r="K8" s="3" t="s">
        <v>22465</v>
      </c>
      <c r="L8" s="3"/>
    </row>
    <row r="9" spans="1:12" ht="13.5" customHeight="1" x14ac:dyDescent="0.25">
      <c r="A9" s="3" t="s">
        <v>36</v>
      </c>
      <c r="B9" s="2" t="s">
        <v>39260</v>
      </c>
      <c r="C9" s="2" t="s">
        <v>41</v>
      </c>
      <c r="D9" s="3" t="s">
        <v>42</v>
      </c>
      <c r="E9" s="3" t="s">
        <v>42</v>
      </c>
      <c r="F9" s="3" t="s">
        <v>43</v>
      </c>
      <c r="G9" s="3" t="s">
        <v>44</v>
      </c>
      <c r="H9" s="3" t="s">
        <v>22466</v>
      </c>
      <c r="I9" s="3" t="s">
        <v>22466</v>
      </c>
      <c r="J9" s="3" t="s">
        <v>22467</v>
      </c>
      <c r="K9" s="3" t="s">
        <v>22468</v>
      </c>
      <c r="L9" s="3"/>
    </row>
    <row r="10" spans="1:12" ht="13.5" customHeight="1" x14ac:dyDescent="0.25">
      <c r="A10" s="3" t="s">
        <v>9</v>
      </c>
      <c r="B10" s="2" t="s">
        <v>39261</v>
      </c>
      <c r="C10" s="2" t="s">
        <v>45</v>
      </c>
      <c r="D10" s="3" t="s">
        <v>46</v>
      </c>
      <c r="E10" s="3" t="s">
        <v>46</v>
      </c>
      <c r="F10" s="3" t="s">
        <v>47</v>
      </c>
      <c r="G10" s="3" t="s">
        <v>48</v>
      </c>
      <c r="H10" s="3" t="s">
        <v>22469</v>
      </c>
      <c r="I10" s="3" t="s">
        <v>22469</v>
      </c>
      <c r="J10" s="3" t="s">
        <v>22470</v>
      </c>
      <c r="K10" s="3" t="s">
        <v>22471</v>
      </c>
      <c r="L10" s="3"/>
    </row>
    <row r="11" spans="1:12" ht="13.5" customHeight="1" x14ac:dyDescent="0.25">
      <c r="A11" s="3" t="s">
        <v>9</v>
      </c>
      <c r="B11" s="2" t="s">
        <v>39262</v>
      </c>
      <c r="C11" s="2" t="s">
        <v>49</v>
      </c>
      <c r="D11" s="3" t="s">
        <v>50</v>
      </c>
      <c r="E11" s="3" t="s">
        <v>51</v>
      </c>
      <c r="F11" s="3" t="s">
        <v>52</v>
      </c>
      <c r="G11" s="3" t="s">
        <v>53</v>
      </c>
      <c r="H11" s="3" t="s">
        <v>22472</v>
      </c>
      <c r="I11" s="3" t="s">
        <v>22473</v>
      </c>
      <c r="J11" s="3" t="s">
        <v>22474</v>
      </c>
      <c r="K11" s="4" t="s">
        <v>22475</v>
      </c>
      <c r="L11" s="3"/>
    </row>
    <row r="12" spans="1:12" ht="13.5" customHeight="1" x14ac:dyDescent="0.25">
      <c r="A12" s="3" t="s">
        <v>54</v>
      </c>
      <c r="B12" s="2" t="s">
        <v>39263</v>
      </c>
      <c r="C12" s="2" t="s">
        <v>55</v>
      </c>
      <c r="D12" s="3" t="s">
        <v>56</v>
      </c>
      <c r="E12" s="3" t="s">
        <v>57</v>
      </c>
      <c r="F12" s="3" t="s">
        <v>58</v>
      </c>
      <c r="G12" s="3" t="s">
        <v>59</v>
      </c>
      <c r="H12" s="3" t="s">
        <v>22476</v>
      </c>
      <c r="I12" s="3" t="s">
        <v>22477</v>
      </c>
      <c r="J12" s="3" t="s">
        <v>22478</v>
      </c>
      <c r="K12" s="4" t="s">
        <v>22479</v>
      </c>
      <c r="L12" s="3"/>
    </row>
    <row r="13" spans="1:12" ht="13.5" customHeight="1" x14ac:dyDescent="0.25">
      <c r="A13" s="3" t="s">
        <v>9</v>
      </c>
      <c r="B13" s="2" t="s">
        <v>39264</v>
      </c>
      <c r="C13" s="2" t="s">
        <v>60</v>
      </c>
      <c r="D13" s="3" t="s">
        <v>61</v>
      </c>
      <c r="E13" s="3" t="s">
        <v>62</v>
      </c>
      <c r="F13" s="3" t="s">
        <v>63</v>
      </c>
      <c r="G13" s="3" t="s">
        <v>64</v>
      </c>
      <c r="H13" s="3" t="s">
        <v>22480</v>
      </c>
      <c r="I13" s="3" t="s">
        <v>22481</v>
      </c>
      <c r="J13" s="3" t="s">
        <v>22482</v>
      </c>
      <c r="K13" s="3" t="s">
        <v>22483</v>
      </c>
      <c r="L13" s="3"/>
    </row>
    <row r="14" spans="1:12" ht="13.5" customHeight="1" x14ac:dyDescent="0.25">
      <c r="A14" s="3" t="s">
        <v>9</v>
      </c>
      <c r="B14" s="2" t="s">
        <v>39265</v>
      </c>
      <c r="C14" s="2" t="s">
        <v>65</v>
      </c>
      <c r="D14" s="3" t="s">
        <v>66</v>
      </c>
      <c r="E14" s="3" t="s">
        <v>67</v>
      </c>
      <c r="F14" s="3" t="s">
        <v>68</v>
      </c>
      <c r="G14" s="3" t="s">
        <v>69</v>
      </c>
      <c r="H14" s="3" t="s">
        <v>22484</v>
      </c>
      <c r="I14" s="3" t="s">
        <v>22485</v>
      </c>
      <c r="J14" s="3" t="s">
        <v>22486</v>
      </c>
      <c r="K14" s="3" t="s">
        <v>22487</v>
      </c>
      <c r="L14" s="3"/>
    </row>
    <row r="15" spans="1:12" ht="13.5" customHeight="1" x14ac:dyDescent="0.25">
      <c r="A15" s="3" t="s">
        <v>70</v>
      </c>
      <c r="B15" s="2" t="s">
        <v>39266</v>
      </c>
      <c r="C15" s="2" t="s">
        <v>71</v>
      </c>
      <c r="D15" s="3" t="s">
        <v>72</v>
      </c>
      <c r="E15" s="3" t="s">
        <v>72</v>
      </c>
      <c r="F15" s="3" t="s">
        <v>73</v>
      </c>
      <c r="G15" s="3" t="s">
        <v>74</v>
      </c>
      <c r="H15" s="3" t="s">
        <v>22488</v>
      </c>
      <c r="I15" s="3" t="s">
        <v>22488</v>
      </c>
      <c r="J15" s="3" t="s">
        <v>22489</v>
      </c>
      <c r="K15" s="3" t="s">
        <v>22490</v>
      </c>
      <c r="L15" s="3"/>
    </row>
    <row r="16" spans="1:12" ht="13.5" customHeight="1" x14ac:dyDescent="0.25">
      <c r="A16" s="3" t="s">
        <v>9</v>
      </c>
      <c r="B16" s="2" t="s">
        <v>39267</v>
      </c>
      <c r="C16" s="2" t="s">
        <v>75</v>
      </c>
      <c r="D16" s="3" t="s">
        <v>76</v>
      </c>
      <c r="E16" s="3" t="s">
        <v>76</v>
      </c>
      <c r="F16" s="3" t="s">
        <v>77</v>
      </c>
      <c r="G16" s="3" t="s">
        <v>78</v>
      </c>
      <c r="H16" s="3" t="s">
        <v>22491</v>
      </c>
      <c r="I16" s="3" t="s">
        <v>22491</v>
      </c>
      <c r="J16" s="3" t="s">
        <v>22492</v>
      </c>
      <c r="K16" s="3" t="s">
        <v>22493</v>
      </c>
      <c r="L16" s="3"/>
    </row>
    <row r="17" spans="1:12" ht="13.5" customHeight="1" x14ac:dyDescent="0.25">
      <c r="A17" s="3" t="s">
        <v>9</v>
      </c>
      <c r="B17" s="2" t="s">
        <v>39268</v>
      </c>
      <c r="C17" s="2" t="s">
        <v>79</v>
      </c>
      <c r="D17" s="3" t="s">
        <v>80</v>
      </c>
      <c r="E17" s="3" t="s">
        <v>81</v>
      </c>
      <c r="F17" s="3" t="s">
        <v>82</v>
      </c>
      <c r="G17" s="3" t="s">
        <v>83</v>
      </c>
      <c r="H17" s="3" t="s">
        <v>22494</v>
      </c>
      <c r="I17" s="3" t="s">
        <v>22495</v>
      </c>
      <c r="J17" s="3" t="s">
        <v>22496</v>
      </c>
      <c r="K17" s="4" t="s">
        <v>22497</v>
      </c>
      <c r="L17" s="3"/>
    </row>
    <row r="18" spans="1:12" ht="13.5" customHeight="1" x14ac:dyDescent="0.25">
      <c r="A18" s="3" t="s">
        <v>84</v>
      </c>
      <c r="B18" s="2" t="s">
        <v>39269</v>
      </c>
      <c r="C18" s="2" t="s">
        <v>85</v>
      </c>
      <c r="D18" s="3" t="s">
        <v>86</v>
      </c>
      <c r="E18" s="3" t="s">
        <v>86</v>
      </c>
      <c r="F18" s="3" t="s">
        <v>87</v>
      </c>
      <c r="G18" s="3" t="s">
        <v>86</v>
      </c>
      <c r="H18" s="3" t="s">
        <v>22498</v>
      </c>
      <c r="I18" s="3" t="s">
        <v>22498</v>
      </c>
      <c r="J18" s="3" t="s">
        <v>22499</v>
      </c>
      <c r="K18" s="3" t="s">
        <v>22498</v>
      </c>
      <c r="L18" s="3"/>
    </row>
    <row r="19" spans="1:12" ht="13.5" customHeight="1" x14ac:dyDescent="0.25">
      <c r="A19" s="3" t="s">
        <v>84</v>
      </c>
      <c r="B19" s="2" t="s">
        <v>39270</v>
      </c>
      <c r="C19" s="2" t="s">
        <v>88</v>
      </c>
      <c r="D19" s="3" t="s">
        <v>89</v>
      </c>
      <c r="E19" s="3" t="s">
        <v>89</v>
      </c>
      <c r="F19" s="3" t="s">
        <v>90</v>
      </c>
      <c r="G19" s="3" t="s">
        <v>89</v>
      </c>
      <c r="H19" s="3" t="s">
        <v>22500</v>
      </c>
      <c r="I19" s="3" t="s">
        <v>22500</v>
      </c>
      <c r="J19" s="3" t="s">
        <v>22501</v>
      </c>
      <c r="K19" s="3" t="s">
        <v>22500</v>
      </c>
      <c r="L19" s="3"/>
    </row>
    <row r="20" spans="1:12" ht="13.5" customHeight="1" x14ac:dyDescent="0.25">
      <c r="A20" s="3" t="s">
        <v>84</v>
      </c>
      <c r="B20" s="2" t="s">
        <v>39271</v>
      </c>
      <c r="C20" s="2" t="s">
        <v>91</v>
      </c>
      <c r="D20" s="3" t="s">
        <v>92</v>
      </c>
      <c r="E20" s="3" t="s">
        <v>92</v>
      </c>
      <c r="F20" s="3" t="s">
        <v>93</v>
      </c>
      <c r="G20" s="3" t="s">
        <v>92</v>
      </c>
      <c r="H20" s="3" t="s">
        <v>22502</v>
      </c>
      <c r="I20" s="3" t="s">
        <v>22502</v>
      </c>
      <c r="J20" s="3" t="s">
        <v>22503</v>
      </c>
      <c r="K20" s="3" t="s">
        <v>22502</v>
      </c>
      <c r="L20" s="3"/>
    </row>
    <row r="21" spans="1:12" ht="13.5" customHeight="1" x14ac:dyDescent="0.25">
      <c r="A21" s="3" t="s">
        <v>84</v>
      </c>
      <c r="B21" s="2" t="s">
        <v>39272</v>
      </c>
      <c r="C21" s="2" t="s">
        <v>94</v>
      </c>
      <c r="D21" s="3" t="s">
        <v>95</v>
      </c>
      <c r="E21" s="3" t="s">
        <v>95</v>
      </c>
      <c r="F21" s="3" t="s">
        <v>96</v>
      </c>
      <c r="G21" s="3" t="s">
        <v>97</v>
      </c>
      <c r="H21" s="3" t="s">
        <v>22504</v>
      </c>
      <c r="I21" s="3" t="s">
        <v>22504</v>
      </c>
      <c r="J21" s="3" t="s">
        <v>22505</v>
      </c>
      <c r="K21" s="3" t="s">
        <v>22506</v>
      </c>
      <c r="L21" s="3"/>
    </row>
    <row r="22" spans="1:12" ht="13.5" customHeight="1" x14ac:dyDescent="0.25">
      <c r="A22" s="3" t="s">
        <v>84</v>
      </c>
      <c r="B22" s="2" t="s">
        <v>39273</v>
      </c>
      <c r="C22" s="2" t="s">
        <v>98</v>
      </c>
      <c r="D22" s="3" t="s">
        <v>99</v>
      </c>
      <c r="E22" s="3" t="s">
        <v>99</v>
      </c>
      <c r="F22" s="3" t="s">
        <v>100</v>
      </c>
      <c r="G22" s="3" t="s">
        <v>101</v>
      </c>
      <c r="H22" s="3" t="s">
        <v>22507</v>
      </c>
      <c r="I22" s="3" t="s">
        <v>22507</v>
      </c>
      <c r="J22" s="3" t="s">
        <v>22508</v>
      </c>
      <c r="K22" s="3" t="s">
        <v>22509</v>
      </c>
      <c r="L22" s="3"/>
    </row>
    <row r="23" spans="1:12" ht="13.5" customHeight="1" x14ac:dyDescent="0.25">
      <c r="A23" s="3" t="s">
        <v>9</v>
      </c>
      <c r="B23" s="2" t="s">
        <v>39274</v>
      </c>
      <c r="C23" s="2" t="s">
        <v>102</v>
      </c>
      <c r="D23" s="3" t="s">
        <v>103</v>
      </c>
      <c r="E23" s="3" t="s">
        <v>103</v>
      </c>
      <c r="F23" s="3" t="s">
        <v>104</v>
      </c>
      <c r="G23" s="3" t="s">
        <v>105</v>
      </c>
      <c r="H23" s="3" t="s">
        <v>22510</v>
      </c>
      <c r="I23" s="3" t="s">
        <v>22510</v>
      </c>
      <c r="J23" s="3" t="s">
        <v>22511</v>
      </c>
      <c r="K23" s="4" t="s">
        <v>22512</v>
      </c>
      <c r="L23" s="3"/>
    </row>
    <row r="24" spans="1:12" ht="13.5" customHeight="1" x14ac:dyDescent="0.25">
      <c r="A24" s="3" t="s">
        <v>106</v>
      </c>
      <c r="B24" s="2" t="s">
        <v>39275</v>
      </c>
      <c r="C24" s="2" t="s">
        <v>107</v>
      </c>
      <c r="D24" s="3" t="s">
        <v>108</v>
      </c>
      <c r="E24" s="3" t="s">
        <v>109</v>
      </c>
      <c r="F24" s="3" t="s">
        <v>110</v>
      </c>
      <c r="G24" s="3" t="s">
        <v>111</v>
      </c>
      <c r="H24" s="3" t="s">
        <v>22513</v>
      </c>
      <c r="I24" s="3" t="s">
        <v>22514</v>
      </c>
      <c r="J24" s="3" t="s">
        <v>22515</v>
      </c>
      <c r="K24" s="3" t="s">
        <v>22516</v>
      </c>
      <c r="L24" s="3"/>
    </row>
    <row r="25" spans="1:12" ht="13.5" customHeight="1" x14ac:dyDescent="0.25">
      <c r="A25" s="3" t="s">
        <v>106</v>
      </c>
      <c r="B25" s="2" t="s">
        <v>39276</v>
      </c>
      <c r="C25" s="2" t="s">
        <v>112</v>
      </c>
      <c r="D25" s="3" t="s">
        <v>113</v>
      </c>
      <c r="E25" s="3" t="s">
        <v>114</v>
      </c>
      <c r="F25" s="3" t="s">
        <v>115</v>
      </c>
      <c r="G25" s="3" t="s">
        <v>116</v>
      </c>
      <c r="H25" s="3" t="s">
        <v>22517</v>
      </c>
      <c r="I25" s="3" t="s">
        <v>22518</v>
      </c>
      <c r="J25" s="3" t="s">
        <v>22519</v>
      </c>
      <c r="K25" s="3" t="s">
        <v>22520</v>
      </c>
      <c r="L25" s="3"/>
    </row>
    <row r="26" spans="1:12" ht="13.5" customHeight="1" x14ac:dyDescent="0.25">
      <c r="A26" s="3" t="s">
        <v>9</v>
      </c>
      <c r="B26" s="2" t="s">
        <v>39277</v>
      </c>
      <c r="C26" s="2" t="s">
        <v>117</v>
      </c>
      <c r="D26" s="3" t="s">
        <v>118</v>
      </c>
      <c r="E26" s="3" t="s">
        <v>118</v>
      </c>
      <c r="F26" s="3" t="s">
        <v>119</v>
      </c>
      <c r="G26" s="3" t="s">
        <v>120</v>
      </c>
      <c r="H26" s="3" t="s">
        <v>22521</v>
      </c>
      <c r="I26" s="3" t="s">
        <v>22521</v>
      </c>
      <c r="J26" s="3" t="s">
        <v>22522</v>
      </c>
      <c r="K26" s="3" t="s">
        <v>22523</v>
      </c>
      <c r="L26" s="3"/>
    </row>
    <row r="27" spans="1:12" ht="13.5" customHeight="1" x14ac:dyDescent="0.25">
      <c r="A27" s="3" t="s">
        <v>121</v>
      </c>
      <c r="B27" s="2" t="s">
        <v>39278</v>
      </c>
      <c r="C27" s="2" t="s">
        <v>122</v>
      </c>
      <c r="D27" s="3" t="s">
        <v>123</v>
      </c>
      <c r="E27" s="3" t="s">
        <v>123</v>
      </c>
      <c r="F27" s="3" t="s">
        <v>124</v>
      </c>
      <c r="G27" s="3" t="s">
        <v>123</v>
      </c>
      <c r="H27" s="3" t="s">
        <v>22524</v>
      </c>
      <c r="I27" s="3" t="s">
        <v>22524</v>
      </c>
      <c r="J27" s="3" t="s">
        <v>22525</v>
      </c>
      <c r="K27" s="3" t="s">
        <v>22524</v>
      </c>
      <c r="L27" s="3"/>
    </row>
    <row r="28" spans="1:12" ht="13.5" customHeight="1" x14ac:dyDescent="0.25">
      <c r="A28" s="3" t="s">
        <v>9</v>
      </c>
      <c r="B28" s="2" t="s">
        <v>39279</v>
      </c>
      <c r="C28" s="2" t="s">
        <v>125</v>
      </c>
      <c r="D28" s="3" t="s">
        <v>126</v>
      </c>
      <c r="E28" s="3" t="s">
        <v>126</v>
      </c>
      <c r="F28" s="3" t="s">
        <v>127</v>
      </c>
      <c r="G28" s="3" t="s">
        <v>128</v>
      </c>
      <c r="H28" s="3" t="s">
        <v>22526</v>
      </c>
      <c r="I28" s="3" t="s">
        <v>22526</v>
      </c>
      <c r="J28" s="3" t="s">
        <v>22527</v>
      </c>
      <c r="K28" s="3" t="s">
        <v>22528</v>
      </c>
      <c r="L28" s="3"/>
    </row>
    <row r="29" spans="1:12" ht="13.5" customHeight="1" x14ac:dyDescent="0.25">
      <c r="A29" s="5" t="s">
        <v>13581</v>
      </c>
      <c r="B29" s="5" t="s">
        <v>39279</v>
      </c>
      <c r="C29" s="5" t="s">
        <v>125</v>
      </c>
      <c r="D29" s="5" t="s">
        <v>126</v>
      </c>
      <c r="E29" s="1" t="s">
        <v>126</v>
      </c>
      <c r="F29" s="1" t="s">
        <v>127</v>
      </c>
      <c r="G29" s="1" t="s">
        <v>128</v>
      </c>
      <c r="H29" s="5" t="str">
        <f ca="1">IFERROR(__xludf.DUMMYFUNCTION("GOOGLETRANSLATE(D2,""en"",""ja"")"),"異常細胞")</f>
        <v>異常細胞</v>
      </c>
      <c r="I29" s="5" t="str">
        <f ca="1">IFERROR(__xludf.DUMMYFUNCTION("GOOGLETRANSLATE(E2,""en"",""ja"")"),"異常細胞")</f>
        <v>異常細胞</v>
      </c>
      <c r="J29" s="5" t="str">
        <f ca="1">IFERROR(__xludf.DUMMYFUNCTION("GOOGLETRANSLATE(F2,""en"",""ja"")"),"生物標本内の異常細胞の測定。")</f>
        <v>生物標本内の異常細胞の測定。</v>
      </c>
      <c r="K29" s="5" t="str">
        <f ca="1">IFERROR(__xludf.DUMMYFUNCTION("GOOGLETRANSLATE(G2,""en"",""ja"")"),"異常細胞数")</f>
        <v>異常細胞数</v>
      </c>
      <c r="L29" s="3"/>
    </row>
    <row r="30" spans="1:12" ht="13.5" customHeight="1" x14ac:dyDescent="0.25">
      <c r="A30" s="3" t="s">
        <v>9</v>
      </c>
      <c r="B30" s="2" t="s">
        <v>39280</v>
      </c>
      <c r="C30" s="2" t="s">
        <v>129</v>
      </c>
      <c r="D30" s="3" t="s">
        <v>130</v>
      </c>
      <c r="E30" s="3" t="s">
        <v>130</v>
      </c>
      <c r="F30" s="3" t="s">
        <v>131</v>
      </c>
      <c r="G30" s="3" t="s">
        <v>132</v>
      </c>
      <c r="H30" s="3" t="s">
        <v>22529</v>
      </c>
      <c r="I30" s="3" t="s">
        <v>22529</v>
      </c>
      <c r="J30" s="3" t="s">
        <v>22530</v>
      </c>
      <c r="K30" s="3" t="s">
        <v>22531</v>
      </c>
      <c r="L30" s="3"/>
    </row>
    <row r="31" spans="1:12" ht="13.5" customHeight="1" x14ac:dyDescent="0.25">
      <c r="A31" s="3" t="s">
        <v>9</v>
      </c>
      <c r="B31" s="2" t="s">
        <v>39281</v>
      </c>
      <c r="C31" s="2" t="s">
        <v>133</v>
      </c>
      <c r="D31" s="3" t="s">
        <v>134</v>
      </c>
      <c r="E31" s="3" t="s">
        <v>134</v>
      </c>
      <c r="F31" s="3" t="s">
        <v>135</v>
      </c>
      <c r="G31" s="3" t="s">
        <v>136</v>
      </c>
      <c r="H31" s="3" t="s">
        <v>22532</v>
      </c>
      <c r="I31" s="3" t="s">
        <v>22532</v>
      </c>
      <c r="J31" s="3" t="s">
        <v>22533</v>
      </c>
      <c r="K31" s="3" t="s">
        <v>22534</v>
      </c>
      <c r="L31" s="3"/>
    </row>
    <row r="32" spans="1:12" ht="13.5" customHeight="1" x14ac:dyDescent="0.25">
      <c r="A32" s="3" t="s">
        <v>9</v>
      </c>
      <c r="B32" s="2" t="s">
        <v>39282</v>
      </c>
      <c r="C32" s="2" t="s">
        <v>137</v>
      </c>
      <c r="D32" s="3" t="s">
        <v>138</v>
      </c>
      <c r="E32" s="3" t="s">
        <v>138</v>
      </c>
      <c r="F32" s="3" t="s">
        <v>139</v>
      </c>
      <c r="G32" s="3" t="s">
        <v>140</v>
      </c>
      <c r="H32" s="3" t="s">
        <v>22535</v>
      </c>
      <c r="I32" s="3" t="s">
        <v>22535</v>
      </c>
      <c r="J32" s="3" t="s">
        <v>22536</v>
      </c>
      <c r="K32" s="3" t="s">
        <v>22537</v>
      </c>
      <c r="L32" s="3"/>
    </row>
    <row r="33" spans="1:12" ht="13.5" customHeight="1" x14ac:dyDescent="0.25">
      <c r="A33" s="3" t="s">
        <v>9</v>
      </c>
      <c r="B33" s="2" t="s">
        <v>39283</v>
      </c>
      <c r="C33" s="2" t="s">
        <v>141</v>
      </c>
      <c r="D33" s="3" t="s">
        <v>142</v>
      </c>
      <c r="E33" s="3" t="s">
        <v>142</v>
      </c>
      <c r="F33" s="3" t="s">
        <v>143</v>
      </c>
      <c r="G33" s="3" t="s">
        <v>144</v>
      </c>
      <c r="H33" s="3" t="s">
        <v>22538</v>
      </c>
      <c r="I33" s="3" t="s">
        <v>22538</v>
      </c>
      <c r="J33" s="3" t="s">
        <v>22539</v>
      </c>
      <c r="K33" s="3" t="s">
        <v>22540</v>
      </c>
      <c r="L33" s="3"/>
    </row>
    <row r="34" spans="1:12" ht="13.5" customHeight="1" x14ac:dyDescent="0.25">
      <c r="A34" s="3" t="s">
        <v>145</v>
      </c>
      <c r="B34" s="2" t="s">
        <v>39284</v>
      </c>
      <c r="C34" s="2" t="s">
        <v>146</v>
      </c>
      <c r="D34" s="3" t="s">
        <v>147</v>
      </c>
      <c r="E34" s="3" t="s">
        <v>147</v>
      </c>
      <c r="F34" s="3" t="s">
        <v>148</v>
      </c>
      <c r="G34" s="3" t="s">
        <v>147</v>
      </c>
      <c r="H34" s="3" t="s">
        <v>22541</v>
      </c>
      <c r="I34" s="3" t="s">
        <v>22541</v>
      </c>
      <c r="J34" s="3" t="s">
        <v>22542</v>
      </c>
      <c r="K34" s="3" t="s">
        <v>22541</v>
      </c>
      <c r="L34" s="3"/>
    </row>
    <row r="35" spans="1:12" ht="13.5" customHeight="1" x14ac:dyDescent="0.25">
      <c r="A35" s="3" t="s">
        <v>54</v>
      </c>
      <c r="B35" s="2" t="s">
        <v>39285</v>
      </c>
      <c r="C35" s="2" t="s">
        <v>149</v>
      </c>
      <c r="D35" s="3" t="s">
        <v>150</v>
      </c>
      <c r="E35" s="3" t="s">
        <v>151</v>
      </c>
      <c r="F35" s="3" t="s">
        <v>152</v>
      </c>
      <c r="G35" s="3" t="s">
        <v>153</v>
      </c>
      <c r="H35" s="3" t="s">
        <v>22543</v>
      </c>
      <c r="I35" s="3" t="s">
        <v>22544</v>
      </c>
      <c r="J35" s="3" t="s">
        <v>22545</v>
      </c>
      <c r="K35" s="3" t="s">
        <v>22546</v>
      </c>
      <c r="L35" s="3"/>
    </row>
    <row r="36" spans="1:12" ht="13.5" customHeight="1" x14ac:dyDescent="0.25">
      <c r="A36" s="3" t="s">
        <v>9</v>
      </c>
      <c r="B36" s="2" t="s">
        <v>39285</v>
      </c>
      <c r="C36" s="2" t="s">
        <v>149</v>
      </c>
      <c r="D36" s="3" t="s">
        <v>150</v>
      </c>
      <c r="E36" s="3" t="s">
        <v>151</v>
      </c>
      <c r="F36" s="3" t="s">
        <v>152</v>
      </c>
      <c r="G36" s="3" t="s">
        <v>153</v>
      </c>
      <c r="H36" s="3" t="s">
        <v>22543</v>
      </c>
      <c r="I36" s="3" t="s">
        <v>22544</v>
      </c>
      <c r="J36" s="3" t="s">
        <v>22545</v>
      </c>
      <c r="K36" s="3" t="s">
        <v>22546</v>
      </c>
      <c r="L36" s="3"/>
    </row>
    <row r="37" spans="1:12" ht="13.5" customHeight="1" x14ac:dyDescent="0.25">
      <c r="A37" s="3" t="s">
        <v>9</v>
      </c>
      <c r="B37" s="2" t="s">
        <v>39286</v>
      </c>
      <c r="C37" s="2" t="s">
        <v>154</v>
      </c>
      <c r="D37" s="3" t="s">
        <v>155</v>
      </c>
      <c r="E37" s="3" t="s">
        <v>155</v>
      </c>
      <c r="F37" s="3" t="s">
        <v>156</v>
      </c>
      <c r="G37" s="3" t="s">
        <v>157</v>
      </c>
      <c r="H37" s="3" t="s">
        <v>155</v>
      </c>
      <c r="I37" s="3" t="s">
        <v>155</v>
      </c>
      <c r="J37" s="3" t="s">
        <v>22547</v>
      </c>
      <c r="K37" s="3" t="s">
        <v>22548</v>
      </c>
      <c r="L37" s="3"/>
    </row>
    <row r="38" spans="1:12" ht="13.5" customHeight="1" x14ac:dyDescent="0.25">
      <c r="A38" s="3" t="s">
        <v>158</v>
      </c>
      <c r="B38" s="2" t="s">
        <v>39287</v>
      </c>
      <c r="C38" s="2" t="s">
        <v>159</v>
      </c>
      <c r="D38" s="3" t="s">
        <v>160</v>
      </c>
      <c r="E38" s="3" t="s">
        <v>160</v>
      </c>
      <c r="F38" s="3" t="s">
        <v>161</v>
      </c>
      <c r="G38" s="3" t="s">
        <v>160</v>
      </c>
      <c r="H38" s="3" t="s">
        <v>22549</v>
      </c>
      <c r="I38" s="3" t="s">
        <v>22549</v>
      </c>
      <c r="J38" s="3" t="s">
        <v>22550</v>
      </c>
      <c r="K38" s="3" t="s">
        <v>22549</v>
      </c>
      <c r="L38" s="3"/>
    </row>
    <row r="39" spans="1:12" ht="13.5" customHeight="1" x14ac:dyDescent="0.25">
      <c r="A39" s="3" t="s">
        <v>162</v>
      </c>
      <c r="B39" s="2" t="s">
        <v>39288</v>
      </c>
      <c r="C39" s="2" t="s">
        <v>163</v>
      </c>
      <c r="D39" s="3" t="s">
        <v>164</v>
      </c>
      <c r="E39" s="3" t="s">
        <v>165</v>
      </c>
      <c r="F39" s="3" t="s">
        <v>166</v>
      </c>
      <c r="G39" s="3" t="s">
        <v>167</v>
      </c>
      <c r="H39" s="3" t="s">
        <v>22551</v>
      </c>
      <c r="I39" s="3" t="s">
        <v>22552</v>
      </c>
      <c r="J39" s="3" t="s">
        <v>22553</v>
      </c>
      <c r="K39" s="3" t="s">
        <v>22554</v>
      </c>
      <c r="L39" s="3"/>
    </row>
    <row r="40" spans="1:12" ht="13.5" customHeight="1" x14ac:dyDescent="0.25">
      <c r="A40" s="3" t="s">
        <v>162</v>
      </c>
      <c r="B40" s="2" t="s">
        <v>39289</v>
      </c>
      <c r="C40" s="2" t="s">
        <v>168</v>
      </c>
      <c r="D40" s="3" t="s">
        <v>169</v>
      </c>
      <c r="E40" s="3" t="s">
        <v>170</v>
      </c>
      <c r="F40" s="3" t="s">
        <v>171</v>
      </c>
      <c r="G40" s="3" t="s">
        <v>172</v>
      </c>
      <c r="H40" s="3" t="s">
        <v>22555</v>
      </c>
      <c r="I40" s="3" t="s">
        <v>22556</v>
      </c>
      <c r="J40" s="3" t="s">
        <v>22557</v>
      </c>
      <c r="K40" s="3" t="s">
        <v>22558</v>
      </c>
      <c r="L40" s="3"/>
    </row>
    <row r="41" spans="1:12" ht="13.5" customHeight="1" x14ac:dyDescent="0.25">
      <c r="A41" s="3" t="s">
        <v>162</v>
      </c>
      <c r="B41" s="2" t="s">
        <v>39290</v>
      </c>
      <c r="C41" s="2" t="s">
        <v>173</v>
      </c>
      <c r="D41" s="3" t="s">
        <v>174</v>
      </c>
      <c r="E41" s="3" t="s">
        <v>175</v>
      </c>
      <c r="F41" s="3" t="s">
        <v>176</v>
      </c>
      <c r="G41" s="3" t="s">
        <v>177</v>
      </c>
      <c r="H41" s="3" t="s">
        <v>22559</v>
      </c>
      <c r="I41" s="3" t="s">
        <v>22560</v>
      </c>
      <c r="J41" s="3" t="s">
        <v>22561</v>
      </c>
      <c r="K41" s="3" t="s">
        <v>22562</v>
      </c>
      <c r="L41" s="3"/>
    </row>
    <row r="42" spans="1:12" ht="13.5" customHeight="1" x14ac:dyDescent="0.25">
      <c r="A42" s="3" t="s">
        <v>162</v>
      </c>
      <c r="B42" s="2" t="s">
        <v>39291</v>
      </c>
      <c r="C42" s="2" t="s">
        <v>178</v>
      </c>
      <c r="D42" s="3" t="s">
        <v>179</v>
      </c>
      <c r="E42" s="3" t="s">
        <v>180</v>
      </c>
      <c r="F42" s="3" t="s">
        <v>181</v>
      </c>
      <c r="G42" s="3" t="s">
        <v>182</v>
      </c>
      <c r="H42" s="3" t="s">
        <v>22563</v>
      </c>
      <c r="I42" s="3" t="s">
        <v>22564</v>
      </c>
      <c r="J42" s="3" t="s">
        <v>22565</v>
      </c>
      <c r="K42" s="3" t="s">
        <v>22566</v>
      </c>
      <c r="L42" s="3"/>
    </row>
    <row r="43" spans="1:12" ht="13.5" customHeight="1" x14ac:dyDescent="0.25">
      <c r="A43" s="3" t="s">
        <v>183</v>
      </c>
      <c r="B43" s="2" t="s">
        <v>39292</v>
      </c>
      <c r="C43" s="2" t="s">
        <v>184</v>
      </c>
      <c r="D43" s="3" t="s">
        <v>185</v>
      </c>
      <c r="E43" s="3" t="s">
        <v>185</v>
      </c>
      <c r="F43" s="3" t="s">
        <v>186</v>
      </c>
      <c r="G43" s="3" t="s">
        <v>187</v>
      </c>
      <c r="H43" s="3" t="s">
        <v>22567</v>
      </c>
      <c r="I43" s="3" t="s">
        <v>22567</v>
      </c>
      <c r="J43" s="3" t="s">
        <v>22568</v>
      </c>
      <c r="K43" s="3" t="s">
        <v>22569</v>
      </c>
      <c r="L43" s="3"/>
    </row>
    <row r="44" spans="1:12" ht="13.5" customHeight="1" x14ac:dyDescent="0.25">
      <c r="A44" s="3" t="s">
        <v>188</v>
      </c>
      <c r="B44" s="2" t="s">
        <v>39293</v>
      </c>
      <c r="C44" s="2" t="s">
        <v>189</v>
      </c>
      <c r="D44" s="3" t="s">
        <v>190</v>
      </c>
      <c r="E44" s="3" t="s">
        <v>190</v>
      </c>
      <c r="F44" s="3" t="s">
        <v>191</v>
      </c>
      <c r="G44" s="3" t="s">
        <v>190</v>
      </c>
      <c r="H44" s="3" t="s">
        <v>22570</v>
      </c>
      <c r="I44" s="3" t="s">
        <v>22570</v>
      </c>
      <c r="J44" s="3" t="s">
        <v>22571</v>
      </c>
      <c r="K44" s="3" t="s">
        <v>22570</v>
      </c>
      <c r="L44" s="3"/>
    </row>
    <row r="45" spans="1:12" ht="13.5" customHeight="1" x14ac:dyDescent="0.25">
      <c r="A45" s="3" t="s">
        <v>121</v>
      </c>
      <c r="B45" s="2" t="s">
        <v>39294</v>
      </c>
      <c r="C45" s="2" t="s">
        <v>192</v>
      </c>
      <c r="D45" s="3" t="s">
        <v>193</v>
      </c>
      <c r="E45" s="3" t="s">
        <v>193</v>
      </c>
      <c r="F45" s="3" t="s">
        <v>194</v>
      </c>
      <c r="G45" s="3" t="s">
        <v>193</v>
      </c>
      <c r="H45" s="3" t="s">
        <v>22572</v>
      </c>
      <c r="I45" s="3" t="s">
        <v>22572</v>
      </c>
      <c r="J45" s="3" t="s">
        <v>22573</v>
      </c>
      <c r="K45" s="3" t="s">
        <v>22572</v>
      </c>
      <c r="L45" s="3"/>
    </row>
    <row r="46" spans="1:12" ht="13.5" customHeight="1" x14ac:dyDescent="0.25">
      <c r="A46" s="3" t="s">
        <v>9</v>
      </c>
      <c r="B46" s="2" t="s">
        <v>39295</v>
      </c>
      <c r="C46" s="2" t="s">
        <v>195</v>
      </c>
      <c r="D46" s="3" t="s">
        <v>196</v>
      </c>
      <c r="E46" s="3" t="s">
        <v>196</v>
      </c>
      <c r="F46" s="3" t="s">
        <v>197</v>
      </c>
      <c r="G46" s="3" t="s">
        <v>198</v>
      </c>
      <c r="H46" s="3" t="s">
        <v>22574</v>
      </c>
      <c r="I46" s="3" t="s">
        <v>22574</v>
      </c>
      <c r="J46" s="3" t="s">
        <v>22575</v>
      </c>
      <c r="K46" s="3" t="s">
        <v>22576</v>
      </c>
      <c r="L46" s="3"/>
    </row>
    <row r="47" spans="1:12" ht="13.5" customHeight="1" x14ac:dyDescent="0.25">
      <c r="A47" s="3" t="s">
        <v>9</v>
      </c>
      <c r="B47" s="2" t="s">
        <v>39296</v>
      </c>
      <c r="C47" s="2" t="s">
        <v>199</v>
      </c>
      <c r="D47" s="3" t="s">
        <v>200</v>
      </c>
      <c r="E47" s="3" t="s">
        <v>200</v>
      </c>
      <c r="F47" s="3" t="s">
        <v>201</v>
      </c>
      <c r="G47" s="3" t="s">
        <v>202</v>
      </c>
      <c r="H47" s="3" t="s">
        <v>22577</v>
      </c>
      <c r="I47" s="3" t="s">
        <v>22577</v>
      </c>
      <c r="J47" s="3" t="s">
        <v>22578</v>
      </c>
      <c r="K47" s="3" t="s">
        <v>22579</v>
      </c>
      <c r="L47" s="3"/>
    </row>
    <row r="48" spans="1:12" ht="13.5" customHeight="1" x14ac:dyDescent="0.25">
      <c r="A48" s="3" t="s">
        <v>70</v>
      </c>
      <c r="B48" s="2" t="s">
        <v>39297</v>
      </c>
      <c r="C48" s="2" t="s">
        <v>203</v>
      </c>
      <c r="D48" s="3" t="s">
        <v>204</v>
      </c>
      <c r="E48" s="3" t="s">
        <v>205</v>
      </c>
      <c r="F48" s="3" t="s">
        <v>206</v>
      </c>
      <c r="G48" s="3" t="s">
        <v>207</v>
      </c>
      <c r="H48" s="3" t="s">
        <v>22580</v>
      </c>
      <c r="I48" s="3" t="s">
        <v>22581</v>
      </c>
      <c r="J48" s="3" t="s">
        <v>22582</v>
      </c>
      <c r="K48" s="4" t="s">
        <v>22583</v>
      </c>
      <c r="L48" s="3"/>
    </row>
    <row r="49" spans="1:12" ht="13.5" customHeight="1" x14ac:dyDescent="0.25">
      <c r="A49" s="3" t="s">
        <v>70</v>
      </c>
      <c r="B49" s="2" t="s">
        <v>39298</v>
      </c>
      <c r="C49" s="2" t="s">
        <v>208</v>
      </c>
      <c r="D49" s="3" t="s">
        <v>209</v>
      </c>
      <c r="E49" s="3" t="s">
        <v>210</v>
      </c>
      <c r="F49" s="3" t="s">
        <v>211</v>
      </c>
      <c r="G49" s="3" t="s">
        <v>212</v>
      </c>
      <c r="H49" s="3" t="s">
        <v>22584</v>
      </c>
      <c r="I49" s="3" t="s">
        <v>22585</v>
      </c>
      <c r="J49" s="3" t="s">
        <v>22586</v>
      </c>
      <c r="K49" s="4" t="s">
        <v>22587</v>
      </c>
      <c r="L49" s="3"/>
    </row>
    <row r="50" spans="1:12" ht="13.5" customHeight="1" x14ac:dyDescent="0.25">
      <c r="A50" s="3" t="s">
        <v>213</v>
      </c>
      <c r="B50" s="2" t="s">
        <v>39299</v>
      </c>
      <c r="C50" s="2" t="s">
        <v>214</v>
      </c>
      <c r="D50" s="3" t="s">
        <v>215</v>
      </c>
      <c r="E50" s="3" t="s">
        <v>215</v>
      </c>
      <c r="F50" s="3" t="s">
        <v>216</v>
      </c>
      <c r="G50" s="3" t="s">
        <v>217</v>
      </c>
      <c r="H50" s="3" t="s">
        <v>22588</v>
      </c>
      <c r="I50" s="3" t="s">
        <v>22588</v>
      </c>
      <c r="J50" s="3" t="s">
        <v>22589</v>
      </c>
      <c r="K50" s="4" t="s">
        <v>22590</v>
      </c>
      <c r="L50" s="3"/>
    </row>
    <row r="51" spans="1:12" ht="13.5" customHeight="1" x14ac:dyDescent="0.25">
      <c r="A51" s="5" t="s">
        <v>13581</v>
      </c>
      <c r="B51" s="5" t="s">
        <v>44410</v>
      </c>
      <c r="C51" s="5" t="s">
        <v>44411</v>
      </c>
      <c r="D51" s="5" t="s">
        <v>44412</v>
      </c>
      <c r="E51" s="1" t="s">
        <v>44413</v>
      </c>
      <c r="F51" s="1" t="s">
        <v>44414</v>
      </c>
      <c r="G51" s="1" t="s">
        <v>44415</v>
      </c>
      <c r="H51" s="5" t="str">
        <f ca="1">IFERROR(__xludf.DUMMYFUNCTION("GOOGLETRANSLATE(D3,""en"",""ja"")"),"好酸性体")</f>
        <v>好酸性体</v>
      </c>
      <c r="I51" s="5" t="str">
        <f ca="1">IFERROR(__xludf.DUMMYFUNCTION("GOOGLETRANSLATE(E3,""en"",""ja"")"),"好酸性小体")</f>
        <v>好酸性小体</v>
      </c>
      <c r="J51" s="5" t="str">
        <f ca="1">IFERROR(__xludf.DUMMYFUNCTION("GOOGLETRANSLATE(F3,""en"",""ja"")"),"生物標本中の好酸球体の評価。")</f>
        <v>生物標本中の好酸球体の評価。</v>
      </c>
      <c r="K51" s="5" t="str">
        <f ca="1">IFERROR(__xludf.DUMMYFUNCTION("GOOGLETRANSLATE(G3,""en"",""ja"")"),"好酸性体評価")</f>
        <v>好酸性体評価</v>
      </c>
      <c r="L51" s="3"/>
    </row>
    <row r="52" spans="1:12" ht="13.5" customHeight="1" x14ac:dyDescent="0.25">
      <c r="A52" s="3" t="s">
        <v>9</v>
      </c>
      <c r="B52" s="2" t="s">
        <v>39300</v>
      </c>
      <c r="C52" s="2" t="s">
        <v>218</v>
      </c>
      <c r="D52" s="3" t="s">
        <v>219</v>
      </c>
      <c r="E52" s="3" t="s">
        <v>219</v>
      </c>
      <c r="F52" s="3" t="s">
        <v>220</v>
      </c>
      <c r="G52" s="3" t="s">
        <v>221</v>
      </c>
      <c r="H52" s="3" t="s">
        <v>22591</v>
      </c>
      <c r="I52" s="3" t="s">
        <v>22591</v>
      </c>
      <c r="J52" s="3" t="s">
        <v>22592</v>
      </c>
      <c r="K52" s="3" t="s">
        <v>22593</v>
      </c>
      <c r="L52" s="3"/>
    </row>
    <row r="53" spans="1:12" ht="13.5" customHeight="1" x14ac:dyDescent="0.25">
      <c r="A53" s="3" t="s">
        <v>54</v>
      </c>
      <c r="B53" s="2" t="s">
        <v>39301</v>
      </c>
      <c r="C53" s="2" t="s">
        <v>222</v>
      </c>
      <c r="D53" s="3" t="s">
        <v>223</v>
      </c>
      <c r="E53" s="3" t="s">
        <v>223</v>
      </c>
      <c r="F53" s="3" t="s">
        <v>224</v>
      </c>
      <c r="G53" s="3" t="s">
        <v>225</v>
      </c>
      <c r="H53" s="3" t="s">
        <v>22594</v>
      </c>
      <c r="I53" s="3" t="s">
        <v>22594</v>
      </c>
      <c r="J53" s="3" t="s">
        <v>22595</v>
      </c>
      <c r="K53" s="3" t="s">
        <v>22596</v>
      </c>
      <c r="L53" s="3"/>
    </row>
    <row r="54" spans="1:12" ht="13.5" customHeight="1" x14ac:dyDescent="0.25">
      <c r="A54" s="3" t="s">
        <v>9</v>
      </c>
      <c r="B54" s="2" t="s">
        <v>39302</v>
      </c>
      <c r="C54" s="2" t="s">
        <v>226</v>
      </c>
      <c r="D54" s="3" t="s">
        <v>227</v>
      </c>
      <c r="E54" s="3" t="s">
        <v>228</v>
      </c>
      <c r="F54" s="3" t="s">
        <v>229</v>
      </c>
      <c r="G54" s="3" t="s">
        <v>230</v>
      </c>
      <c r="H54" s="3" t="s">
        <v>22597</v>
      </c>
      <c r="I54" s="3" t="s">
        <v>22598</v>
      </c>
      <c r="J54" s="3" t="s">
        <v>22599</v>
      </c>
      <c r="K54" s="3" t="s">
        <v>22600</v>
      </c>
      <c r="L54" s="3"/>
    </row>
    <row r="55" spans="1:12" ht="13.5" customHeight="1" x14ac:dyDescent="0.25">
      <c r="A55" s="3" t="s">
        <v>54</v>
      </c>
      <c r="B55" s="2" t="s">
        <v>39303</v>
      </c>
      <c r="C55" s="2" t="s">
        <v>231</v>
      </c>
      <c r="D55" s="3" t="s">
        <v>232</v>
      </c>
      <c r="E55" s="3" t="s">
        <v>233</v>
      </c>
      <c r="F55" s="3" t="s">
        <v>234</v>
      </c>
      <c r="G55" s="3" t="s">
        <v>235</v>
      </c>
      <c r="H55" s="3" t="s">
        <v>22601</v>
      </c>
      <c r="I55" s="3" t="s">
        <v>22602</v>
      </c>
      <c r="J55" s="3" t="s">
        <v>22603</v>
      </c>
      <c r="K55" s="3" t="s">
        <v>22604</v>
      </c>
      <c r="L55" s="3"/>
    </row>
    <row r="56" spans="1:12" ht="13.5" customHeight="1" x14ac:dyDescent="0.25">
      <c r="A56" s="3" t="s">
        <v>9</v>
      </c>
      <c r="B56" s="2" t="s">
        <v>39304</v>
      </c>
      <c r="C56" s="2" t="s">
        <v>236</v>
      </c>
      <c r="D56" s="3" t="s">
        <v>237</v>
      </c>
      <c r="E56" s="3" t="s">
        <v>238</v>
      </c>
      <c r="F56" s="3" t="s">
        <v>239</v>
      </c>
      <c r="G56" s="3" t="s">
        <v>240</v>
      </c>
      <c r="H56" s="3" t="s">
        <v>22605</v>
      </c>
      <c r="I56" s="3" t="s">
        <v>22605</v>
      </c>
      <c r="J56" s="3" t="s">
        <v>22606</v>
      </c>
      <c r="K56" s="3" t="s">
        <v>22607</v>
      </c>
      <c r="L56" s="3"/>
    </row>
    <row r="57" spans="1:12" ht="13.5" customHeight="1" x14ac:dyDescent="0.25">
      <c r="A57" s="3" t="s">
        <v>54</v>
      </c>
      <c r="B57" s="2" t="s">
        <v>39305</v>
      </c>
      <c r="C57" s="2" t="s">
        <v>241</v>
      </c>
      <c r="D57" s="3" t="s">
        <v>242</v>
      </c>
      <c r="E57" s="3" t="s">
        <v>243</v>
      </c>
      <c r="F57" s="3" t="s">
        <v>244</v>
      </c>
      <c r="G57" s="3" t="s">
        <v>245</v>
      </c>
      <c r="H57" s="3" t="s">
        <v>22608</v>
      </c>
      <c r="I57" s="3" t="s">
        <v>22609</v>
      </c>
      <c r="J57" s="3" t="s">
        <v>22610</v>
      </c>
      <c r="K57" s="3" t="s">
        <v>22611</v>
      </c>
      <c r="L57" s="3"/>
    </row>
    <row r="58" spans="1:12" ht="13.5" customHeight="1" x14ac:dyDescent="0.25">
      <c r="A58" s="3" t="s">
        <v>54</v>
      </c>
      <c r="B58" s="2" t="s">
        <v>39306</v>
      </c>
      <c r="C58" s="2" t="s">
        <v>246</v>
      </c>
      <c r="D58" s="3" t="s">
        <v>247</v>
      </c>
      <c r="E58" s="3" t="s">
        <v>247</v>
      </c>
      <c r="F58" s="3" t="s">
        <v>248</v>
      </c>
      <c r="G58" s="3" t="s">
        <v>249</v>
      </c>
      <c r="H58" s="3" t="s">
        <v>22612</v>
      </c>
      <c r="I58" s="3" t="s">
        <v>22612</v>
      </c>
      <c r="J58" s="3" t="s">
        <v>22613</v>
      </c>
      <c r="K58" s="3" t="s">
        <v>22614</v>
      </c>
      <c r="L58" s="3"/>
    </row>
    <row r="59" spans="1:12" ht="13.5" customHeight="1" x14ac:dyDescent="0.25">
      <c r="A59" s="3" t="s">
        <v>9</v>
      </c>
      <c r="B59" s="2" t="s">
        <v>39306</v>
      </c>
      <c r="C59" s="2" t="s">
        <v>246</v>
      </c>
      <c r="D59" s="3" t="s">
        <v>247</v>
      </c>
      <c r="E59" s="3" t="s">
        <v>247</v>
      </c>
      <c r="F59" s="3" t="s">
        <v>248</v>
      </c>
      <c r="G59" s="3" t="s">
        <v>249</v>
      </c>
      <c r="H59" s="3" t="s">
        <v>22612</v>
      </c>
      <c r="I59" s="3" t="s">
        <v>22612</v>
      </c>
      <c r="J59" s="3" t="s">
        <v>22613</v>
      </c>
      <c r="K59" s="3" t="s">
        <v>22614</v>
      </c>
      <c r="L59" s="3"/>
    </row>
    <row r="60" spans="1:12" ht="13.5" customHeight="1" x14ac:dyDescent="0.25">
      <c r="A60" s="3" t="s">
        <v>9</v>
      </c>
      <c r="B60" s="2" t="s">
        <v>39307</v>
      </c>
      <c r="C60" s="2" t="s">
        <v>250</v>
      </c>
      <c r="D60" s="3" t="s">
        <v>251</v>
      </c>
      <c r="E60" s="3" t="s">
        <v>251</v>
      </c>
      <c r="F60" s="3" t="s">
        <v>252</v>
      </c>
      <c r="G60" s="3" t="s">
        <v>253</v>
      </c>
      <c r="H60" s="3" t="s">
        <v>22615</v>
      </c>
      <c r="I60" s="3" t="s">
        <v>22615</v>
      </c>
      <c r="J60" s="3" t="s">
        <v>22616</v>
      </c>
      <c r="K60" s="3" t="s">
        <v>22617</v>
      </c>
      <c r="L60" s="3"/>
    </row>
    <row r="61" spans="1:12" ht="13.5" customHeight="1" x14ac:dyDescent="0.25">
      <c r="A61" s="3" t="s">
        <v>9</v>
      </c>
      <c r="B61" s="2" t="s">
        <v>39308</v>
      </c>
      <c r="C61" s="2" t="s">
        <v>254</v>
      </c>
      <c r="D61" s="3" t="s">
        <v>255</v>
      </c>
      <c r="E61" s="3" t="s">
        <v>255</v>
      </c>
      <c r="F61" s="3" t="s">
        <v>256</v>
      </c>
      <c r="G61" s="3" t="s">
        <v>257</v>
      </c>
      <c r="H61" s="3" t="s">
        <v>22618</v>
      </c>
      <c r="I61" s="3" t="s">
        <v>22618</v>
      </c>
      <c r="J61" s="3" t="s">
        <v>22619</v>
      </c>
      <c r="K61" s="3" t="s">
        <v>22620</v>
      </c>
      <c r="L61" s="3"/>
    </row>
    <row r="62" spans="1:12" ht="13.5" customHeight="1" x14ac:dyDescent="0.25">
      <c r="A62" s="3" t="s">
        <v>213</v>
      </c>
      <c r="B62" s="2" t="s">
        <v>39309</v>
      </c>
      <c r="C62" s="2" t="s">
        <v>258</v>
      </c>
      <c r="D62" s="3" t="s">
        <v>259</v>
      </c>
      <c r="E62" s="3" t="s">
        <v>259</v>
      </c>
      <c r="F62" s="3" t="s">
        <v>260</v>
      </c>
      <c r="G62" s="3" t="s">
        <v>259</v>
      </c>
      <c r="H62" s="3" t="s">
        <v>22621</v>
      </c>
      <c r="I62" s="3" t="s">
        <v>22621</v>
      </c>
      <c r="J62" s="3" t="s">
        <v>22622</v>
      </c>
      <c r="K62" s="3" t="s">
        <v>22621</v>
      </c>
      <c r="L62" s="3"/>
    </row>
    <row r="63" spans="1:12" ht="13.5" customHeight="1" x14ac:dyDescent="0.25">
      <c r="A63" s="3" t="s">
        <v>70</v>
      </c>
      <c r="B63" s="2" t="s">
        <v>39310</v>
      </c>
      <c r="C63" s="2" t="s">
        <v>261</v>
      </c>
      <c r="D63" s="3" t="s">
        <v>262</v>
      </c>
      <c r="E63" s="3" t="s">
        <v>262</v>
      </c>
      <c r="F63" s="3" t="s">
        <v>263</v>
      </c>
      <c r="G63" s="3" t="s">
        <v>264</v>
      </c>
      <c r="H63" s="3" t="s">
        <v>22623</v>
      </c>
      <c r="I63" s="3" t="s">
        <v>22623</v>
      </c>
      <c r="J63" s="3" t="s">
        <v>22624</v>
      </c>
      <c r="K63" s="3" t="s">
        <v>22625</v>
      </c>
      <c r="L63" s="3"/>
    </row>
    <row r="64" spans="1:12" ht="13.5" customHeight="1" x14ac:dyDescent="0.25">
      <c r="A64" s="3" t="s">
        <v>188</v>
      </c>
      <c r="B64" s="2" t="s">
        <v>39311</v>
      </c>
      <c r="C64" s="2" t="s">
        <v>265</v>
      </c>
      <c r="D64" s="3" t="s">
        <v>266</v>
      </c>
      <c r="E64" s="3" t="s">
        <v>266</v>
      </c>
      <c r="F64" s="3" t="s">
        <v>267</v>
      </c>
      <c r="G64" s="3" t="s">
        <v>266</v>
      </c>
      <c r="H64" s="3" t="s">
        <v>22626</v>
      </c>
      <c r="I64" s="3" t="s">
        <v>22626</v>
      </c>
      <c r="J64" s="3" t="s">
        <v>22627</v>
      </c>
      <c r="K64" s="3" t="s">
        <v>22626</v>
      </c>
      <c r="L64" s="3"/>
    </row>
    <row r="65" spans="1:12" ht="13.5" customHeight="1" x14ac:dyDescent="0.25">
      <c r="A65" s="3" t="s">
        <v>188</v>
      </c>
      <c r="B65" s="2" t="s">
        <v>39312</v>
      </c>
      <c r="C65" s="2" t="s">
        <v>268</v>
      </c>
      <c r="D65" s="3" t="s">
        <v>269</v>
      </c>
      <c r="E65" s="3" t="s">
        <v>269</v>
      </c>
      <c r="F65" s="3" t="s">
        <v>270</v>
      </c>
      <c r="G65" s="3" t="s">
        <v>271</v>
      </c>
      <c r="H65" s="3" t="s">
        <v>22628</v>
      </c>
      <c r="I65" s="3" t="s">
        <v>22628</v>
      </c>
      <c r="J65" s="3" t="s">
        <v>22629</v>
      </c>
      <c r="K65" s="3" t="s">
        <v>22628</v>
      </c>
      <c r="L65" s="3"/>
    </row>
    <row r="66" spans="1:12" ht="13.5" customHeight="1" x14ac:dyDescent="0.25">
      <c r="A66" s="3" t="s">
        <v>213</v>
      </c>
      <c r="B66" s="2" t="s">
        <v>39313</v>
      </c>
      <c r="C66" s="2" t="s">
        <v>272</v>
      </c>
      <c r="D66" s="3" t="s">
        <v>273</v>
      </c>
      <c r="E66" s="3" t="s">
        <v>274</v>
      </c>
      <c r="F66" s="3" t="s">
        <v>275</v>
      </c>
      <c r="G66" s="3" t="s">
        <v>276</v>
      </c>
      <c r="H66" s="3" t="s">
        <v>22630</v>
      </c>
      <c r="I66" s="3" t="s">
        <v>22631</v>
      </c>
      <c r="J66" s="3" t="s">
        <v>22632</v>
      </c>
      <c r="K66" s="3" t="s">
        <v>22633</v>
      </c>
      <c r="L66" s="3"/>
    </row>
    <row r="67" spans="1:12" ht="13.5" customHeight="1" x14ac:dyDescent="0.25">
      <c r="A67" s="3" t="s">
        <v>188</v>
      </c>
      <c r="B67" s="2" t="s">
        <v>39314</v>
      </c>
      <c r="C67" s="2" t="s">
        <v>277</v>
      </c>
      <c r="D67" s="3" t="s">
        <v>278</v>
      </c>
      <c r="E67" s="3" t="s">
        <v>278</v>
      </c>
      <c r="F67" s="3" t="s">
        <v>279</v>
      </c>
      <c r="G67" s="3" t="s">
        <v>278</v>
      </c>
      <c r="H67" s="3" t="s">
        <v>22634</v>
      </c>
      <c r="I67" s="3" t="s">
        <v>22634</v>
      </c>
      <c r="J67" s="3" t="s">
        <v>22635</v>
      </c>
      <c r="K67" s="3" t="s">
        <v>22634</v>
      </c>
      <c r="L67" s="3"/>
    </row>
    <row r="68" spans="1:12" ht="13.5" customHeight="1" x14ac:dyDescent="0.25">
      <c r="A68" s="3" t="s">
        <v>213</v>
      </c>
      <c r="B68" s="2" t="s">
        <v>39315</v>
      </c>
      <c r="C68" s="2" t="s">
        <v>280</v>
      </c>
      <c r="D68" s="3" t="s">
        <v>281</v>
      </c>
      <c r="E68" s="3" t="s">
        <v>281</v>
      </c>
      <c r="F68" s="3" t="s">
        <v>282</v>
      </c>
      <c r="G68" s="3" t="s">
        <v>283</v>
      </c>
      <c r="H68" s="3" t="s">
        <v>22636</v>
      </c>
      <c r="I68" s="3" t="s">
        <v>22636</v>
      </c>
      <c r="J68" s="3" t="s">
        <v>22637</v>
      </c>
      <c r="K68" s="3" t="s">
        <v>22638</v>
      </c>
      <c r="L68" s="3"/>
    </row>
    <row r="69" spans="1:12" ht="13.5" customHeight="1" x14ac:dyDescent="0.25">
      <c r="A69" s="3" t="s">
        <v>213</v>
      </c>
      <c r="B69" s="2" t="s">
        <v>39316</v>
      </c>
      <c r="C69" s="2" t="s">
        <v>284</v>
      </c>
      <c r="D69" s="3" t="s">
        <v>285</v>
      </c>
      <c r="E69" s="3" t="s">
        <v>285</v>
      </c>
      <c r="F69" s="3" t="s">
        <v>286</v>
      </c>
      <c r="G69" s="3" t="s">
        <v>287</v>
      </c>
      <c r="H69" s="3" t="s">
        <v>22639</v>
      </c>
      <c r="I69" s="3" t="s">
        <v>22639</v>
      </c>
      <c r="J69" s="3" t="s">
        <v>22640</v>
      </c>
      <c r="K69" s="4" t="s">
        <v>22641</v>
      </c>
      <c r="L69" s="3"/>
    </row>
    <row r="70" spans="1:12" ht="13.5" customHeight="1" x14ac:dyDescent="0.25">
      <c r="A70" s="3" t="s">
        <v>9</v>
      </c>
      <c r="B70" s="2" t="s">
        <v>39317</v>
      </c>
      <c r="C70" s="2" t="s">
        <v>288</v>
      </c>
      <c r="D70" s="3" t="s">
        <v>289</v>
      </c>
      <c r="E70" s="3" t="s">
        <v>289</v>
      </c>
      <c r="F70" s="3" t="s">
        <v>290</v>
      </c>
      <c r="G70" s="3" t="s">
        <v>291</v>
      </c>
      <c r="H70" s="3" t="s">
        <v>22642</v>
      </c>
      <c r="I70" s="3" t="s">
        <v>22642</v>
      </c>
      <c r="J70" s="3" t="s">
        <v>22643</v>
      </c>
      <c r="K70" s="3" t="s">
        <v>22644</v>
      </c>
      <c r="L70" s="3"/>
    </row>
    <row r="71" spans="1:12" ht="13.5" customHeight="1" x14ac:dyDescent="0.25">
      <c r="A71" s="3" t="s">
        <v>213</v>
      </c>
      <c r="B71" s="2" t="s">
        <v>39318</v>
      </c>
      <c r="C71" s="2" t="s">
        <v>292</v>
      </c>
      <c r="D71" s="3" t="s">
        <v>293</v>
      </c>
      <c r="E71" s="3" t="s">
        <v>293</v>
      </c>
      <c r="F71" s="3" t="s">
        <v>294</v>
      </c>
      <c r="G71" s="3" t="s">
        <v>295</v>
      </c>
      <c r="H71" s="3" t="s">
        <v>22645</v>
      </c>
      <c r="I71" s="3" t="s">
        <v>22645</v>
      </c>
      <c r="J71" s="3" t="s">
        <v>22646</v>
      </c>
      <c r="K71" s="4" t="s">
        <v>22647</v>
      </c>
      <c r="L71" s="3"/>
    </row>
    <row r="72" spans="1:12" ht="13.5" customHeight="1" x14ac:dyDescent="0.25">
      <c r="A72" s="3" t="s">
        <v>213</v>
      </c>
      <c r="B72" s="2" t="s">
        <v>39319</v>
      </c>
      <c r="C72" s="2" t="s">
        <v>296</v>
      </c>
      <c r="D72" s="3" t="s">
        <v>297</v>
      </c>
      <c r="E72" s="3" t="s">
        <v>297</v>
      </c>
      <c r="F72" s="3" t="s">
        <v>298</v>
      </c>
      <c r="G72" s="3" t="s">
        <v>299</v>
      </c>
      <c r="H72" s="3" t="s">
        <v>22648</v>
      </c>
      <c r="I72" s="3" t="s">
        <v>22648</v>
      </c>
      <c r="J72" s="3" t="s">
        <v>22649</v>
      </c>
      <c r="K72" s="4" t="s">
        <v>22650</v>
      </c>
      <c r="L72" s="3"/>
    </row>
    <row r="73" spans="1:12" ht="13.5" customHeight="1" x14ac:dyDescent="0.25">
      <c r="A73" s="3" t="s">
        <v>84</v>
      </c>
      <c r="B73" s="2" t="s">
        <v>39320</v>
      </c>
      <c r="C73" s="2" t="s">
        <v>300</v>
      </c>
      <c r="D73" s="3" t="s">
        <v>301</v>
      </c>
      <c r="E73" s="3" t="s">
        <v>301</v>
      </c>
      <c r="F73" s="3" t="s">
        <v>302</v>
      </c>
      <c r="G73" s="3" t="s">
        <v>301</v>
      </c>
      <c r="H73" s="3" t="s">
        <v>22651</v>
      </c>
      <c r="I73" s="3" t="s">
        <v>22651</v>
      </c>
      <c r="J73" s="3" t="s">
        <v>22652</v>
      </c>
      <c r="K73" s="3" t="s">
        <v>22651</v>
      </c>
      <c r="L73" s="3"/>
    </row>
    <row r="74" spans="1:12" ht="13.5" customHeight="1" x14ac:dyDescent="0.25">
      <c r="A74" s="3" t="s">
        <v>84</v>
      </c>
      <c r="B74" s="2" t="s">
        <v>39321</v>
      </c>
      <c r="C74" s="2" t="s">
        <v>303</v>
      </c>
      <c r="D74" s="3" t="s">
        <v>304</v>
      </c>
      <c r="E74" s="3" t="s">
        <v>304</v>
      </c>
      <c r="F74" s="3" t="s">
        <v>305</v>
      </c>
      <c r="G74" s="3" t="s">
        <v>304</v>
      </c>
      <c r="H74" s="3" t="s">
        <v>22653</v>
      </c>
      <c r="I74" s="3" t="s">
        <v>22653</v>
      </c>
      <c r="J74" s="3" t="s">
        <v>22654</v>
      </c>
      <c r="K74" s="3" t="s">
        <v>22653</v>
      </c>
      <c r="L74" s="3"/>
    </row>
    <row r="75" spans="1:12" ht="13.5" customHeight="1" x14ac:dyDescent="0.25">
      <c r="A75" s="3" t="s">
        <v>54</v>
      </c>
      <c r="B75" s="2" t="s">
        <v>39322</v>
      </c>
      <c r="C75" s="2" t="s">
        <v>306</v>
      </c>
      <c r="D75" s="3" t="s">
        <v>307</v>
      </c>
      <c r="E75" s="3" t="s">
        <v>307</v>
      </c>
      <c r="F75" s="3" t="s">
        <v>308</v>
      </c>
      <c r="G75" s="3" t="s">
        <v>309</v>
      </c>
      <c r="H75" s="3" t="s">
        <v>22655</v>
      </c>
      <c r="I75" s="3" t="s">
        <v>22655</v>
      </c>
      <c r="J75" s="3" t="s">
        <v>22656</v>
      </c>
      <c r="K75" s="3" t="s">
        <v>22657</v>
      </c>
      <c r="L75" s="3"/>
    </row>
    <row r="76" spans="1:12" ht="13.5" customHeight="1" x14ac:dyDescent="0.25">
      <c r="A76" s="3" t="s">
        <v>9</v>
      </c>
      <c r="B76" s="2" t="s">
        <v>39323</v>
      </c>
      <c r="C76" s="2" t="s">
        <v>310</v>
      </c>
      <c r="D76" s="3" t="s">
        <v>311</v>
      </c>
      <c r="E76" s="3" t="s">
        <v>311</v>
      </c>
      <c r="F76" s="3" t="s">
        <v>312</v>
      </c>
      <c r="G76" s="3" t="s">
        <v>313</v>
      </c>
      <c r="H76" s="3" t="s">
        <v>22658</v>
      </c>
      <c r="I76" s="3" t="s">
        <v>22658</v>
      </c>
      <c r="J76" s="3" t="s">
        <v>22659</v>
      </c>
      <c r="K76" s="4" t="s">
        <v>22660</v>
      </c>
      <c r="L76" s="3"/>
    </row>
    <row r="77" spans="1:12" ht="13.5" customHeight="1" x14ac:dyDescent="0.25">
      <c r="A77" s="3" t="s">
        <v>9</v>
      </c>
      <c r="B77" s="2" t="s">
        <v>39324</v>
      </c>
      <c r="C77" s="2" t="s">
        <v>314</v>
      </c>
      <c r="D77" s="3" t="s">
        <v>315</v>
      </c>
      <c r="E77" s="3" t="s">
        <v>315</v>
      </c>
      <c r="F77" s="3" t="s">
        <v>316</v>
      </c>
      <c r="G77" s="3" t="s">
        <v>317</v>
      </c>
      <c r="H77" s="3" t="s">
        <v>22661</v>
      </c>
      <c r="I77" s="3" t="s">
        <v>22661</v>
      </c>
      <c r="J77" s="3" t="s">
        <v>22662</v>
      </c>
      <c r="K77" s="3" t="s">
        <v>22663</v>
      </c>
      <c r="L77" s="3"/>
    </row>
    <row r="78" spans="1:12" ht="13.5" customHeight="1" x14ac:dyDescent="0.25">
      <c r="A78" s="3" t="s">
        <v>54</v>
      </c>
      <c r="B78" s="2" t="s">
        <v>39324</v>
      </c>
      <c r="C78" s="2" t="s">
        <v>314</v>
      </c>
      <c r="D78" s="3" t="s">
        <v>315</v>
      </c>
      <c r="E78" s="3" t="s">
        <v>315</v>
      </c>
      <c r="F78" s="3" t="s">
        <v>316</v>
      </c>
      <c r="G78" s="3" t="s">
        <v>317</v>
      </c>
      <c r="H78" s="3" t="s">
        <v>22661</v>
      </c>
      <c r="I78" s="3" t="s">
        <v>22661</v>
      </c>
      <c r="J78" s="3" t="s">
        <v>22662</v>
      </c>
      <c r="K78" s="3" t="s">
        <v>22663</v>
      </c>
      <c r="L78" s="3"/>
    </row>
    <row r="79" spans="1:12" ht="13.5" customHeight="1" x14ac:dyDescent="0.25">
      <c r="A79" s="3" t="s">
        <v>9</v>
      </c>
      <c r="B79" s="2" t="s">
        <v>39325</v>
      </c>
      <c r="C79" s="2" t="s">
        <v>318</v>
      </c>
      <c r="D79" s="3" t="s">
        <v>319</v>
      </c>
      <c r="E79" s="3" t="s">
        <v>319</v>
      </c>
      <c r="F79" s="3" t="s">
        <v>320</v>
      </c>
      <c r="G79" s="3" t="s">
        <v>321</v>
      </c>
      <c r="H79" s="3" t="s">
        <v>22664</v>
      </c>
      <c r="I79" s="3" t="s">
        <v>22664</v>
      </c>
      <c r="J79" s="3" t="s">
        <v>22665</v>
      </c>
      <c r="K79" s="3" t="s">
        <v>22666</v>
      </c>
      <c r="L79" s="3"/>
    </row>
    <row r="80" spans="1:12" ht="13.5" customHeight="1" x14ac:dyDescent="0.25">
      <c r="A80" s="3" t="s">
        <v>54</v>
      </c>
      <c r="B80" s="2" t="s">
        <v>39325</v>
      </c>
      <c r="C80" s="2" t="s">
        <v>318</v>
      </c>
      <c r="D80" s="3" t="s">
        <v>319</v>
      </c>
      <c r="E80" s="3" t="s">
        <v>319</v>
      </c>
      <c r="F80" s="3" t="s">
        <v>320</v>
      </c>
      <c r="G80" s="3" t="s">
        <v>321</v>
      </c>
      <c r="H80" s="3" t="s">
        <v>22664</v>
      </c>
      <c r="I80" s="3" t="s">
        <v>22664</v>
      </c>
      <c r="J80" s="3" t="s">
        <v>22665</v>
      </c>
      <c r="K80" s="3" t="s">
        <v>22666</v>
      </c>
      <c r="L80" s="3"/>
    </row>
    <row r="81" spans="1:12" ht="13.5" customHeight="1" x14ac:dyDescent="0.25">
      <c r="A81" s="3" t="s">
        <v>9</v>
      </c>
      <c r="B81" s="2" t="s">
        <v>39326</v>
      </c>
      <c r="C81" s="2" t="s">
        <v>322</v>
      </c>
      <c r="D81" s="3" t="s">
        <v>323</v>
      </c>
      <c r="E81" s="3" t="s">
        <v>323</v>
      </c>
      <c r="F81" s="3" t="s">
        <v>324</v>
      </c>
      <c r="G81" s="3" t="s">
        <v>325</v>
      </c>
      <c r="H81" s="3" t="s">
        <v>22667</v>
      </c>
      <c r="I81" s="3" t="s">
        <v>22667</v>
      </c>
      <c r="J81" s="3" t="s">
        <v>22668</v>
      </c>
      <c r="K81" s="4" t="s">
        <v>22669</v>
      </c>
      <c r="L81" s="3"/>
    </row>
    <row r="82" spans="1:12" ht="13.5" customHeight="1" x14ac:dyDescent="0.25">
      <c r="A82" s="3" t="s">
        <v>9</v>
      </c>
      <c r="B82" s="2" t="s">
        <v>39327</v>
      </c>
      <c r="C82" s="2" t="s">
        <v>326</v>
      </c>
      <c r="D82" s="3" t="s">
        <v>327</v>
      </c>
      <c r="E82" s="3" t="s">
        <v>328</v>
      </c>
      <c r="F82" s="3" t="s">
        <v>329</v>
      </c>
      <c r="G82" s="3" t="s">
        <v>327</v>
      </c>
      <c r="H82" s="3" t="s">
        <v>22670</v>
      </c>
      <c r="I82" s="3" t="s">
        <v>22671</v>
      </c>
      <c r="J82" s="3" t="s">
        <v>22672</v>
      </c>
      <c r="K82" s="3" t="s">
        <v>22670</v>
      </c>
      <c r="L82" s="3"/>
    </row>
    <row r="83" spans="1:12" ht="13.5" customHeight="1" x14ac:dyDescent="0.25">
      <c r="A83" s="3" t="s">
        <v>9</v>
      </c>
      <c r="B83" s="2" t="s">
        <v>39328</v>
      </c>
      <c r="C83" s="2" t="s">
        <v>330</v>
      </c>
      <c r="D83" s="3" t="s">
        <v>331</v>
      </c>
      <c r="E83" s="3" t="s">
        <v>332</v>
      </c>
      <c r="F83" s="3" t="s">
        <v>333</v>
      </c>
      <c r="G83" s="3" t="s">
        <v>334</v>
      </c>
      <c r="H83" s="3" t="s">
        <v>22673</v>
      </c>
      <c r="I83" s="3" t="s">
        <v>22674</v>
      </c>
      <c r="J83" s="3" t="s">
        <v>22675</v>
      </c>
      <c r="K83" s="3" t="s">
        <v>22676</v>
      </c>
      <c r="L83" s="3"/>
    </row>
    <row r="84" spans="1:12" ht="13.5" customHeight="1" x14ac:dyDescent="0.25">
      <c r="A84" s="3" t="s">
        <v>9</v>
      </c>
      <c r="B84" s="2" t="s">
        <v>39329</v>
      </c>
      <c r="C84" s="2" t="s">
        <v>335</v>
      </c>
      <c r="D84" s="3" t="s">
        <v>336</v>
      </c>
      <c r="E84" s="3" t="s">
        <v>336</v>
      </c>
      <c r="F84" s="3" t="s">
        <v>337</v>
      </c>
      <c r="G84" s="3" t="s">
        <v>338</v>
      </c>
      <c r="H84" s="3" t="s">
        <v>22677</v>
      </c>
      <c r="I84" s="3" t="s">
        <v>22677</v>
      </c>
      <c r="J84" s="3" t="s">
        <v>22678</v>
      </c>
      <c r="K84" s="3" t="s">
        <v>22679</v>
      </c>
      <c r="L84" s="3"/>
    </row>
    <row r="85" spans="1:12" ht="13.5" customHeight="1" x14ac:dyDescent="0.25">
      <c r="A85" s="3" t="s">
        <v>54</v>
      </c>
      <c r="B85" s="2" t="s">
        <v>39329</v>
      </c>
      <c r="C85" s="2" t="s">
        <v>335</v>
      </c>
      <c r="D85" s="3" t="s">
        <v>336</v>
      </c>
      <c r="E85" s="3" t="s">
        <v>336</v>
      </c>
      <c r="F85" s="3" t="s">
        <v>337</v>
      </c>
      <c r="G85" s="3" t="s">
        <v>338</v>
      </c>
      <c r="H85" s="3" t="s">
        <v>22677</v>
      </c>
      <c r="I85" s="3" t="s">
        <v>22677</v>
      </c>
      <c r="J85" s="3" t="s">
        <v>22678</v>
      </c>
      <c r="K85" s="3" t="s">
        <v>22679</v>
      </c>
      <c r="L85" s="3"/>
    </row>
    <row r="86" spans="1:12" ht="13.5" customHeight="1" x14ac:dyDescent="0.25">
      <c r="A86" s="3" t="s">
        <v>9</v>
      </c>
      <c r="B86" s="2" t="s">
        <v>39330</v>
      </c>
      <c r="C86" s="2" t="s">
        <v>339</v>
      </c>
      <c r="D86" s="3" t="s">
        <v>340</v>
      </c>
      <c r="E86" s="3" t="s">
        <v>341</v>
      </c>
      <c r="F86" s="3" t="s">
        <v>342</v>
      </c>
      <c r="G86" s="3" t="s">
        <v>343</v>
      </c>
      <c r="H86" s="3" t="s">
        <v>22680</v>
      </c>
      <c r="I86" s="3" t="s">
        <v>22681</v>
      </c>
      <c r="J86" s="3" t="s">
        <v>22682</v>
      </c>
      <c r="K86" s="3" t="s">
        <v>22683</v>
      </c>
      <c r="L86" s="3"/>
    </row>
    <row r="87" spans="1:12" ht="13.5" customHeight="1" x14ac:dyDescent="0.25">
      <c r="A87" s="3" t="s">
        <v>9</v>
      </c>
      <c r="B87" s="2" t="s">
        <v>39331</v>
      </c>
      <c r="C87" s="2" t="s">
        <v>344</v>
      </c>
      <c r="D87" s="3" t="s">
        <v>345</v>
      </c>
      <c r="E87" s="3" t="s">
        <v>346</v>
      </c>
      <c r="F87" s="3" t="s">
        <v>347</v>
      </c>
      <c r="G87" s="3" t="s">
        <v>348</v>
      </c>
      <c r="H87" s="3" t="s">
        <v>22684</v>
      </c>
      <c r="I87" s="3" t="s">
        <v>22685</v>
      </c>
      <c r="J87" s="3" t="s">
        <v>22686</v>
      </c>
      <c r="K87" s="3" t="s">
        <v>22687</v>
      </c>
      <c r="L87" s="3"/>
    </row>
    <row r="88" spans="1:12" ht="13.5" customHeight="1" x14ac:dyDescent="0.25">
      <c r="A88" s="3" t="s">
        <v>54</v>
      </c>
      <c r="B88" s="2" t="s">
        <v>39332</v>
      </c>
      <c r="C88" s="2" t="s">
        <v>349</v>
      </c>
      <c r="D88" s="3" t="s">
        <v>350</v>
      </c>
      <c r="E88" s="3" t="s">
        <v>351</v>
      </c>
      <c r="F88" s="3" t="s">
        <v>352</v>
      </c>
      <c r="G88" s="3" t="s">
        <v>353</v>
      </c>
      <c r="H88" s="3" t="s">
        <v>22688</v>
      </c>
      <c r="I88" s="3" t="s">
        <v>22689</v>
      </c>
      <c r="J88" s="3" t="s">
        <v>22690</v>
      </c>
      <c r="K88" s="3" t="s">
        <v>22691</v>
      </c>
      <c r="L88" s="3"/>
    </row>
    <row r="89" spans="1:12" ht="13.5" customHeight="1" x14ac:dyDescent="0.25">
      <c r="A89" s="3" t="s">
        <v>9</v>
      </c>
      <c r="B89" s="2" t="s">
        <v>39333</v>
      </c>
      <c r="C89" s="2" t="s">
        <v>354</v>
      </c>
      <c r="D89" s="3" t="s">
        <v>355</v>
      </c>
      <c r="E89" s="3" t="s">
        <v>355</v>
      </c>
      <c r="F89" s="3" t="s">
        <v>356</v>
      </c>
      <c r="G89" s="3" t="s">
        <v>357</v>
      </c>
      <c r="H89" s="3" t="s">
        <v>22692</v>
      </c>
      <c r="I89" s="3" t="s">
        <v>22692</v>
      </c>
      <c r="J89" s="3" t="s">
        <v>22693</v>
      </c>
      <c r="K89" s="3" t="s">
        <v>22694</v>
      </c>
      <c r="L89" s="3"/>
    </row>
    <row r="90" spans="1:12" ht="13.5" customHeight="1" x14ac:dyDescent="0.25">
      <c r="A90" s="3" t="s">
        <v>9</v>
      </c>
      <c r="B90" s="2" t="s">
        <v>39334</v>
      </c>
      <c r="C90" s="2" t="s">
        <v>358</v>
      </c>
      <c r="D90" s="3" t="s">
        <v>359</v>
      </c>
      <c r="E90" s="3" t="s">
        <v>359</v>
      </c>
      <c r="F90" s="3" t="s">
        <v>360</v>
      </c>
      <c r="G90" s="3" t="s">
        <v>361</v>
      </c>
      <c r="H90" s="3" t="s">
        <v>22695</v>
      </c>
      <c r="I90" s="3" t="s">
        <v>22695</v>
      </c>
      <c r="J90" s="3" t="s">
        <v>22696</v>
      </c>
      <c r="K90" s="3" t="s">
        <v>22697</v>
      </c>
      <c r="L90" s="3"/>
    </row>
    <row r="91" spans="1:12" ht="13.5" customHeight="1" x14ac:dyDescent="0.25">
      <c r="A91" s="3" t="s">
        <v>9</v>
      </c>
      <c r="B91" s="2" t="s">
        <v>39335</v>
      </c>
      <c r="C91" s="2" t="s">
        <v>362</v>
      </c>
      <c r="D91" s="3" t="s">
        <v>363</v>
      </c>
      <c r="E91" s="3" t="s">
        <v>363</v>
      </c>
      <c r="F91" s="3" t="s">
        <v>364</v>
      </c>
      <c r="G91" s="3" t="s">
        <v>365</v>
      </c>
      <c r="H91" s="3" t="s">
        <v>22698</v>
      </c>
      <c r="I91" s="3" t="s">
        <v>22698</v>
      </c>
      <c r="J91" s="3" t="s">
        <v>22699</v>
      </c>
      <c r="K91" s="3" t="s">
        <v>22700</v>
      </c>
      <c r="L91" s="3"/>
    </row>
    <row r="92" spans="1:12" ht="13.5" customHeight="1" x14ac:dyDescent="0.25">
      <c r="A92" s="3" t="s">
        <v>188</v>
      </c>
      <c r="B92" s="2" t="s">
        <v>39336</v>
      </c>
      <c r="C92" s="2" t="s">
        <v>366</v>
      </c>
      <c r="D92" s="3" t="s">
        <v>367</v>
      </c>
      <c r="E92" s="3" t="s">
        <v>367</v>
      </c>
      <c r="F92" s="3" t="s">
        <v>368</v>
      </c>
      <c r="G92" s="3" t="s">
        <v>367</v>
      </c>
      <c r="H92" s="3" t="s">
        <v>22701</v>
      </c>
      <c r="I92" s="3" t="s">
        <v>22701</v>
      </c>
      <c r="J92" s="3" t="s">
        <v>22702</v>
      </c>
      <c r="K92" s="3" t="s">
        <v>22701</v>
      </c>
      <c r="L92" s="3"/>
    </row>
    <row r="93" spans="1:12" ht="13.5" customHeight="1" x14ac:dyDescent="0.25">
      <c r="A93" s="3" t="s">
        <v>9</v>
      </c>
      <c r="B93" s="2" t="s">
        <v>39337</v>
      </c>
      <c r="C93" s="2" t="s">
        <v>369</v>
      </c>
      <c r="D93" s="3" t="s">
        <v>370</v>
      </c>
      <c r="E93" s="3" t="s">
        <v>370</v>
      </c>
      <c r="F93" s="3" t="s">
        <v>371</v>
      </c>
      <c r="G93" s="3" t="s">
        <v>372</v>
      </c>
      <c r="H93" s="3" t="s">
        <v>22703</v>
      </c>
      <c r="I93" s="3" t="s">
        <v>22703</v>
      </c>
      <c r="J93" s="3" t="s">
        <v>22704</v>
      </c>
      <c r="K93" s="3" t="s">
        <v>22705</v>
      </c>
      <c r="L93" s="3"/>
    </row>
    <row r="94" spans="1:12" ht="13.5" customHeight="1" x14ac:dyDescent="0.25">
      <c r="A94" s="3" t="s">
        <v>9</v>
      </c>
      <c r="B94" s="2" t="s">
        <v>39338</v>
      </c>
      <c r="C94" s="2" t="s">
        <v>373</v>
      </c>
      <c r="D94" s="3" t="s">
        <v>374</v>
      </c>
      <c r="E94" s="3" t="s">
        <v>374</v>
      </c>
      <c r="F94" s="3" t="s">
        <v>375</v>
      </c>
      <c r="G94" s="3" t="s">
        <v>376</v>
      </c>
      <c r="H94" s="3" t="s">
        <v>22706</v>
      </c>
      <c r="I94" s="3" t="s">
        <v>22706</v>
      </c>
      <c r="J94" s="3" t="s">
        <v>22707</v>
      </c>
      <c r="K94" s="3" t="s">
        <v>22708</v>
      </c>
      <c r="L94" s="3"/>
    </row>
    <row r="95" spans="1:12" ht="13.5" customHeight="1" x14ac:dyDescent="0.25">
      <c r="A95" s="3" t="s">
        <v>9</v>
      </c>
      <c r="B95" s="2" t="s">
        <v>39339</v>
      </c>
      <c r="C95" s="2" t="s">
        <v>377</v>
      </c>
      <c r="D95" s="3" t="s">
        <v>378</v>
      </c>
      <c r="E95" s="3" t="s">
        <v>379</v>
      </c>
      <c r="F95" s="3" t="s">
        <v>380</v>
      </c>
      <c r="G95" s="3" t="s">
        <v>381</v>
      </c>
      <c r="H95" s="3" t="s">
        <v>22709</v>
      </c>
      <c r="I95" s="3" t="s">
        <v>22710</v>
      </c>
      <c r="J95" s="3" t="s">
        <v>22711</v>
      </c>
      <c r="K95" s="3" t="s">
        <v>22712</v>
      </c>
      <c r="L95" s="3"/>
    </row>
    <row r="96" spans="1:12" ht="13.5" customHeight="1" x14ac:dyDescent="0.25">
      <c r="A96" s="3" t="s">
        <v>183</v>
      </c>
      <c r="B96" s="2" t="s">
        <v>39340</v>
      </c>
      <c r="C96" s="2" t="s">
        <v>382</v>
      </c>
      <c r="D96" s="3" t="s">
        <v>383</v>
      </c>
      <c r="E96" s="3" t="s">
        <v>383</v>
      </c>
      <c r="F96" s="3" t="s">
        <v>384</v>
      </c>
      <c r="G96" s="3" t="s">
        <v>385</v>
      </c>
      <c r="H96" s="3" t="s">
        <v>22713</v>
      </c>
      <c r="I96" s="3" t="s">
        <v>22713</v>
      </c>
      <c r="J96" s="3" t="s">
        <v>22714</v>
      </c>
      <c r="K96" s="3" t="s">
        <v>22715</v>
      </c>
      <c r="L96" s="3"/>
    </row>
    <row r="97" spans="1:12" ht="13.5" customHeight="1" x14ac:dyDescent="0.25">
      <c r="A97" s="3" t="s">
        <v>183</v>
      </c>
      <c r="B97" s="2" t="s">
        <v>39341</v>
      </c>
      <c r="C97" s="2" t="s">
        <v>386</v>
      </c>
      <c r="D97" s="3" t="s">
        <v>387</v>
      </c>
      <c r="E97" s="3" t="s">
        <v>387</v>
      </c>
      <c r="F97" s="3" t="s">
        <v>388</v>
      </c>
      <c r="G97" s="3" t="s">
        <v>389</v>
      </c>
      <c r="H97" s="3" t="s">
        <v>22716</v>
      </c>
      <c r="I97" s="3" t="s">
        <v>22716</v>
      </c>
      <c r="J97" s="3" t="s">
        <v>22717</v>
      </c>
      <c r="K97" s="3" t="s">
        <v>22718</v>
      </c>
      <c r="L97" s="3"/>
    </row>
    <row r="98" spans="1:12" ht="13.5" customHeight="1" x14ac:dyDescent="0.25">
      <c r="A98" s="3" t="s">
        <v>183</v>
      </c>
      <c r="B98" s="2" t="s">
        <v>39342</v>
      </c>
      <c r="C98" s="2" t="s">
        <v>390</v>
      </c>
      <c r="D98" s="3" t="s">
        <v>391</v>
      </c>
      <c r="E98" s="3" t="s">
        <v>392</v>
      </c>
      <c r="F98" s="3" t="s">
        <v>393</v>
      </c>
      <c r="G98" s="3" t="s">
        <v>394</v>
      </c>
      <c r="H98" s="3" t="s">
        <v>22719</v>
      </c>
      <c r="I98" s="3" t="s">
        <v>22720</v>
      </c>
      <c r="J98" s="3" t="s">
        <v>22721</v>
      </c>
      <c r="K98" s="3" t="s">
        <v>22722</v>
      </c>
      <c r="L98" s="3"/>
    </row>
    <row r="99" spans="1:12" ht="13.5" customHeight="1" x14ac:dyDescent="0.25">
      <c r="A99" s="3" t="s">
        <v>183</v>
      </c>
      <c r="B99" s="2" t="s">
        <v>39343</v>
      </c>
      <c r="C99" s="2" t="s">
        <v>395</v>
      </c>
      <c r="D99" s="3" t="s">
        <v>396</v>
      </c>
      <c r="E99" s="3" t="s">
        <v>396</v>
      </c>
      <c r="F99" s="3" t="s">
        <v>397</v>
      </c>
      <c r="G99" s="3" t="s">
        <v>398</v>
      </c>
      <c r="H99" s="3" t="s">
        <v>22723</v>
      </c>
      <c r="I99" s="3" t="s">
        <v>22723</v>
      </c>
      <c r="J99" s="3" t="s">
        <v>22724</v>
      </c>
      <c r="K99" s="3" t="s">
        <v>22725</v>
      </c>
      <c r="L99" s="3"/>
    </row>
    <row r="100" spans="1:12" ht="13.5" customHeight="1" x14ac:dyDescent="0.25">
      <c r="A100" s="3" t="s">
        <v>9</v>
      </c>
      <c r="B100" s="2" t="s">
        <v>39344</v>
      </c>
      <c r="C100" s="2" t="s">
        <v>399</v>
      </c>
      <c r="D100" s="3" t="s">
        <v>400</v>
      </c>
      <c r="E100" s="3" t="s">
        <v>401</v>
      </c>
      <c r="F100" s="3" t="s">
        <v>402</v>
      </c>
      <c r="G100" s="3" t="s">
        <v>403</v>
      </c>
      <c r="H100" s="3" t="s">
        <v>22726</v>
      </c>
      <c r="I100" s="3" t="s">
        <v>22727</v>
      </c>
      <c r="J100" s="3" t="s">
        <v>22728</v>
      </c>
      <c r="K100" s="4" t="s">
        <v>22729</v>
      </c>
      <c r="L100" s="3"/>
    </row>
    <row r="101" spans="1:12" ht="13.5" customHeight="1" x14ac:dyDescent="0.25">
      <c r="A101" s="3" t="s">
        <v>9</v>
      </c>
      <c r="B101" s="2" t="s">
        <v>39345</v>
      </c>
      <c r="C101" s="2" t="s">
        <v>404</v>
      </c>
      <c r="D101" s="3" t="s">
        <v>404</v>
      </c>
      <c r="E101" s="3" t="s">
        <v>405</v>
      </c>
      <c r="F101" s="3" t="s">
        <v>406</v>
      </c>
      <c r="G101" s="3" t="s">
        <v>407</v>
      </c>
      <c r="H101" s="3" t="s">
        <v>404</v>
      </c>
      <c r="I101" s="3" t="s">
        <v>22730</v>
      </c>
      <c r="J101" s="3" t="s">
        <v>22731</v>
      </c>
      <c r="K101" s="4" t="s">
        <v>22732</v>
      </c>
      <c r="L101" s="3"/>
    </row>
    <row r="102" spans="1:12" ht="13.5" customHeight="1" x14ac:dyDescent="0.25">
      <c r="A102" s="3" t="s">
        <v>183</v>
      </c>
      <c r="B102" s="2" t="s">
        <v>39346</v>
      </c>
      <c r="C102" s="2" t="s">
        <v>408</v>
      </c>
      <c r="D102" s="3" t="s">
        <v>409</v>
      </c>
      <c r="E102" s="3" t="s">
        <v>409</v>
      </c>
      <c r="F102" s="3" t="s">
        <v>410</v>
      </c>
      <c r="G102" s="3" t="s">
        <v>411</v>
      </c>
      <c r="H102" s="3" t="s">
        <v>22733</v>
      </c>
      <c r="I102" s="3" t="s">
        <v>22733</v>
      </c>
      <c r="J102" s="3" t="s">
        <v>22734</v>
      </c>
      <c r="K102" s="3" t="s">
        <v>22735</v>
      </c>
      <c r="L102" s="3"/>
    </row>
    <row r="103" spans="1:12" ht="13.5" customHeight="1" x14ac:dyDescent="0.25">
      <c r="A103" s="3" t="s">
        <v>183</v>
      </c>
      <c r="B103" s="2" t="s">
        <v>39347</v>
      </c>
      <c r="C103" s="2" t="s">
        <v>412</v>
      </c>
      <c r="D103" s="3" t="s">
        <v>413</v>
      </c>
      <c r="E103" s="3" t="s">
        <v>413</v>
      </c>
      <c r="F103" s="3" t="s">
        <v>414</v>
      </c>
      <c r="G103" s="3" t="s">
        <v>415</v>
      </c>
      <c r="H103" s="3" t="s">
        <v>22736</v>
      </c>
      <c r="I103" s="3" t="s">
        <v>22736</v>
      </c>
      <c r="J103" s="3" t="s">
        <v>22737</v>
      </c>
      <c r="K103" s="3" t="s">
        <v>22738</v>
      </c>
      <c r="L103" s="3"/>
    </row>
    <row r="104" spans="1:12" ht="13.5" customHeight="1" x14ac:dyDescent="0.25">
      <c r="A104" s="3" t="s">
        <v>183</v>
      </c>
      <c r="B104" s="2" t="s">
        <v>39348</v>
      </c>
      <c r="C104" s="2" t="s">
        <v>416</v>
      </c>
      <c r="D104" s="3" t="s">
        <v>417</v>
      </c>
      <c r="E104" s="3" t="s">
        <v>417</v>
      </c>
      <c r="F104" s="3" t="s">
        <v>418</v>
      </c>
      <c r="G104" s="3" t="s">
        <v>419</v>
      </c>
      <c r="H104" s="3" t="s">
        <v>22739</v>
      </c>
      <c r="I104" s="3" t="s">
        <v>22739</v>
      </c>
      <c r="J104" s="3" t="s">
        <v>22740</v>
      </c>
      <c r="K104" s="3" t="s">
        <v>22741</v>
      </c>
      <c r="L104" s="3"/>
    </row>
    <row r="105" spans="1:12" ht="13.5" customHeight="1" x14ac:dyDescent="0.25">
      <c r="A105" s="3" t="s">
        <v>183</v>
      </c>
      <c r="B105" s="2" t="s">
        <v>39349</v>
      </c>
      <c r="C105" s="2" t="s">
        <v>420</v>
      </c>
      <c r="D105" s="3" t="s">
        <v>421</v>
      </c>
      <c r="E105" s="3" t="s">
        <v>421</v>
      </c>
      <c r="F105" s="3" t="s">
        <v>422</v>
      </c>
      <c r="G105" s="3" t="s">
        <v>423</v>
      </c>
      <c r="H105" s="3" t="s">
        <v>22742</v>
      </c>
      <c r="I105" s="3" t="s">
        <v>22742</v>
      </c>
      <c r="J105" s="3" t="s">
        <v>22743</v>
      </c>
      <c r="K105" s="3" t="s">
        <v>22744</v>
      </c>
      <c r="L105" s="3"/>
    </row>
    <row r="106" spans="1:12" ht="13.5" customHeight="1" x14ac:dyDescent="0.25">
      <c r="A106" s="3" t="s">
        <v>183</v>
      </c>
      <c r="B106" s="2" t="s">
        <v>39350</v>
      </c>
      <c r="C106" s="2" t="s">
        <v>424</v>
      </c>
      <c r="D106" s="3" t="s">
        <v>425</v>
      </c>
      <c r="E106" s="3" t="s">
        <v>425</v>
      </c>
      <c r="F106" s="3" t="s">
        <v>426</v>
      </c>
      <c r="G106" s="3" t="s">
        <v>427</v>
      </c>
      <c r="H106" s="3" t="s">
        <v>22745</v>
      </c>
      <c r="I106" s="3" t="s">
        <v>22745</v>
      </c>
      <c r="J106" s="3" t="s">
        <v>22746</v>
      </c>
      <c r="K106" s="3" t="s">
        <v>22747</v>
      </c>
      <c r="L106" s="3"/>
    </row>
    <row r="107" spans="1:12" ht="13.5" customHeight="1" x14ac:dyDescent="0.25">
      <c r="A107" s="3" t="s">
        <v>183</v>
      </c>
      <c r="B107" s="2" t="s">
        <v>39351</v>
      </c>
      <c r="C107" s="2" t="s">
        <v>428</v>
      </c>
      <c r="D107" s="3" t="s">
        <v>429</v>
      </c>
      <c r="E107" s="3" t="s">
        <v>429</v>
      </c>
      <c r="F107" s="3" t="s">
        <v>430</v>
      </c>
      <c r="G107" s="3" t="s">
        <v>431</v>
      </c>
      <c r="H107" s="3" t="s">
        <v>22748</v>
      </c>
      <c r="I107" s="3" t="s">
        <v>22748</v>
      </c>
      <c r="J107" s="3" t="s">
        <v>22749</v>
      </c>
      <c r="K107" s="3" t="s">
        <v>22750</v>
      </c>
      <c r="L107" s="3"/>
    </row>
    <row r="108" spans="1:12" ht="13.5" customHeight="1" x14ac:dyDescent="0.25">
      <c r="A108" s="3" t="s">
        <v>183</v>
      </c>
      <c r="B108" s="2" t="s">
        <v>39352</v>
      </c>
      <c r="C108" s="2" t="s">
        <v>432</v>
      </c>
      <c r="D108" s="3" t="s">
        <v>433</v>
      </c>
      <c r="E108" s="3" t="s">
        <v>433</v>
      </c>
      <c r="F108" s="3" t="s">
        <v>434</v>
      </c>
      <c r="G108" s="3" t="s">
        <v>435</v>
      </c>
      <c r="H108" s="3" t="s">
        <v>22751</v>
      </c>
      <c r="I108" s="3" t="s">
        <v>22751</v>
      </c>
      <c r="J108" s="3" t="s">
        <v>22752</v>
      </c>
      <c r="K108" s="3" t="s">
        <v>22753</v>
      </c>
      <c r="L108" s="3"/>
    </row>
    <row r="109" spans="1:12" ht="13.5" customHeight="1" x14ac:dyDescent="0.25">
      <c r="A109" s="3" t="s">
        <v>183</v>
      </c>
      <c r="B109" s="2" t="s">
        <v>39353</v>
      </c>
      <c r="C109" s="2" t="s">
        <v>436</v>
      </c>
      <c r="D109" s="3" t="s">
        <v>437</v>
      </c>
      <c r="E109" s="3" t="s">
        <v>437</v>
      </c>
      <c r="F109" s="3" t="s">
        <v>438</v>
      </c>
      <c r="G109" s="3" t="s">
        <v>439</v>
      </c>
      <c r="H109" s="3" t="s">
        <v>22754</v>
      </c>
      <c r="I109" s="3" t="s">
        <v>22754</v>
      </c>
      <c r="J109" s="3" t="s">
        <v>22755</v>
      </c>
      <c r="K109" s="3" t="s">
        <v>22756</v>
      </c>
      <c r="L109" s="3"/>
    </row>
    <row r="110" spans="1:12" ht="13.5" customHeight="1" x14ac:dyDescent="0.25">
      <c r="A110" s="3" t="s">
        <v>183</v>
      </c>
      <c r="B110" s="2" t="s">
        <v>39354</v>
      </c>
      <c r="C110" s="2" t="s">
        <v>440</v>
      </c>
      <c r="D110" s="3" t="s">
        <v>441</v>
      </c>
      <c r="E110" s="3" t="s">
        <v>441</v>
      </c>
      <c r="F110" s="3" t="s">
        <v>442</v>
      </c>
      <c r="G110" s="3" t="s">
        <v>443</v>
      </c>
      <c r="H110" s="3" t="s">
        <v>22757</v>
      </c>
      <c r="I110" s="3" t="s">
        <v>22757</v>
      </c>
      <c r="J110" s="3" t="s">
        <v>22758</v>
      </c>
      <c r="K110" s="3" t="s">
        <v>22759</v>
      </c>
      <c r="L110" s="3"/>
    </row>
    <row r="111" spans="1:12" ht="13.5" customHeight="1" x14ac:dyDescent="0.25">
      <c r="A111" s="3" t="s">
        <v>9</v>
      </c>
      <c r="B111" s="2" t="s">
        <v>39355</v>
      </c>
      <c r="C111" s="2" t="s">
        <v>444</v>
      </c>
      <c r="D111" s="3" t="s">
        <v>445</v>
      </c>
      <c r="E111" s="3" t="s">
        <v>445</v>
      </c>
      <c r="F111" s="3" t="s">
        <v>446</v>
      </c>
      <c r="G111" s="3" t="s">
        <v>447</v>
      </c>
      <c r="H111" s="3" t="s">
        <v>445</v>
      </c>
      <c r="I111" s="3" t="s">
        <v>445</v>
      </c>
      <c r="J111" s="3" t="s">
        <v>22760</v>
      </c>
      <c r="K111" s="3" t="s">
        <v>22761</v>
      </c>
      <c r="L111" s="3"/>
    </row>
    <row r="112" spans="1:12" ht="13.5" customHeight="1" x14ac:dyDescent="0.25">
      <c r="A112" s="3" t="s">
        <v>183</v>
      </c>
      <c r="B112" s="2" t="s">
        <v>39356</v>
      </c>
      <c r="C112" s="2" t="s">
        <v>448</v>
      </c>
      <c r="D112" s="3" t="s">
        <v>449</v>
      </c>
      <c r="E112" s="3" t="s">
        <v>450</v>
      </c>
      <c r="F112" s="3" t="s">
        <v>451</v>
      </c>
      <c r="G112" s="3" t="s">
        <v>452</v>
      </c>
      <c r="H112" s="3" t="s">
        <v>22762</v>
      </c>
      <c r="I112" s="3" t="s">
        <v>22763</v>
      </c>
      <c r="J112" s="3" t="s">
        <v>22764</v>
      </c>
      <c r="K112" s="3" t="s">
        <v>22765</v>
      </c>
      <c r="L112" s="3"/>
    </row>
    <row r="113" spans="1:12" ht="13.5" customHeight="1" x14ac:dyDescent="0.25">
      <c r="A113" s="3" t="s">
        <v>183</v>
      </c>
      <c r="B113" s="2" t="s">
        <v>39357</v>
      </c>
      <c r="C113" s="2" t="s">
        <v>453</v>
      </c>
      <c r="D113" s="3" t="s">
        <v>454</v>
      </c>
      <c r="E113" s="3" t="s">
        <v>455</v>
      </c>
      <c r="F113" s="3" t="s">
        <v>456</v>
      </c>
      <c r="G113" s="3" t="s">
        <v>457</v>
      </c>
      <c r="H113" s="3" t="s">
        <v>22766</v>
      </c>
      <c r="I113" s="3" t="s">
        <v>22767</v>
      </c>
      <c r="J113" s="3" t="s">
        <v>22768</v>
      </c>
      <c r="K113" s="3" t="s">
        <v>22769</v>
      </c>
      <c r="L113" s="3"/>
    </row>
    <row r="114" spans="1:12" ht="13.5" customHeight="1" x14ac:dyDescent="0.25">
      <c r="A114" s="3" t="s">
        <v>183</v>
      </c>
      <c r="B114" s="2" t="s">
        <v>39358</v>
      </c>
      <c r="C114" s="2" t="s">
        <v>458</v>
      </c>
      <c r="D114" s="3" t="s">
        <v>459</v>
      </c>
      <c r="E114" s="3" t="s">
        <v>460</v>
      </c>
      <c r="F114" s="3" t="s">
        <v>461</v>
      </c>
      <c r="G114" s="3" t="s">
        <v>462</v>
      </c>
      <c r="H114" s="3" t="s">
        <v>22770</v>
      </c>
      <c r="I114" s="3" t="s">
        <v>22771</v>
      </c>
      <c r="J114" s="3" t="s">
        <v>22772</v>
      </c>
      <c r="K114" s="3" t="s">
        <v>22773</v>
      </c>
      <c r="L114" s="3"/>
    </row>
    <row r="115" spans="1:12" ht="13.5" customHeight="1" x14ac:dyDescent="0.25">
      <c r="A115" s="3" t="s">
        <v>183</v>
      </c>
      <c r="B115" s="2" t="s">
        <v>39359</v>
      </c>
      <c r="C115" s="2" t="s">
        <v>463</v>
      </c>
      <c r="D115" s="3" t="s">
        <v>464</v>
      </c>
      <c r="E115" s="3" t="s">
        <v>465</v>
      </c>
      <c r="F115" s="3" t="s">
        <v>466</v>
      </c>
      <c r="G115" s="3" t="s">
        <v>467</v>
      </c>
      <c r="H115" s="3" t="s">
        <v>22774</v>
      </c>
      <c r="I115" s="3" t="s">
        <v>22775</v>
      </c>
      <c r="J115" s="3" t="s">
        <v>22776</v>
      </c>
      <c r="K115" s="3" t="s">
        <v>22777</v>
      </c>
      <c r="L115" s="3"/>
    </row>
    <row r="116" spans="1:12" ht="13.5" customHeight="1" x14ac:dyDescent="0.25">
      <c r="A116" s="3" t="s">
        <v>183</v>
      </c>
      <c r="B116" s="2" t="s">
        <v>39360</v>
      </c>
      <c r="C116" s="2" t="s">
        <v>468</v>
      </c>
      <c r="D116" s="3" t="s">
        <v>469</v>
      </c>
      <c r="E116" s="3" t="s">
        <v>470</v>
      </c>
      <c r="F116" s="3" t="s">
        <v>471</v>
      </c>
      <c r="G116" s="3" t="s">
        <v>472</v>
      </c>
      <c r="H116" s="3" t="s">
        <v>22778</v>
      </c>
      <c r="I116" s="3" t="s">
        <v>22779</v>
      </c>
      <c r="J116" s="3" t="s">
        <v>22780</v>
      </c>
      <c r="K116" s="3" t="s">
        <v>22781</v>
      </c>
      <c r="L116" s="3"/>
    </row>
    <row r="117" spans="1:12" ht="13.5" customHeight="1" x14ac:dyDescent="0.25">
      <c r="A117" s="3" t="s">
        <v>183</v>
      </c>
      <c r="B117" s="2" t="s">
        <v>39361</v>
      </c>
      <c r="C117" s="2" t="s">
        <v>473</v>
      </c>
      <c r="D117" s="3" t="s">
        <v>474</v>
      </c>
      <c r="E117" s="3" t="s">
        <v>475</v>
      </c>
      <c r="F117" s="3" t="s">
        <v>476</v>
      </c>
      <c r="G117" s="3" t="s">
        <v>477</v>
      </c>
      <c r="H117" s="3" t="s">
        <v>22782</v>
      </c>
      <c r="I117" s="3" t="s">
        <v>22783</v>
      </c>
      <c r="J117" s="3" t="s">
        <v>22784</v>
      </c>
      <c r="K117" s="3" t="s">
        <v>22785</v>
      </c>
      <c r="L117" s="3"/>
    </row>
    <row r="118" spans="1:12" ht="13.5" customHeight="1" x14ac:dyDescent="0.25">
      <c r="A118" s="3" t="s">
        <v>183</v>
      </c>
      <c r="B118" s="2" t="s">
        <v>39362</v>
      </c>
      <c r="C118" s="2" t="s">
        <v>478</v>
      </c>
      <c r="D118" s="3" t="s">
        <v>479</v>
      </c>
      <c r="E118" s="3" t="s">
        <v>480</v>
      </c>
      <c r="F118" s="3" t="s">
        <v>481</v>
      </c>
      <c r="G118" s="3" t="s">
        <v>482</v>
      </c>
      <c r="H118" s="3" t="s">
        <v>22786</v>
      </c>
      <c r="I118" s="3" t="s">
        <v>22787</v>
      </c>
      <c r="J118" s="3" t="s">
        <v>22788</v>
      </c>
      <c r="K118" s="3" t="s">
        <v>22789</v>
      </c>
      <c r="L118" s="3"/>
    </row>
    <row r="119" spans="1:12" ht="13.5" customHeight="1" x14ac:dyDescent="0.25">
      <c r="A119" s="3" t="s">
        <v>183</v>
      </c>
      <c r="B119" s="2" t="s">
        <v>39363</v>
      </c>
      <c r="C119" s="2" t="s">
        <v>483</v>
      </c>
      <c r="D119" s="3" t="s">
        <v>484</v>
      </c>
      <c r="E119" s="3" t="s">
        <v>485</v>
      </c>
      <c r="F119" s="3" t="s">
        <v>486</v>
      </c>
      <c r="G119" s="3" t="s">
        <v>487</v>
      </c>
      <c r="H119" s="3" t="s">
        <v>22790</v>
      </c>
      <c r="I119" s="3" t="s">
        <v>22791</v>
      </c>
      <c r="J119" s="3" t="s">
        <v>22792</v>
      </c>
      <c r="K119" s="3" t="s">
        <v>22793</v>
      </c>
      <c r="L119" s="3"/>
    </row>
    <row r="120" spans="1:12" ht="13.5" customHeight="1" x14ac:dyDescent="0.25">
      <c r="A120" s="3" t="s">
        <v>183</v>
      </c>
      <c r="B120" s="2" t="s">
        <v>39364</v>
      </c>
      <c r="C120" s="2" t="s">
        <v>488</v>
      </c>
      <c r="D120" s="3" t="s">
        <v>489</v>
      </c>
      <c r="E120" s="3" t="s">
        <v>490</v>
      </c>
      <c r="F120" s="3" t="s">
        <v>491</v>
      </c>
      <c r="G120" s="3" t="s">
        <v>492</v>
      </c>
      <c r="H120" s="3" t="s">
        <v>22794</v>
      </c>
      <c r="I120" s="3" t="s">
        <v>22795</v>
      </c>
      <c r="J120" s="3" t="s">
        <v>22796</v>
      </c>
      <c r="K120" s="3" t="s">
        <v>22797</v>
      </c>
      <c r="L120" s="3"/>
    </row>
    <row r="121" spans="1:12" ht="13.5" customHeight="1" x14ac:dyDescent="0.25">
      <c r="A121" s="3" t="s">
        <v>493</v>
      </c>
      <c r="B121" s="2" t="s">
        <v>39365</v>
      </c>
      <c r="C121" s="2" t="s">
        <v>494</v>
      </c>
      <c r="D121" s="3" t="s">
        <v>495</v>
      </c>
      <c r="E121" s="3" t="s">
        <v>495</v>
      </c>
      <c r="F121" s="3" t="s">
        <v>496</v>
      </c>
      <c r="G121" s="3" t="s">
        <v>495</v>
      </c>
      <c r="H121" s="3" t="s">
        <v>22798</v>
      </c>
      <c r="I121" s="3" t="s">
        <v>22798</v>
      </c>
      <c r="J121" s="3" t="s">
        <v>22799</v>
      </c>
      <c r="K121" s="3" t="s">
        <v>22798</v>
      </c>
      <c r="L121" s="3"/>
    </row>
    <row r="122" spans="1:12" ht="13.5" customHeight="1" x14ac:dyDescent="0.25">
      <c r="A122" s="3" t="s">
        <v>70</v>
      </c>
      <c r="B122" s="2" t="s">
        <v>39366</v>
      </c>
      <c r="C122" s="2" t="s">
        <v>497</v>
      </c>
      <c r="D122" s="3" t="s">
        <v>498</v>
      </c>
      <c r="E122" s="3" t="s">
        <v>498</v>
      </c>
      <c r="F122" s="3" t="s">
        <v>499</v>
      </c>
      <c r="G122" s="3" t="s">
        <v>500</v>
      </c>
      <c r="H122" s="3" t="s">
        <v>22800</v>
      </c>
      <c r="I122" s="3" t="s">
        <v>22800</v>
      </c>
      <c r="J122" s="3" t="s">
        <v>22801</v>
      </c>
      <c r="K122" s="3" t="s">
        <v>22802</v>
      </c>
      <c r="L122" s="3"/>
    </row>
    <row r="123" spans="1:12" ht="13.5" customHeight="1" x14ac:dyDescent="0.25">
      <c r="A123" s="3" t="s">
        <v>70</v>
      </c>
      <c r="B123" s="2" t="s">
        <v>39367</v>
      </c>
      <c r="C123" s="2" t="s">
        <v>501</v>
      </c>
      <c r="D123" s="3" t="s">
        <v>502</v>
      </c>
      <c r="E123" s="3" t="s">
        <v>503</v>
      </c>
      <c r="F123" s="3" t="s">
        <v>504</v>
      </c>
      <c r="G123" s="3" t="s">
        <v>505</v>
      </c>
      <c r="H123" s="3" t="s">
        <v>22803</v>
      </c>
      <c r="I123" s="3" t="s">
        <v>22804</v>
      </c>
      <c r="J123" s="3" t="s">
        <v>22805</v>
      </c>
      <c r="K123" s="3" t="s">
        <v>22806</v>
      </c>
      <c r="L123" s="3"/>
    </row>
    <row r="124" spans="1:12" ht="13.5" customHeight="1" x14ac:dyDescent="0.25">
      <c r="A124" s="3" t="s">
        <v>506</v>
      </c>
      <c r="B124" s="2" t="s">
        <v>39368</v>
      </c>
      <c r="C124" s="2" t="s">
        <v>507</v>
      </c>
      <c r="D124" s="3" t="s">
        <v>508</v>
      </c>
      <c r="E124" s="3" t="s">
        <v>509</v>
      </c>
      <c r="F124" s="3" t="s">
        <v>510</v>
      </c>
      <c r="G124" s="3" t="s">
        <v>508</v>
      </c>
      <c r="H124" s="3" t="s">
        <v>22807</v>
      </c>
      <c r="I124" s="3" t="s">
        <v>22808</v>
      </c>
      <c r="J124" s="3" t="s">
        <v>22809</v>
      </c>
      <c r="K124" s="3" t="s">
        <v>22807</v>
      </c>
      <c r="L124" s="3"/>
    </row>
    <row r="125" spans="1:12" ht="13.5" customHeight="1" x14ac:dyDescent="0.25">
      <c r="A125" s="3" t="s">
        <v>9</v>
      </c>
      <c r="B125" s="2" t="s">
        <v>39369</v>
      </c>
      <c r="C125" s="2" t="s">
        <v>511</v>
      </c>
      <c r="D125" s="3" t="s">
        <v>512</v>
      </c>
      <c r="E125" s="3" t="s">
        <v>513</v>
      </c>
      <c r="F125" s="3" t="s">
        <v>514</v>
      </c>
      <c r="G125" s="3" t="s">
        <v>515</v>
      </c>
      <c r="H125" s="3" t="s">
        <v>22810</v>
      </c>
      <c r="I125" s="3" t="s">
        <v>22811</v>
      </c>
      <c r="J125" s="3" t="s">
        <v>22812</v>
      </c>
      <c r="K125" s="3" t="s">
        <v>22813</v>
      </c>
      <c r="L125" s="3"/>
    </row>
    <row r="126" spans="1:12" ht="13.5" customHeight="1" x14ac:dyDescent="0.25">
      <c r="A126" s="3" t="s">
        <v>145</v>
      </c>
      <c r="B126" s="2" t="s">
        <v>39370</v>
      </c>
      <c r="C126" s="2" t="s">
        <v>516</v>
      </c>
      <c r="D126" s="3" t="s">
        <v>517</v>
      </c>
      <c r="E126" s="3" t="s">
        <v>517</v>
      </c>
      <c r="F126" s="3" t="s">
        <v>518</v>
      </c>
      <c r="G126" s="3" t="s">
        <v>517</v>
      </c>
      <c r="H126" s="3" t="s">
        <v>22814</v>
      </c>
      <c r="I126" s="3" t="s">
        <v>22814</v>
      </c>
      <c r="J126" s="3" t="s">
        <v>22815</v>
      </c>
      <c r="K126" s="3" t="s">
        <v>22814</v>
      </c>
      <c r="L126" s="3"/>
    </row>
    <row r="127" spans="1:12" ht="13.5" customHeight="1" x14ac:dyDescent="0.25">
      <c r="A127" s="3" t="s">
        <v>9</v>
      </c>
      <c r="B127" s="2" t="s">
        <v>39371</v>
      </c>
      <c r="C127" s="2" t="s">
        <v>519</v>
      </c>
      <c r="D127" s="3" t="s">
        <v>520</v>
      </c>
      <c r="E127" s="3" t="s">
        <v>520</v>
      </c>
      <c r="F127" s="3" t="s">
        <v>521</v>
      </c>
      <c r="G127" s="3" t="s">
        <v>522</v>
      </c>
      <c r="H127" s="3" t="s">
        <v>22816</v>
      </c>
      <c r="I127" s="3" t="s">
        <v>22816</v>
      </c>
      <c r="J127" s="3" t="s">
        <v>22817</v>
      </c>
      <c r="K127" s="3" t="s">
        <v>22818</v>
      </c>
      <c r="L127" s="3"/>
    </row>
    <row r="128" spans="1:12" ht="13.5" customHeight="1" x14ac:dyDescent="0.25">
      <c r="A128" s="3" t="s">
        <v>9</v>
      </c>
      <c r="B128" s="2" t="s">
        <v>39372</v>
      </c>
      <c r="C128" s="2" t="s">
        <v>523</v>
      </c>
      <c r="D128" s="3" t="s">
        <v>524</v>
      </c>
      <c r="E128" s="3" t="s">
        <v>525</v>
      </c>
      <c r="F128" s="3" t="s">
        <v>526</v>
      </c>
      <c r="G128" s="3" t="s">
        <v>527</v>
      </c>
      <c r="H128" s="3" t="s">
        <v>22819</v>
      </c>
      <c r="I128" s="3" t="s">
        <v>22820</v>
      </c>
      <c r="J128" s="3" t="s">
        <v>22821</v>
      </c>
      <c r="K128" s="3" t="s">
        <v>22822</v>
      </c>
      <c r="L128" s="3"/>
    </row>
    <row r="129" spans="1:12" ht="13.5" customHeight="1" x14ac:dyDescent="0.25">
      <c r="A129" s="3" t="s">
        <v>9</v>
      </c>
      <c r="B129" s="2" t="s">
        <v>39373</v>
      </c>
      <c r="C129" s="2" t="s">
        <v>528</v>
      </c>
      <c r="D129" s="3" t="s">
        <v>529</v>
      </c>
      <c r="E129" s="3" t="s">
        <v>530</v>
      </c>
      <c r="F129" s="3" t="s">
        <v>531</v>
      </c>
      <c r="G129" s="3" t="s">
        <v>532</v>
      </c>
      <c r="H129" s="3" t="s">
        <v>22823</v>
      </c>
      <c r="I129" s="3" t="s">
        <v>22824</v>
      </c>
      <c r="J129" s="3" t="s">
        <v>22825</v>
      </c>
      <c r="K129" s="4" t="s">
        <v>22826</v>
      </c>
      <c r="L129" s="3"/>
    </row>
    <row r="130" spans="1:12" ht="13.5" customHeight="1" x14ac:dyDescent="0.25">
      <c r="A130" s="3" t="s">
        <v>183</v>
      </c>
      <c r="B130" s="2" t="s">
        <v>39374</v>
      </c>
      <c r="C130" s="2" t="s">
        <v>533</v>
      </c>
      <c r="D130" s="3" t="s">
        <v>534</v>
      </c>
      <c r="E130" s="3" t="s">
        <v>535</v>
      </c>
      <c r="F130" s="3" t="s">
        <v>536</v>
      </c>
      <c r="G130" s="3" t="s">
        <v>537</v>
      </c>
      <c r="H130" s="3" t="s">
        <v>22827</v>
      </c>
      <c r="I130" s="3" t="s">
        <v>22828</v>
      </c>
      <c r="J130" s="3" t="s">
        <v>22829</v>
      </c>
      <c r="K130" s="3" t="s">
        <v>22830</v>
      </c>
      <c r="L130" s="3"/>
    </row>
    <row r="131" spans="1:12" ht="13.5" customHeight="1" x14ac:dyDescent="0.25">
      <c r="A131" s="3" t="s">
        <v>183</v>
      </c>
      <c r="B131" s="2" t="s">
        <v>39375</v>
      </c>
      <c r="C131" s="2" t="s">
        <v>538</v>
      </c>
      <c r="D131" s="3" t="s">
        <v>539</v>
      </c>
      <c r="E131" s="3" t="s">
        <v>540</v>
      </c>
      <c r="F131" s="3" t="s">
        <v>541</v>
      </c>
      <c r="G131" s="3" t="s">
        <v>542</v>
      </c>
      <c r="H131" s="3" t="s">
        <v>22831</v>
      </c>
      <c r="I131" s="3" t="s">
        <v>22832</v>
      </c>
      <c r="J131" s="3" t="s">
        <v>22833</v>
      </c>
      <c r="K131" s="3" t="s">
        <v>22834</v>
      </c>
      <c r="L131" s="3"/>
    </row>
    <row r="132" spans="1:12" ht="13.5" customHeight="1" x14ac:dyDescent="0.25">
      <c r="A132" s="3" t="s">
        <v>183</v>
      </c>
      <c r="B132" s="2" t="s">
        <v>39376</v>
      </c>
      <c r="C132" s="2" t="s">
        <v>543</v>
      </c>
      <c r="D132" s="3" t="s">
        <v>544</v>
      </c>
      <c r="E132" s="3" t="s">
        <v>545</v>
      </c>
      <c r="F132" s="3" t="s">
        <v>546</v>
      </c>
      <c r="G132" s="3" t="s">
        <v>547</v>
      </c>
      <c r="H132" s="3" t="s">
        <v>22835</v>
      </c>
      <c r="I132" s="3" t="s">
        <v>22836</v>
      </c>
      <c r="J132" s="3" t="s">
        <v>22837</v>
      </c>
      <c r="K132" s="3" t="s">
        <v>22838</v>
      </c>
      <c r="L132" s="3"/>
    </row>
    <row r="133" spans="1:12" ht="13.5" customHeight="1" x14ac:dyDescent="0.25">
      <c r="A133" s="3" t="s">
        <v>183</v>
      </c>
      <c r="B133" s="2" t="s">
        <v>39377</v>
      </c>
      <c r="C133" s="2" t="s">
        <v>548</v>
      </c>
      <c r="D133" s="3" t="s">
        <v>549</v>
      </c>
      <c r="E133" s="3" t="s">
        <v>550</v>
      </c>
      <c r="F133" s="3" t="s">
        <v>551</v>
      </c>
      <c r="G133" s="3" t="s">
        <v>552</v>
      </c>
      <c r="H133" s="3" t="s">
        <v>22839</v>
      </c>
      <c r="I133" s="3" t="s">
        <v>22840</v>
      </c>
      <c r="J133" s="3" t="s">
        <v>22841</v>
      </c>
      <c r="K133" s="3" t="s">
        <v>22842</v>
      </c>
      <c r="L133" s="3"/>
    </row>
    <row r="134" spans="1:12" ht="13.5" customHeight="1" x14ac:dyDescent="0.25">
      <c r="A134" s="3" t="s">
        <v>183</v>
      </c>
      <c r="B134" s="2" t="s">
        <v>39378</v>
      </c>
      <c r="C134" s="2" t="s">
        <v>553</v>
      </c>
      <c r="D134" s="3" t="s">
        <v>554</v>
      </c>
      <c r="E134" s="3" t="s">
        <v>555</v>
      </c>
      <c r="F134" s="3" t="s">
        <v>556</v>
      </c>
      <c r="G134" s="3" t="s">
        <v>557</v>
      </c>
      <c r="H134" s="3" t="s">
        <v>22843</v>
      </c>
      <c r="I134" s="3" t="s">
        <v>22844</v>
      </c>
      <c r="J134" s="3" t="s">
        <v>22845</v>
      </c>
      <c r="K134" s="3" t="s">
        <v>22846</v>
      </c>
      <c r="L134" s="3"/>
    </row>
    <row r="135" spans="1:12" ht="13.5" customHeight="1" x14ac:dyDescent="0.25">
      <c r="A135" s="3" t="s">
        <v>183</v>
      </c>
      <c r="B135" s="2" t="s">
        <v>39379</v>
      </c>
      <c r="C135" s="2" t="s">
        <v>558</v>
      </c>
      <c r="D135" s="3" t="s">
        <v>559</v>
      </c>
      <c r="E135" s="3" t="s">
        <v>560</v>
      </c>
      <c r="F135" s="3" t="s">
        <v>561</v>
      </c>
      <c r="G135" s="3" t="s">
        <v>562</v>
      </c>
      <c r="H135" s="3" t="s">
        <v>22847</v>
      </c>
      <c r="I135" s="3" t="s">
        <v>22848</v>
      </c>
      <c r="J135" s="3" t="s">
        <v>22849</v>
      </c>
      <c r="K135" s="3" t="s">
        <v>22850</v>
      </c>
      <c r="L135" s="3"/>
    </row>
    <row r="136" spans="1:12" ht="13.5" customHeight="1" x14ac:dyDescent="0.25">
      <c r="A136" s="3" t="s">
        <v>183</v>
      </c>
      <c r="B136" s="2" t="s">
        <v>39380</v>
      </c>
      <c r="C136" s="2" t="s">
        <v>563</v>
      </c>
      <c r="D136" s="3" t="s">
        <v>564</v>
      </c>
      <c r="E136" s="3" t="s">
        <v>565</v>
      </c>
      <c r="F136" s="3" t="s">
        <v>566</v>
      </c>
      <c r="G136" s="3" t="s">
        <v>567</v>
      </c>
      <c r="H136" s="3" t="s">
        <v>22851</v>
      </c>
      <c r="I136" s="3" t="s">
        <v>22852</v>
      </c>
      <c r="J136" s="3" t="s">
        <v>22853</v>
      </c>
      <c r="K136" s="3" t="s">
        <v>22854</v>
      </c>
      <c r="L136" s="3"/>
    </row>
    <row r="137" spans="1:12" ht="13.5" customHeight="1" x14ac:dyDescent="0.25">
      <c r="A137" s="3" t="s">
        <v>183</v>
      </c>
      <c r="B137" s="2" t="s">
        <v>39381</v>
      </c>
      <c r="C137" s="2" t="s">
        <v>568</v>
      </c>
      <c r="D137" s="3" t="s">
        <v>569</v>
      </c>
      <c r="E137" s="3" t="s">
        <v>569</v>
      </c>
      <c r="F137" s="3" t="s">
        <v>570</v>
      </c>
      <c r="G137" s="3" t="s">
        <v>571</v>
      </c>
      <c r="H137" s="3" t="s">
        <v>22855</v>
      </c>
      <c r="I137" s="3" t="s">
        <v>22855</v>
      </c>
      <c r="J137" s="3" t="s">
        <v>22856</v>
      </c>
      <c r="K137" s="3" t="s">
        <v>22857</v>
      </c>
      <c r="L137" s="3"/>
    </row>
    <row r="138" spans="1:12" ht="13.5" customHeight="1" x14ac:dyDescent="0.25">
      <c r="A138" s="3" t="s">
        <v>183</v>
      </c>
      <c r="B138" s="2" t="s">
        <v>39382</v>
      </c>
      <c r="C138" s="2" t="s">
        <v>572</v>
      </c>
      <c r="D138" s="3" t="s">
        <v>573</v>
      </c>
      <c r="E138" s="3" t="s">
        <v>574</v>
      </c>
      <c r="F138" s="3" t="s">
        <v>575</v>
      </c>
      <c r="G138" s="3" t="s">
        <v>576</v>
      </c>
      <c r="H138" s="3" t="s">
        <v>22858</v>
      </c>
      <c r="I138" s="3" t="s">
        <v>22859</v>
      </c>
      <c r="J138" s="3" t="s">
        <v>22860</v>
      </c>
      <c r="K138" s="3" t="s">
        <v>22861</v>
      </c>
      <c r="L138" s="3"/>
    </row>
    <row r="139" spans="1:12" ht="13.5" customHeight="1" x14ac:dyDescent="0.25">
      <c r="A139" s="3" t="s">
        <v>183</v>
      </c>
      <c r="B139" s="2" t="s">
        <v>39383</v>
      </c>
      <c r="C139" s="2" t="s">
        <v>577</v>
      </c>
      <c r="D139" s="3" t="s">
        <v>578</v>
      </c>
      <c r="E139" s="3" t="s">
        <v>579</v>
      </c>
      <c r="F139" s="3" t="s">
        <v>580</v>
      </c>
      <c r="G139" s="3" t="s">
        <v>581</v>
      </c>
      <c r="H139" s="3" t="s">
        <v>22862</v>
      </c>
      <c r="I139" s="3" t="s">
        <v>22863</v>
      </c>
      <c r="J139" s="3" t="s">
        <v>22864</v>
      </c>
      <c r="K139" s="3" t="s">
        <v>22865</v>
      </c>
      <c r="L139" s="3"/>
    </row>
    <row r="140" spans="1:12" ht="13.5" customHeight="1" x14ac:dyDescent="0.25">
      <c r="A140" s="3" t="s">
        <v>183</v>
      </c>
      <c r="B140" s="2" t="s">
        <v>39384</v>
      </c>
      <c r="C140" s="2" t="s">
        <v>582</v>
      </c>
      <c r="D140" s="3" t="s">
        <v>583</v>
      </c>
      <c r="E140" s="3" t="s">
        <v>584</v>
      </c>
      <c r="F140" s="3" t="s">
        <v>585</v>
      </c>
      <c r="G140" s="3" t="s">
        <v>586</v>
      </c>
      <c r="H140" s="3" t="s">
        <v>22866</v>
      </c>
      <c r="I140" s="3" t="s">
        <v>22867</v>
      </c>
      <c r="J140" s="3" t="s">
        <v>22868</v>
      </c>
      <c r="K140" s="3" t="s">
        <v>22869</v>
      </c>
      <c r="L140" s="3"/>
    </row>
    <row r="141" spans="1:12" ht="13.5" customHeight="1" x14ac:dyDescent="0.25">
      <c r="A141" s="3" t="s">
        <v>183</v>
      </c>
      <c r="B141" s="2" t="s">
        <v>39385</v>
      </c>
      <c r="C141" s="2" t="s">
        <v>587</v>
      </c>
      <c r="D141" s="3" t="s">
        <v>588</v>
      </c>
      <c r="E141" s="3" t="s">
        <v>589</v>
      </c>
      <c r="F141" s="3" t="s">
        <v>590</v>
      </c>
      <c r="G141" s="3" t="s">
        <v>591</v>
      </c>
      <c r="H141" s="3" t="s">
        <v>22870</v>
      </c>
      <c r="I141" s="3" t="s">
        <v>22871</v>
      </c>
      <c r="J141" s="3" t="s">
        <v>22872</v>
      </c>
      <c r="K141" s="3" t="s">
        <v>22873</v>
      </c>
      <c r="L141" s="3"/>
    </row>
    <row r="142" spans="1:12" ht="13.5" customHeight="1" x14ac:dyDescent="0.25">
      <c r="A142" s="3" t="s">
        <v>183</v>
      </c>
      <c r="B142" s="2" t="s">
        <v>39386</v>
      </c>
      <c r="C142" s="2" t="s">
        <v>592</v>
      </c>
      <c r="D142" s="3" t="s">
        <v>593</v>
      </c>
      <c r="E142" s="3" t="s">
        <v>594</v>
      </c>
      <c r="F142" s="3" t="s">
        <v>595</v>
      </c>
      <c r="G142" s="3" t="s">
        <v>596</v>
      </c>
      <c r="H142" s="3" t="s">
        <v>22874</v>
      </c>
      <c r="I142" s="3" t="s">
        <v>22875</v>
      </c>
      <c r="J142" s="3" t="s">
        <v>22876</v>
      </c>
      <c r="K142" s="4" t="s">
        <v>22877</v>
      </c>
      <c r="L142" s="3"/>
    </row>
    <row r="143" spans="1:12" ht="13.5" customHeight="1" x14ac:dyDescent="0.25">
      <c r="A143" s="3" t="s">
        <v>183</v>
      </c>
      <c r="B143" s="2" t="s">
        <v>39387</v>
      </c>
      <c r="C143" s="2" t="s">
        <v>597</v>
      </c>
      <c r="D143" s="3" t="s">
        <v>598</v>
      </c>
      <c r="E143" s="3" t="s">
        <v>599</v>
      </c>
      <c r="F143" s="3" t="s">
        <v>600</v>
      </c>
      <c r="G143" s="3" t="s">
        <v>601</v>
      </c>
      <c r="H143" s="3" t="s">
        <v>22878</v>
      </c>
      <c r="I143" s="3" t="s">
        <v>22879</v>
      </c>
      <c r="J143" s="3" t="s">
        <v>22880</v>
      </c>
      <c r="K143" s="4" t="s">
        <v>22881</v>
      </c>
      <c r="L143" s="3"/>
    </row>
    <row r="144" spans="1:12" ht="13.5" customHeight="1" x14ac:dyDescent="0.25">
      <c r="A144" s="3" t="s">
        <v>183</v>
      </c>
      <c r="B144" s="2" t="s">
        <v>39388</v>
      </c>
      <c r="C144" s="2" t="s">
        <v>602</v>
      </c>
      <c r="D144" s="3" t="s">
        <v>603</v>
      </c>
      <c r="E144" s="3" t="s">
        <v>604</v>
      </c>
      <c r="F144" s="3" t="s">
        <v>605</v>
      </c>
      <c r="G144" s="3" t="s">
        <v>606</v>
      </c>
      <c r="H144" s="3" t="s">
        <v>22882</v>
      </c>
      <c r="I144" s="3" t="s">
        <v>22883</v>
      </c>
      <c r="J144" s="3" t="s">
        <v>22884</v>
      </c>
      <c r="K144" s="4" t="s">
        <v>22885</v>
      </c>
      <c r="L144" s="3"/>
    </row>
    <row r="145" spans="1:12" ht="13.5" customHeight="1" x14ac:dyDescent="0.25">
      <c r="A145" s="3" t="s">
        <v>183</v>
      </c>
      <c r="B145" s="2" t="s">
        <v>39389</v>
      </c>
      <c r="C145" s="2" t="s">
        <v>607</v>
      </c>
      <c r="D145" s="3" t="s">
        <v>608</v>
      </c>
      <c r="E145" s="3" t="s">
        <v>609</v>
      </c>
      <c r="F145" s="3" t="s">
        <v>610</v>
      </c>
      <c r="G145" s="3" t="s">
        <v>611</v>
      </c>
      <c r="H145" s="3" t="s">
        <v>22886</v>
      </c>
      <c r="I145" s="3" t="s">
        <v>22887</v>
      </c>
      <c r="J145" s="3" t="s">
        <v>22888</v>
      </c>
      <c r="K145" s="4" t="s">
        <v>22889</v>
      </c>
      <c r="L145" s="3"/>
    </row>
    <row r="146" spans="1:12" ht="13.5" customHeight="1" x14ac:dyDescent="0.25">
      <c r="A146" s="3" t="s">
        <v>183</v>
      </c>
      <c r="B146" s="2" t="s">
        <v>39390</v>
      </c>
      <c r="C146" s="2" t="s">
        <v>612</v>
      </c>
      <c r="D146" s="3" t="s">
        <v>613</v>
      </c>
      <c r="E146" s="3" t="s">
        <v>614</v>
      </c>
      <c r="F146" s="3" t="s">
        <v>615</v>
      </c>
      <c r="G146" s="3" t="s">
        <v>616</v>
      </c>
      <c r="H146" s="3" t="s">
        <v>22890</v>
      </c>
      <c r="I146" s="3" t="s">
        <v>22891</v>
      </c>
      <c r="J146" s="3" t="s">
        <v>22892</v>
      </c>
      <c r="K146" s="4" t="s">
        <v>22893</v>
      </c>
      <c r="L146" s="3"/>
    </row>
    <row r="147" spans="1:12" ht="13.5" customHeight="1" x14ac:dyDescent="0.25">
      <c r="A147" s="3" t="s">
        <v>183</v>
      </c>
      <c r="B147" s="2" t="s">
        <v>39391</v>
      </c>
      <c r="C147" s="2" t="s">
        <v>617</v>
      </c>
      <c r="D147" s="3" t="s">
        <v>618</v>
      </c>
      <c r="E147" s="3" t="s">
        <v>619</v>
      </c>
      <c r="F147" s="3" t="s">
        <v>620</v>
      </c>
      <c r="G147" s="3" t="s">
        <v>621</v>
      </c>
      <c r="H147" s="3" t="s">
        <v>22894</v>
      </c>
      <c r="I147" s="3" t="s">
        <v>22895</v>
      </c>
      <c r="J147" s="3" t="s">
        <v>22896</v>
      </c>
      <c r="K147" s="3" t="s">
        <v>22897</v>
      </c>
      <c r="L147" s="3"/>
    </row>
    <row r="148" spans="1:12" ht="13.5" customHeight="1" x14ac:dyDescent="0.25">
      <c r="A148" s="3" t="s">
        <v>9</v>
      </c>
      <c r="B148" s="2" t="s">
        <v>39392</v>
      </c>
      <c r="C148" s="2" t="s">
        <v>622</v>
      </c>
      <c r="D148" s="3" t="s">
        <v>623</v>
      </c>
      <c r="E148" s="3" t="s">
        <v>623</v>
      </c>
      <c r="F148" s="3" t="s">
        <v>624</v>
      </c>
      <c r="G148" s="3" t="s">
        <v>625</v>
      </c>
      <c r="H148" s="3" t="s">
        <v>22898</v>
      </c>
      <c r="I148" s="3" t="s">
        <v>22898</v>
      </c>
      <c r="J148" s="3" t="s">
        <v>22899</v>
      </c>
      <c r="K148" s="3" t="s">
        <v>22900</v>
      </c>
      <c r="L148" s="3"/>
    </row>
    <row r="149" spans="1:12" ht="13.5" customHeight="1" x14ac:dyDescent="0.25">
      <c r="A149" s="3" t="s">
        <v>9</v>
      </c>
      <c r="B149" s="2" t="s">
        <v>39393</v>
      </c>
      <c r="C149" s="2" t="s">
        <v>626</v>
      </c>
      <c r="D149" s="3" t="s">
        <v>627</v>
      </c>
      <c r="E149" s="3" t="s">
        <v>627</v>
      </c>
      <c r="F149" s="3" t="s">
        <v>628</v>
      </c>
      <c r="G149" s="3" t="s">
        <v>629</v>
      </c>
      <c r="H149" s="3" t="s">
        <v>22901</v>
      </c>
      <c r="I149" s="3" t="s">
        <v>22901</v>
      </c>
      <c r="J149" s="3" t="s">
        <v>22902</v>
      </c>
      <c r="K149" s="3" t="s">
        <v>22903</v>
      </c>
      <c r="L149" s="3"/>
    </row>
    <row r="150" spans="1:12" ht="13.5" customHeight="1" x14ac:dyDescent="0.25">
      <c r="A150" s="3" t="s">
        <v>9</v>
      </c>
      <c r="B150" s="2" t="s">
        <v>39394</v>
      </c>
      <c r="C150" s="2" t="s">
        <v>630</v>
      </c>
      <c r="D150" s="3" t="s">
        <v>631</v>
      </c>
      <c r="E150" s="3" t="s">
        <v>631</v>
      </c>
      <c r="F150" s="3" t="s">
        <v>632</v>
      </c>
      <c r="G150" s="3" t="s">
        <v>633</v>
      </c>
      <c r="H150" s="3" t="s">
        <v>22904</v>
      </c>
      <c r="I150" s="3" t="s">
        <v>22904</v>
      </c>
      <c r="J150" s="3" t="s">
        <v>22905</v>
      </c>
      <c r="K150" s="3" t="s">
        <v>22906</v>
      </c>
      <c r="L150" s="3"/>
    </row>
    <row r="151" spans="1:12" ht="13.5" customHeight="1" x14ac:dyDescent="0.25">
      <c r="A151" s="3" t="s">
        <v>145</v>
      </c>
      <c r="B151" s="2" t="s">
        <v>39395</v>
      </c>
      <c r="C151" s="2" t="s">
        <v>634</v>
      </c>
      <c r="D151" s="3" t="s">
        <v>635</v>
      </c>
      <c r="E151" s="3" t="s">
        <v>635</v>
      </c>
      <c r="F151" s="3" t="s">
        <v>636</v>
      </c>
      <c r="G151" s="3" t="s">
        <v>635</v>
      </c>
      <c r="H151" s="3" t="s">
        <v>22907</v>
      </c>
      <c r="I151" s="3" t="s">
        <v>22907</v>
      </c>
      <c r="J151" s="3" t="s">
        <v>22908</v>
      </c>
      <c r="K151" s="3" t="s">
        <v>22907</v>
      </c>
      <c r="L151" s="3"/>
    </row>
    <row r="152" spans="1:12" ht="13.5" customHeight="1" x14ac:dyDescent="0.25">
      <c r="A152" s="3" t="s">
        <v>84</v>
      </c>
      <c r="B152" s="2" t="s">
        <v>39396</v>
      </c>
      <c r="C152" s="2" t="s">
        <v>637</v>
      </c>
      <c r="D152" s="3" t="s">
        <v>638</v>
      </c>
      <c r="E152" s="3" t="s">
        <v>639</v>
      </c>
      <c r="F152" s="3" t="s">
        <v>640</v>
      </c>
      <c r="G152" s="3" t="s">
        <v>641</v>
      </c>
      <c r="H152" s="3" t="s">
        <v>22909</v>
      </c>
      <c r="I152" s="3" t="s">
        <v>22910</v>
      </c>
      <c r="J152" s="3" t="s">
        <v>22911</v>
      </c>
      <c r="K152" s="3" t="s">
        <v>22909</v>
      </c>
      <c r="L152" s="3"/>
    </row>
    <row r="153" spans="1:12" ht="13.5" customHeight="1" x14ac:dyDescent="0.25">
      <c r="A153" s="3" t="s">
        <v>70</v>
      </c>
      <c r="B153" s="2" t="s">
        <v>39397</v>
      </c>
      <c r="C153" s="2" t="s">
        <v>642</v>
      </c>
      <c r="D153" s="3" t="s">
        <v>643</v>
      </c>
      <c r="E153" s="3" t="s">
        <v>643</v>
      </c>
      <c r="F153" s="3" t="s">
        <v>644</v>
      </c>
      <c r="G153" s="3" t="s">
        <v>645</v>
      </c>
      <c r="H153" s="3" t="s">
        <v>22912</v>
      </c>
      <c r="I153" s="3" t="s">
        <v>22912</v>
      </c>
      <c r="J153" s="3" t="s">
        <v>22913</v>
      </c>
      <c r="K153" s="3" t="s">
        <v>22914</v>
      </c>
      <c r="L153" s="3"/>
    </row>
    <row r="154" spans="1:12" ht="13.5" customHeight="1" x14ac:dyDescent="0.25">
      <c r="A154" s="3" t="s">
        <v>70</v>
      </c>
      <c r="B154" s="2" t="s">
        <v>39398</v>
      </c>
      <c r="C154" s="2" t="s">
        <v>646</v>
      </c>
      <c r="D154" s="3" t="s">
        <v>647</v>
      </c>
      <c r="E154" s="3" t="s">
        <v>647</v>
      </c>
      <c r="F154" s="3" t="s">
        <v>648</v>
      </c>
      <c r="G154" s="3" t="s">
        <v>649</v>
      </c>
      <c r="H154" s="3" t="s">
        <v>22915</v>
      </c>
      <c r="I154" s="3" t="s">
        <v>22915</v>
      </c>
      <c r="J154" s="3" t="s">
        <v>22916</v>
      </c>
      <c r="K154" s="3" t="s">
        <v>22917</v>
      </c>
      <c r="L154" s="3"/>
    </row>
    <row r="155" spans="1:12" ht="13.5" customHeight="1" x14ac:dyDescent="0.25">
      <c r="A155" s="3" t="s">
        <v>54</v>
      </c>
      <c r="B155" s="2" t="s">
        <v>39399</v>
      </c>
      <c r="C155" s="2" t="s">
        <v>650</v>
      </c>
      <c r="D155" s="3" t="s">
        <v>651</v>
      </c>
      <c r="E155" s="3" t="s">
        <v>651</v>
      </c>
      <c r="F155" s="3" t="s">
        <v>652</v>
      </c>
      <c r="G155" s="3" t="s">
        <v>651</v>
      </c>
      <c r="H155" s="3" t="s">
        <v>22918</v>
      </c>
      <c r="I155" s="3" t="s">
        <v>22918</v>
      </c>
      <c r="J155" s="3" t="s">
        <v>22919</v>
      </c>
      <c r="K155" s="3" t="s">
        <v>22918</v>
      </c>
      <c r="L155" s="3"/>
    </row>
    <row r="156" spans="1:12" ht="13.5" customHeight="1" x14ac:dyDescent="0.25">
      <c r="A156" s="3" t="s">
        <v>188</v>
      </c>
      <c r="B156" s="2" t="s">
        <v>39400</v>
      </c>
      <c r="C156" s="2" t="s">
        <v>653</v>
      </c>
      <c r="D156" s="3" t="s">
        <v>654</v>
      </c>
      <c r="E156" s="3" t="s">
        <v>655</v>
      </c>
      <c r="F156" s="3" t="s">
        <v>656</v>
      </c>
      <c r="G156" s="3" t="s">
        <v>657</v>
      </c>
      <c r="H156" s="3" t="s">
        <v>22920</v>
      </c>
      <c r="I156" s="3" t="s">
        <v>22921</v>
      </c>
      <c r="J156" s="3" t="s">
        <v>22922</v>
      </c>
      <c r="K156" s="3" t="s">
        <v>22923</v>
      </c>
      <c r="L156" s="3"/>
    </row>
    <row r="157" spans="1:12" ht="13.5" customHeight="1" x14ac:dyDescent="0.25">
      <c r="A157" s="3" t="s">
        <v>70</v>
      </c>
      <c r="B157" s="2" t="s">
        <v>39401</v>
      </c>
      <c r="C157" s="2" t="s">
        <v>658</v>
      </c>
      <c r="D157" s="3" t="s">
        <v>659</v>
      </c>
      <c r="E157" s="3" t="s">
        <v>659</v>
      </c>
      <c r="F157" s="3" t="s">
        <v>660</v>
      </c>
      <c r="G157" s="3" t="s">
        <v>661</v>
      </c>
      <c r="H157" s="3" t="s">
        <v>22924</v>
      </c>
      <c r="I157" s="3" t="s">
        <v>22924</v>
      </c>
      <c r="J157" s="3" t="s">
        <v>22925</v>
      </c>
      <c r="K157" s="3" t="s">
        <v>22926</v>
      </c>
      <c r="L157" s="3"/>
    </row>
    <row r="158" spans="1:12" ht="13.5" customHeight="1" x14ac:dyDescent="0.25">
      <c r="A158" s="3" t="s">
        <v>188</v>
      </c>
      <c r="B158" s="2" t="s">
        <v>39402</v>
      </c>
      <c r="C158" s="2" t="s">
        <v>662</v>
      </c>
      <c r="D158" s="3" t="s">
        <v>663</v>
      </c>
      <c r="E158" s="3" t="s">
        <v>664</v>
      </c>
      <c r="F158" s="3" t="s">
        <v>665</v>
      </c>
      <c r="G158" s="3" t="s">
        <v>666</v>
      </c>
      <c r="H158" s="3" t="s">
        <v>22927</v>
      </c>
      <c r="I158" s="3" t="s">
        <v>22928</v>
      </c>
      <c r="J158" s="3" t="s">
        <v>22929</v>
      </c>
      <c r="K158" s="3" t="s">
        <v>22930</v>
      </c>
      <c r="L158" s="3"/>
    </row>
    <row r="159" spans="1:12" ht="13.5" customHeight="1" x14ac:dyDescent="0.25">
      <c r="A159" s="3" t="s">
        <v>70</v>
      </c>
      <c r="B159" s="2" t="s">
        <v>39403</v>
      </c>
      <c r="C159" s="2" t="s">
        <v>667</v>
      </c>
      <c r="D159" s="3" t="s">
        <v>668</v>
      </c>
      <c r="E159" s="3" t="s">
        <v>668</v>
      </c>
      <c r="F159" s="3" t="s">
        <v>669</v>
      </c>
      <c r="G159" s="3" t="s">
        <v>670</v>
      </c>
      <c r="H159" s="3" t="s">
        <v>22931</v>
      </c>
      <c r="I159" s="3" t="s">
        <v>22931</v>
      </c>
      <c r="J159" s="3" t="s">
        <v>22932</v>
      </c>
      <c r="K159" s="3" t="s">
        <v>22933</v>
      </c>
      <c r="L159" s="3"/>
    </row>
    <row r="160" spans="1:12" ht="13.5" customHeight="1" x14ac:dyDescent="0.25">
      <c r="A160" s="3" t="s">
        <v>70</v>
      </c>
      <c r="B160" s="2" t="s">
        <v>39404</v>
      </c>
      <c r="C160" s="2" t="s">
        <v>671</v>
      </c>
      <c r="D160" s="3" t="s">
        <v>672</v>
      </c>
      <c r="E160" s="3" t="s">
        <v>672</v>
      </c>
      <c r="F160" s="3" t="s">
        <v>673</v>
      </c>
      <c r="G160" s="3" t="s">
        <v>674</v>
      </c>
      <c r="H160" s="3" t="s">
        <v>22934</v>
      </c>
      <c r="I160" s="3" t="s">
        <v>22934</v>
      </c>
      <c r="J160" s="3" t="s">
        <v>22935</v>
      </c>
      <c r="K160" s="3" t="s">
        <v>22936</v>
      </c>
      <c r="L160" s="3"/>
    </row>
    <row r="161" spans="1:12" ht="13.5" customHeight="1" x14ac:dyDescent="0.25">
      <c r="A161" s="3" t="s">
        <v>9</v>
      </c>
      <c r="B161" s="2" t="s">
        <v>39405</v>
      </c>
      <c r="C161" s="2" t="s">
        <v>675</v>
      </c>
      <c r="D161" s="3" t="s">
        <v>676</v>
      </c>
      <c r="E161" s="3" t="s">
        <v>676</v>
      </c>
      <c r="F161" s="3" t="s">
        <v>677</v>
      </c>
      <c r="G161" s="3" t="s">
        <v>678</v>
      </c>
      <c r="H161" s="3" t="s">
        <v>22937</v>
      </c>
      <c r="I161" s="3" t="s">
        <v>22937</v>
      </c>
      <c r="J161" s="3" t="s">
        <v>22938</v>
      </c>
      <c r="K161" s="3" t="s">
        <v>22939</v>
      </c>
      <c r="L161" s="3"/>
    </row>
    <row r="162" spans="1:12" ht="13.5" customHeight="1" x14ac:dyDescent="0.25">
      <c r="A162" s="3" t="s">
        <v>70</v>
      </c>
      <c r="B162" s="2" t="s">
        <v>39406</v>
      </c>
      <c r="C162" s="2" t="s">
        <v>679</v>
      </c>
      <c r="D162" s="3" t="s">
        <v>680</v>
      </c>
      <c r="E162" s="3" t="s">
        <v>680</v>
      </c>
      <c r="F162" s="3" t="s">
        <v>681</v>
      </c>
      <c r="G162" s="3" t="s">
        <v>682</v>
      </c>
      <c r="H162" s="3" t="s">
        <v>22940</v>
      </c>
      <c r="I162" s="3" t="s">
        <v>22940</v>
      </c>
      <c r="J162" s="3" t="s">
        <v>22941</v>
      </c>
      <c r="K162" s="3" t="s">
        <v>22942</v>
      </c>
      <c r="L162" s="3"/>
    </row>
    <row r="163" spans="1:12" ht="13.5" customHeight="1" x14ac:dyDescent="0.25">
      <c r="A163" s="3" t="s">
        <v>54</v>
      </c>
      <c r="B163" s="2" t="s">
        <v>39407</v>
      </c>
      <c r="C163" s="2" t="s">
        <v>683</v>
      </c>
      <c r="D163" s="3" t="s">
        <v>684</v>
      </c>
      <c r="E163" s="3" t="s">
        <v>684</v>
      </c>
      <c r="F163" s="3" t="s">
        <v>685</v>
      </c>
      <c r="G163" s="3" t="s">
        <v>686</v>
      </c>
      <c r="H163" s="3" t="s">
        <v>22943</v>
      </c>
      <c r="I163" s="3" t="s">
        <v>22943</v>
      </c>
      <c r="J163" s="3" t="s">
        <v>22944</v>
      </c>
      <c r="K163" s="3" t="s">
        <v>22945</v>
      </c>
      <c r="L163" s="3"/>
    </row>
    <row r="164" spans="1:12" ht="13.5" customHeight="1" x14ac:dyDescent="0.25">
      <c r="A164" s="3" t="s">
        <v>9</v>
      </c>
      <c r="B164" s="2" t="s">
        <v>39408</v>
      </c>
      <c r="C164" s="2" t="s">
        <v>687</v>
      </c>
      <c r="D164" s="3" t="s">
        <v>688</v>
      </c>
      <c r="E164" s="3" t="s">
        <v>689</v>
      </c>
      <c r="F164" s="3" t="s">
        <v>690</v>
      </c>
      <c r="G164" s="3" t="s">
        <v>691</v>
      </c>
      <c r="H164" s="3" t="s">
        <v>22946</v>
      </c>
      <c r="I164" s="3" t="s">
        <v>22947</v>
      </c>
      <c r="J164" s="3" t="s">
        <v>22948</v>
      </c>
      <c r="K164" s="3" t="s">
        <v>22949</v>
      </c>
      <c r="L164" s="3"/>
    </row>
    <row r="165" spans="1:12" ht="13.5" customHeight="1" x14ac:dyDescent="0.25">
      <c r="A165" s="3" t="s">
        <v>9</v>
      </c>
      <c r="B165" s="2" t="s">
        <v>39409</v>
      </c>
      <c r="C165" s="2" t="s">
        <v>692</v>
      </c>
      <c r="D165" s="3" t="s">
        <v>693</v>
      </c>
      <c r="E165" s="3" t="s">
        <v>693</v>
      </c>
      <c r="F165" s="3" t="s">
        <v>694</v>
      </c>
      <c r="G165" s="3" t="s">
        <v>695</v>
      </c>
      <c r="H165" s="3" t="s">
        <v>22950</v>
      </c>
      <c r="I165" s="3" t="s">
        <v>22950</v>
      </c>
      <c r="J165" s="3" t="s">
        <v>22951</v>
      </c>
      <c r="K165" s="4" t="s">
        <v>22952</v>
      </c>
      <c r="L165" s="3"/>
    </row>
    <row r="166" spans="1:12" ht="13.5" customHeight="1" x14ac:dyDescent="0.25">
      <c r="A166" s="3" t="s">
        <v>9</v>
      </c>
      <c r="B166" s="2" t="s">
        <v>39410</v>
      </c>
      <c r="C166" s="2" t="s">
        <v>696</v>
      </c>
      <c r="D166" s="3" t="s">
        <v>697</v>
      </c>
      <c r="E166" s="3" t="s">
        <v>697</v>
      </c>
      <c r="F166" s="3" t="s">
        <v>698</v>
      </c>
      <c r="G166" s="3" t="s">
        <v>699</v>
      </c>
      <c r="H166" s="3" t="s">
        <v>22953</v>
      </c>
      <c r="I166" s="3" t="s">
        <v>22953</v>
      </c>
      <c r="J166" s="3" t="s">
        <v>22954</v>
      </c>
      <c r="K166" s="3" t="s">
        <v>22955</v>
      </c>
      <c r="L166" s="3"/>
    </row>
    <row r="167" spans="1:12" ht="13.5" customHeight="1" x14ac:dyDescent="0.25">
      <c r="A167" s="3" t="s">
        <v>9</v>
      </c>
      <c r="B167" s="2" t="s">
        <v>39411</v>
      </c>
      <c r="C167" s="2" t="s">
        <v>700</v>
      </c>
      <c r="D167" s="3" t="s">
        <v>701</v>
      </c>
      <c r="E167" s="3" t="s">
        <v>701</v>
      </c>
      <c r="F167" s="3" t="s">
        <v>702</v>
      </c>
      <c r="G167" s="3" t="s">
        <v>703</v>
      </c>
      <c r="H167" s="3" t="s">
        <v>22956</v>
      </c>
      <c r="I167" s="3" t="s">
        <v>22956</v>
      </c>
      <c r="J167" s="3" t="s">
        <v>22957</v>
      </c>
      <c r="K167" s="3" t="s">
        <v>22958</v>
      </c>
      <c r="L167" s="3"/>
    </row>
    <row r="168" spans="1:12" ht="13.5" customHeight="1" x14ac:dyDescent="0.25">
      <c r="A168" s="3" t="s">
        <v>9</v>
      </c>
      <c r="B168" s="2" t="s">
        <v>39412</v>
      </c>
      <c r="C168" s="2" t="s">
        <v>704</v>
      </c>
      <c r="D168" s="3" t="s">
        <v>705</v>
      </c>
      <c r="E168" s="3" t="s">
        <v>705</v>
      </c>
      <c r="F168" s="3" t="s">
        <v>706</v>
      </c>
      <c r="G168" s="3" t="s">
        <v>707</v>
      </c>
      <c r="H168" s="3" t="s">
        <v>22959</v>
      </c>
      <c r="I168" s="3" t="s">
        <v>22959</v>
      </c>
      <c r="J168" s="3" t="s">
        <v>22960</v>
      </c>
      <c r="K168" s="3" t="s">
        <v>22961</v>
      </c>
      <c r="L168" s="3"/>
    </row>
    <row r="169" spans="1:12" ht="13.5" customHeight="1" x14ac:dyDescent="0.25">
      <c r="A169" s="3" t="s">
        <v>9</v>
      </c>
      <c r="B169" s="2" t="s">
        <v>39413</v>
      </c>
      <c r="C169" s="2" t="s">
        <v>708</v>
      </c>
      <c r="D169" s="3" t="s">
        <v>709</v>
      </c>
      <c r="E169" s="3" t="s">
        <v>709</v>
      </c>
      <c r="F169" s="3" t="s">
        <v>710</v>
      </c>
      <c r="G169" s="3" t="s">
        <v>711</v>
      </c>
      <c r="H169" s="3" t="s">
        <v>22962</v>
      </c>
      <c r="I169" s="3" t="s">
        <v>22962</v>
      </c>
      <c r="J169" s="3" t="s">
        <v>22963</v>
      </c>
      <c r="K169" s="4" t="s">
        <v>22964</v>
      </c>
      <c r="L169" s="3"/>
    </row>
    <row r="170" spans="1:12" ht="13.5" customHeight="1" x14ac:dyDescent="0.25">
      <c r="A170" s="3" t="s">
        <v>70</v>
      </c>
      <c r="B170" s="2" t="s">
        <v>39414</v>
      </c>
      <c r="C170" s="2" t="s">
        <v>712</v>
      </c>
      <c r="D170" s="3" t="s">
        <v>713</v>
      </c>
      <c r="E170" s="3" t="s">
        <v>713</v>
      </c>
      <c r="F170" s="3" t="s">
        <v>714</v>
      </c>
      <c r="G170" s="3" t="s">
        <v>715</v>
      </c>
      <c r="H170" s="3" t="s">
        <v>22965</v>
      </c>
      <c r="I170" s="3" t="s">
        <v>22965</v>
      </c>
      <c r="J170" s="3" t="s">
        <v>22966</v>
      </c>
      <c r="K170" s="3" t="s">
        <v>22967</v>
      </c>
      <c r="L170" s="3"/>
    </row>
    <row r="171" spans="1:12" ht="13.5" customHeight="1" x14ac:dyDescent="0.25">
      <c r="A171" s="3" t="s">
        <v>9</v>
      </c>
      <c r="B171" s="2" t="s">
        <v>39415</v>
      </c>
      <c r="C171" s="2" t="s">
        <v>716</v>
      </c>
      <c r="D171" s="3" t="s">
        <v>717</v>
      </c>
      <c r="E171" s="3" t="s">
        <v>717</v>
      </c>
      <c r="F171" s="3" t="s">
        <v>718</v>
      </c>
      <c r="G171" s="3" t="s">
        <v>719</v>
      </c>
      <c r="H171" s="3" t="s">
        <v>22968</v>
      </c>
      <c r="I171" s="3" t="s">
        <v>22968</v>
      </c>
      <c r="J171" s="3" t="s">
        <v>22969</v>
      </c>
      <c r="K171" s="3" t="s">
        <v>22970</v>
      </c>
      <c r="L171" s="3"/>
    </row>
    <row r="172" spans="1:12" ht="13.5" customHeight="1" x14ac:dyDescent="0.25">
      <c r="A172" s="3" t="s">
        <v>188</v>
      </c>
      <c r="B172" s="2" t="s">
        <v>39416</v>
      </c>
      <c r="C172" s="2" t="s">
        <v>720</v>
      </c>
      <c r="D172" s="3" t="s">
        <v>721</v>
      </c>
      <c r="E172" s="3" t="s">
        <v>721</v>
      </c>
      <c r="F172" s="3" t="s">
        <v>722</v>
      </c>
      <c r="G172" s="3" t="s">
        <v>723</v>
      </c>
      <c r="H172" s="3" t="s">
        <v>22971</v>
      </c>
      <c r="I172" s="3" t="s">
        <v>22971</v>
      </c>
      <c r="J172" s="3" t="s">
        <v>22972</v>
      </c>
      <c r="K172" s="3" t="s">
        <v>22973</v>
      </c>
      <c r="L172" s="3"/>
    </row>
    <row r="173" spans="1:12" ht="13.5" customHeight="1" x14ac:dyDescent="0.25">
      <c r="A173" s="3" t="s">
        <v>188</v>
      </c>
      <c r="B173" s="2" t="s">
        <v>39417</v>
      </c>
      <c r="C173" s="2" t="s">
        <v>724</v>
      </c>
      <c r="D173" s="3" t="s">
        <v>725</v>
      </c>
      <c r="E173" s="3" t="s">
        <v>725</v>
      </c>
      <c r="F173" s="3" t="s">
        <v>726</v>
      </c>
      <c r="G173" s="3" t="s">
        <v>725</v>
      </c>
      <c r="H173" s="3" t="s">
        <v>22974</v>
      </c>
      <c r="I173" s="3" t="s">
        <v>22974</v>
      </c>
      <c r="J173" s="3" t="s">
        <v>22975</v>
      </c>
      <c r="K173" s="3" t="s">
        <v>22974</v>
      </c>
      <c r="L173" s="3"/>
    </row>
    <row r="174" spans="1:12" ht="13.5" customHeight="1" x14ac:dyDescent="0.25">
      <c r="A174" s="3" t="s">
        <v>188</v>
      </c>
      <c r="B174" s="2" t="s">
        <v>39418</v>
      </c>
      <c r="C174" s="2" t="s">
        <v>727</v>
      </c>
      <c r="D174" s="3" t="s">
        <v>728</v>
      </c>
      <c r="E174" s="3" t="s">
        <v>728</v>
      </c>
      <c r="F174" s="3" t="s">
        <v>729</v>
      </c>
      <c r="G174" s="3" t="s">
        <v>730</v>
      </c>
      <c r="H174" s="3" t="s">
        <v>22976</v>
      </c>
      <c r="I174" s="3" t="s">
        <v>22976</v>
      </c>
      <c r="J174" s="3" t="s">
        <v>22977</v>
      </c>
      <c r="K174" s="3" t="s">
        <v>22976</v>
      </c>
      <c r="L174" s="3"/>
    </row>
    <row r="175" spans="1:12" ht="13.5" customHeight="1" x14ac:dyDescent="0.25">
      <c r="A175" s="3" t="s">
        <v>506</v>
      </c>
      <c r="B175" s="2" t="s">
        <v>39419</v>
      </c>
      <c r="C175" s="2" t="s">
        <v>731</v>
      </c>
      <c r="D175" s="3" t="s">
        <v>732</v>
      </c>
      <c r="E175" s="3" t="s">
        <v>732</v>
      </c>
      <c r="F175" s="3" t="s">
        <v>733</v>
      </c>
      <c r="G175" s="3" t="s">
        <v>734</v>
      </c>
      <c r="H175" s="3" t="s">
        <v>22978</v>
      </c>
      <c r="I175" s="3" t="s">
        <v>22978</v>
      </c>
      <c r="J175" s="3" t="s">
        <v>22979</v>
      </c>
      <c r="K175" s="4" t="s">
        <v>22980</v>
      </c>
      <c r="L175" s="3"/>
    </row>
    <row r="176" spans="1:12" ht="13.5" customHeight="1" x14ac:dyDescent="0.25">
      <c r="A176" s="3" t="s">
        <v>188</v>
      </c>
      <c r="B176" s="2" t="s">
        <v>39420</v>
      </c>
      <c r="C176" s="2" t="s">
        <v>735</v>
      </c>
      <c r="D176" s="3" t="s">
        <v>736</v>
      </c>
      <c r="E176" s="3" t="s">
        <v>736</v>
      </c>
      <c r="F176" s="3" t="s">
        <v>737</v>
      </c>
      <c r="G176" s="3" t="s">
        <v>738</v>
      </c>
      <c r="H176" s="3" t="s">
        <v>22981</v>
      </c>
      <c r="I176" s="3" t="s">
        <v>22981</v>
      </c>
      <c r="J176" s="3" t="s">
        <v>22982</v>
      </c>
      <c r="K176" s="3" t="s">
        <v>22981</v>
      </c>
      <c r="L176" s="3"/>
    </row>
    <row r="177" spans="1:12" ht="13.5" customHeight="1" x14ac:dyDescent="0.25">
      <c r="A177" s="3" t="s">
        <v>188</v>
      </c>
      <c r="B177" s="2" t="s">
        <v>39421</v>
      </c>
      <c r="C177" s="2" t="s">
        <v>739</v>
      </c>
      <c r="D177" s="3" t="s">
        <v>740</v>
      </c>
      <c r="E177" s="3" t="s">
        <v>740</v>
      </c>
      <c r="F177" s="3" t="s">
        <v>741</v>
      </c>
      <c r="G177" s="3" t="s">
        <v>742</v>
      </c>
      <c r="H177" s="3" t="s">
        <v>22983</v>
      </c>
      <c r="I177" s="3" t="s">
        <v>22983</v>
      </c>
      <c r="J177" s="3" t="s">
        <v>22984</v>
      </c>
      <c r="K177" s="3" t="s">
        <v>22983</v>
      </c>
      <c r="L177" s="3"/>
    </row>
    <row r="178" spans="1:12" ht="13.5" customHeight="1" x14ac:dyDescent="0.25">
      <c r="A178" s="3" t="s">
        <v>9</v>
      </c>
      <c r="B178" s="2" t="s">
        <v>39422</v>
      </c>
      <c r="C178" s="2" t="s">
        <v>743</v>
      </c>
      <c r="D178" s="3" t="s">
        <v>744</v>
      </c>
      <c r="E178" s="3" t="s">
        <v>744</v>
      </c>
      <c r="F178" s="3" t="s">
        <v>745</v>
      </c>
      <c r="G178" s="3" t="s">
        <v>746</v>
      </c>
      <c r="H178" s="3" t="s">
        <v>22985</v>
      </c>
      <c r="I178" s="3" t="s">
        <v>22985</v>
      </c>
      <c r="J178" s="3" t="s">
        <v>22986</v>
      </c>
      <c r="K178" s="3" t="s">
        <v>22987</v>
      </c>
      <c r="L178" s="3"/>
    </row>
    <row r="179" spans="1:12" ht="13.5" customHeight="1" x14ac:dyDescent="0.25">
      <c r="A179" s="3" t="s">
        <v>9</v>
      </c>
      <c r="B179" s="2" t="s">
        <v>39423</v>
      </c>
      <c r="C179" s="2" t="s">
        <v>747</v>
      </c>
      <c r="D179" s="3" t="s">
        <v>748</v>
      </c>
      <c r="E179" s="3" t="s">
        <v>748</v>
      </c>
      <c r="F179" s="3" t="s">
        <v>749</v>
      </c>
      <c r="G179" s="3" t="s">
        <v>750</v>
      </c>
      <c r="H179" s="3" t="s">
        <v>22988</v>
      </c>
      <c r="I179" s="3" t="s">
        <v>22988</v>
      </c>
      <c r="J179" s="3" t="s">
        <v>22989</v>
      </c>
      <c r="K179" s="3" t="s">
        <v>22990</v>
      </c>
      <c r="L179" s="3"/>
    </row>
    <row r="180" spans="1:12" ht="13.5" customHeight="1" x14ac:dyDescent="0.25">
      <c r="A180" s="3" t="s">
        <v>158</v>
      </c>
      <c r="B180" s="2" t="s">
        <v>39424</v>
      </c>
      <c r="C180" s="2" t="s">
        <v>751</v>
      </c>
      <c r="D180" s="3" t="s">
        <v>752</v>
      </c>
      <c r="E180" s="3" t="s">
        <v>752</v>
      </c>
      <c r="F180" s="3" t="s">
        <v>753</v>
      </c>
      <c r="G180" s="3" t="s">
        <v>752</v>
      </c>
      <c r="H180" s="3" t="s">
        <v>22991</v>
      </c>
      <c r="I180" s="3" t="s">
        <v>22991</v>
      </c>
      <c r="J180" s="3" t="s">
        <v>22992</v>
      </c>
      <c r="K180" s="3" t="s">
        <v>22991</v>
      </c>
      <c r="L180" s="3"/>
    </row>
    <row r="181" spans="1:12" ht="13.5" customHeight="1" x14ac:dyDescent="0.25">
      <c r="A181" s="3" t="s">
        <v>54</v>
      </c>
      <c r="B181" s="2" t="s">
        <v>39425</v>
      </c>
      <c r="C181" s="2" t="s">
        <v>754</v>
      </c>
      <c r="D181" s="3" t="s">
        <v>755</v>
      </c>
      <c r="E181" s="3" t="s">
        <v>755</v>
      </c>
      <c r="F181" s="3" t="s">
        <v>756</v>
      </c>
      <c r="G181" s="3" t="s">
        <v>755</v>
      </c>
      <c r="H181" s="3" t="s">
        <v>22993</v>
      </c>
      <c r="I181" s="3" t="s">
        <v>22993</v>
      </c>
      <c r="J181" s="3" t="s">
        <v>22994</v>
      </c>
      <c r="K181" s="3" t="s">
        <v>22993</v>
      </c>
      <c r="L181" s="3"/>
    </row>
    <row r="182" spans="1:12" ht="13.5" customHeight="1" x14ac:dyDescent="0.25">
      <c r="A182" s="3" t="s">
        <v>158</v>
      </c>
      <c r="B182" s="2" t="s">
        <v>39426</v>
      </c>
      <c r="C182" s="2" t="s">
        <v>757</v>
      </c>
      <c r="D182" s="3" t="s">
        <v>758</v>
      </c>
      <c r="E182" s="3" t="s">
        <v>758</v>
      </c>
      <c r="F182" s="3" t="s">
        <v>759</v>
      </c>
      <c r="G182" s="3" t="s">
        <v>758</v>
      </c>
      <c r="H182" s="3" t="s">
        <v>22995</v>
      </c>
      <c r="I182" s="3" t="s">
        <v>22995</v>
      </c>
      <c r="J182" s="3" t="s">
        <v>22996</v>
      </c>
      <c r="K182" s="3" t="s">
        <v>22995</v>
      </c>
      <c r="L182" s="3"/>
    </row>
    <row r="183" spans="1:12" ht="13.5" customHeight="1" x14ac:dyDescent="0.25">
      <c r="A183" s="3" t="s">
        <v>493</v>
      </c>
      <c r="B183" s="2" t="s">
        <v>39427</v>
      </c>
      <c r="C183" s="2" t="s">
        <v>760</v>
      </c>
      <c r="D183" s="3" t="s">
        <v>761</v>
      </c>
      <c r="E183" s="3" t="s">
        <v>761</v>
      </c>
      <c r="F183" s="3" t="s">
        <v>762</v>
      </c>
      <c r="G183" s="3" t="s">
        <v>763</v>
      </c>
      <c r="H183" s="3" t="s">
        <v>22997</v>
      </c>
      <c r="I183" s="3" t="s">
        <v>22997</v>
      </c>
      <c r="J183" s="3" t="s">
        <v>22998</v>
      </c>
      <c r="K183" s="3" t="s">
        <v>22999</v>
      </c>
      <c r="L183" s="3"/>
    </row>
    <row r="184" spans="1:12" ht="13.5" customHeight="1" x14ac:dyDescent="0.25">
      <c r="A184" s="3" t="s">
        <v>9</v>
      </c>
      <c r="B184" s="2" t="s">
        <v>39428</v>
      </c>
      <c r="C184" s="2" t="s">
        <v>764</v>
      </c>
      <c r="D184" s="3" t="s">
        <v>765</v>
      </c>
      <c r="E184" s="3" t="s">
        <v>766</v>
      </c>
      <c r="F184" s="3" t="s">
        <v>767</v>
      </c>
      <c r="G184" s="3" t="s">
        <v>765</v>
      </c>
      <c r="H184" s="3" t="s">
        <v>23000</v>
      </c>
      <c r="I184" s="3" t="s">
        <v>23001</v>
      </c>
      <c r="J184" s="3" t="s">
        <v>23002</v>
      </c>
      <c r="K184" s="3" t="s">
        <v>23000</v>
      </c>
      <c r="L184" s="3"/>
    </row>
    <row r="185" spans="1:12" ht="13.5" customHeight="1" x14ac:dyDescent="0.25">
      <c r="A185" s="3" t="s">
        <v>106</v>
      </c>
      <c r="B185" s="2" t="s">
        <v>39429</v>
      </c>
      <c r="C185" s="2" t="s">
        <v>768</v>
      </c>
      <c r="D185" s="3" t="s">
        <v>769</v>
      </c>
      <c r="E185" s="3" t="s">
        <v>770</v>
      </c>
      <c r="F185" s="3" t="s">
        <v>771</v>
      </c>
      <c r="G185" s="3" t="s">
        <v>772</v>
      </c>
      <c r="H185" s="3" t="s">
        <v>23003</v>
      </c>
      <c r="I185" s="3" t="s">
        <v>23004</v>
      </c>
      <c r="J185" s="3" t="s">
        <v>23005</v>
      </c>
      <c r="K185" s="3" t="s">
        <v>23006</v>
      </c>
      <c r="L185" s="3"/>
    </row>
    <row r="186" spans="1:12" ht="13.5" customHeight="1" x14ac:dyDescent="0.25">
      <c r="A186" s="3" t="s">
        <v>106</v>
      </c>
      <c r="B186" s="2" t="s">
        <v>39430</v>
      </c>
      <c r="C186" s="2" t="s">
        <v>773</v>
      </c>
      <c r="D186" s="3" t="s">
        <v>774</v>
      </c>
      <c r="E186" s="3" t="s">
        <v>775</v>
      </c>
      <c r="F186" s="3" t="s">
        <v>776</v>
      </c>
      <c r="G186" s="3" t="s">
        <v>777</v>
      </c>
      <c r="H186" s="3" t="s">
        <v>23007</v>
      </c>
      <c r="I186" s="3" t="s">
        <v>23008</v>
      </c>
      <c r="J186" s="3" t="s">
        <v>23009</v>
      </c>
      <c r="K186" s="4" t="s">
        <v>23010</v>
      </c>
      <c r="L186" s="3"/>
    </row>
    <row r="187" spans="1:12" ht="13.5" customHeight="1" x14ac:dyDescent="0.25">
      <c r="A187" s="3" t="s">
        <v>9</v>
      </c>
      <c r="B187" s="2" t="s">
        <v>39431</v>
      </c>
      <c r="C187" s="2" t="s">
        <v>778</v>
      </c>
      <c r="D187" s="3" t="s">
        <v>779</v>
      </c>
      <c r="E187" s="3" t="s">
        <v>779</v>
      </c>
      <c r="F187" s="3" t="s">
        <v>780</v>
      </c>
      <c r="G187" s="3" t="s">
        <v>781</v>
      </c>
      <c r="H187" s="3" t="s">
        <v>23011</v>
      </c>
      <c r="I187" s="3" t="s">
        <v>23011</v>
      </c>
      <c r="J187" s="3" t="s">
        <v>23012</v>
      </c>
      <c r="K187" s="3" t="s">
        <v>23013</v>
      </c>
      <c r="L187" s="3"/>
    </row>
    <row r="188" spans="1:12" ht="13.5" customHeight="1" x14ac:dyDescent="0.25">
      <c r="A188" s="3" t="s">
        <v>9</v>
      </c>
      <c r="B188" s="2" t="s">
        <v>39432</v>
      </c>
      <c r="C188" s="2" t="s">
        <v>782</v>
      </c>
      <c r="D188" s="3" t="s">
        <v>783</v>
      </c>
      <c r="E188" s="3" t="s">
        <v>783</v>
      </c>
      <c r="F188" s="3" t="s">
        <v>784</v>
      </c>
      <c r="G188" s="3" t="s">
        <v>785</v>
      </c>
      <c r="H188" s="3" t="s">
        <v>23014</v>
      </c>
      <c r="I188" s="3" t="s">
        <v>23014</v>
      </c>
      <c r="J188" s="3" t="s">
        <v>23015</v>
      </c>
      <c r="K188" s="4" t="s">
        <v>23016</v>
      </c>
      <c r="L188" s="3"/>
    </row>
    <row r="189" spans="1:12" ht="13.5" customHeight="1" x14ac:dyDescent="0.25">
      <c r="A189" s="3" t="s">
        <v>9</v>
      </c>
      <c r="B189" s="2" t="s">
        <v>39433</v>
      </c>
      <c r="C189" s="2" t="s">
        <v>786</v>
      </c>
      <c r="D189" s="3" t="s">
        <v>787</v>
      </c>
      <c r="E189" s="3" t="s">
        <v>787</v>
      </c>
      <c r="F189" s="3" t="s">
        <v>788</v>
      </c>
      <c r="G189" s="3" t="s">
        <v>789</v>
      </c>
      <c r="H189" s="3" t="s">
        <v>23017</v>
      </c>
      <c r="I189" s="3" t="s">
        <v>23017</v>
      </c>
      <c r="J189" s="3" t="s">
        <v>23018</v>
      </c>
      <c r="K189" s="4" t="s">
        <v>23019</v>
      </c>
      <c r="L189" s="3"/>
    </row>
    <row r="190" spans="1:12" ht="13.5" customHeight="1" x14ac:dyDescent="0.25">
      <c r="A190" s="3" t="s">
        <v>183</v>
      </c>
      <c r="B190" s="2" t="s">
        <v>39434</v>
      </c>
      <c r="C190" s="2" t="s">
        <v>790</v>
      </c>
      <c r="D190" s="3" t="s">
        <v>791</v>
      </c>
      <c r="E190" s="3" t="s">
        <v>791</v>
      </c>
      <c r="F190" s="3" t="s">
        <v>792</v>
      </c>
      <c r="G190" s="3" t="s">
        <v>793</v>
      </c>
      <c r="H190" s="3" t="s">
        <v>23020</v>
      </c>
      <c r="I190" s="3" t="s">
        <v>23020</v>
      </c>
      <c r="J190" s="3" t="s">
        <v>23021</v>
      </c>
      <c r="K190" s="3" t="s">
        <v>23022</v>
      </c>
      <c r="L190" s="3"/>
    </row>
    <row r="191" spans="1:12" ht="13.5" customHeight="1" x14ac:dyDescent="0.25">
      <c r="A191" s="3" t="s">
        <v>9</v>
      </c>
      <c r="B191" s="2" t="s">
        <v>39435</v>
      </c>
      <c r="C191" s="2" t="s">
        <v>794</v>
      </c>
      <c r="D191" s="3" t="s">
        <v>795</v>
      </c>
      <c r="E191" s="3" t="s">
        <v>796</v>
      </c>
      <c r="F191" s="3" t="s">
        <v>797</v>
      </c>
      <c r="G191" s="3" t="s">
        <v>798</v>
      </c>
      <c r="H191" s="3" t="s">
        <v>23023</v>
      </c>
      <c r="I191" s="3" t="s">
        <v>23024</v>
      </c>
      <c r="J191" s="3" t="s">
        <v>23025</v>
      </c>
      <c r="K191" s="3" t="s">
        <v>23026</v>
      </c>
      <c r="L191" s="3"/>
    </row>
    <row r="192" spans="1:12" ht="13.5" customHeight="1" x14ac:dyDescent="0.25">
      <c r="A192" s="3" t="s">
        <v>9</v>
      </c>
      <c r="B192" s="2" t="s">
        <v>39436</v>
      </c>
      <c r="C192" s="2" t="s">
        <v>799</v>
      </c>
      <c r="D192" s="3" t="s">
        <v>800</v>
      </c>
      <c r="E192" s="3" t="s">
        <v>800</v>
      </c>
      <c r="F192" s="3" t="s">
        <v>801</v>
      </c>
      <c r="G192" s="3" t="s">
        <v>800</v>
      </c>
      <c r="H192" s="3" t="s">
        <v>23027</v>
      </c>
      <c r="I192" s="3" t="s">
        <v>23027</v>
      </c>
      <c r="J192" s="3" t="s">
        <v>23028</v>
      </c>
      <c r="K192" s="3" t="s">
        <v>23027</v>
      </c>
      <c r="L192" s="3"/>
    </row>
    <row r="193" spans="1:12" ht="13.5" customHeight="1" x14ac:dyDescent="0.25">
      <c r="A193" s="3" t="s">
        <v>9</v>
      </c>
      <c r="B193" s="2" t="s">
        <v>39437</v>
      </c>
      <c r="C193" s="2" t="s">
        <v>802</v>
      </c>
      <c r="D193" s="3" t="s">
        <v>803</v>
      </c>
      <c r="E193" s="3" t="s">
        <v>804</v>
      </c>
      <c r="F193" s="3" t="s">
        <v>805</v>
      </c>
      <c r="G193" s="3" t="s">
        <v>806</v>
      </c>
      <c r="H193" s="3" t="s">
        <v>23029</v>
      </c>
      <c r="I193" s="3" t="s">
        <v>23030</v>
      </c>
      <c r="J193" s="3" t="s">
        <v>23031</v>
      </c>
      <c r="K193" s="4" t="s">
        <v>23032</v>
      </c>
      <c r="L193" s="3"/>
    </row>
    <row r="194" spans="1:12" ht="13.5" customHeight="1" x14ac:dyDescent="0.25">
      <c r="A194" s="3" t="s">
        <v>9</v>
      </c>
      <c r="B194" s="2" t="s">
        <v>39438</v>
      </c>
      <c r="C194" s="2" t="s">
        <v>807</v>
      </c>
      <c r="D194" s="3" t="s">
        <v>808</v>
      </c>
      <c r="E194" s="3" t="s">
        <v>808</v>
      </c>
      <c r="F194" s="3" t="s">
        <v>809</v>
      </c>
      <c r="G194" s="3" t="s">
        <v>808</v>
      </c>
      <c r="H194" s="3" t="s">
        <v>23033</v>
      </c>
      <c r="I194" s="3" t="s">
        <v>23033</v>
      </c>
      <c r="J194" s="3" t="s">
        <v>23034</v>
      </c>
      <c r="K194" s="3" t="s">
        <v>23033</v>
      </c>
      <c r="L194" s="3"/>
    </row>
    <row r="195" spans="1:12" ht="13.5" customHeight="1" x14ac:dyDescent="0.25">
      <c r="A195" s="3" t="s">
        <v>9</v>
      </c>
      <c r="B195" s="2" t="s">
        <v>39439</v>
      </c>
      <c r="C195" s="2" t="s">
        <v>810</v>
      </c>
      <c r="D195" s="3" t="s">
        <v>811</v>
      </c>
      <c r="E195" s="3" t="s">
        <v>811</v>
      </c>
      <c r="F195" s="3" t="s">
        <v>812</v>
      </c>
      <c r="G195" s="3" t="s">
        <v>813</v>
      </c>
      <c r="H195" s="3" t="s">
        <v>23035</v>
      </c>
      <c r="I195" s="3" t="s">
        <v>23035</v>
      </c>
      <c r="J195" s="3" t="s">
        <v>23036</v>
      </c>
      <c r="K195" s="4" t="s">
        <v>23037</v>
      </c>
      <c r="L195" s="3"/>
    </row>
    <row r="196" spans="1:12" ht="13.5" customHeight="1" x14ac:dyDescent="0.25">
      <c r="A196" s="3" t="s">
        <v>9</v>
      </c>
      <c r="B196" s="2" t="s">
        <v>39440</v>
      </c>
      <c r="C196" s="2" t="s">
        <v>814</v>
      </c>
      <c r="D196" s="3" t="s">
        <v>815</v>
      </c>
      <c r="E196" s="3" t="s">
        <v>815</v>
      </c>
      <c r="F196" s="3" t="s">
        <v>816</v>
      </c>
      <c r="G196" s="3" t="s">
        <v>817</v>
      </c>
      <c r="H196" s="3" t="s">
        <v>23038</v>
      </c>
      <c r="I196" s="3" t="s">
        <v>23038</v>
      </c>
      <c r="J196" s="3" t="s">
        <v>23039</v>
      </c>
      <c r="K196" s="3" t="s">
        <v>23040</v>
      </c>
      <c r="L196" s="3"/>
    </row>
    <row r="197" spans="1:12" ht="13.5" customHeight="1" x14ac:dyDescent="0.25">
      <c r="A197" s="3" t="s">
        <v>9</v>
      </c>
      <c r="B197" s="2" t="s">
        <v>39441</v>
      </c>
      <c r="C197" s="2" t="s">
        <v>818</v>
      </c>
      <c r="D197" s="3" t="s">
        <v>819</v>
      </c>
      <c r="E197" s="3" t="s">
        <v>819</v>
      </c>
      <c r="F197" s="3" t="s">
        <v>820</v>
      </c>
      <c r="G197" s="3" t="s">
        <v>821</v>
      </c>
      <c r="H197" s="3" t="s">
        <v>23041</v>
      </c>
      <c r="I197" s="3" t="s">
        <v>23041</v>
      </c>
      <c r="J197" s="3" t="s">
        <v>23042</v>
      </c>
      <c r="K197" s="3" t="s">
        <v>23043</v>
      </c>
      <c r="L197" s="3"/>
    </row>
    <row r="198" spans="1:12" ht="13.5" customHeight="1" x14ac:dyDescent="0.25">
      <c r="A198" s="3" t="s">
        <v>9</v>
      </c>
      <c r="B198" s="2" t="s">
        <v>39442</v>
      </c>
      <c r="C198" s="2" t="s">
        <v>822</v>
      </c>
      <c r="D198" s="3" t="s">
        <v>823</v>
      </c>
      <c r="E198" s="3" t="s">
        <v>823</v>
      </c>
      <c r="F198" s="3" t="s">
        <v>824</v>
      </c>
      <c r="G198" s="3" t="s">
        <v>823</v>
      </c>
      <c r="H198" s="3" t="s">
        <v>23044</v>
      </c>
      <c r="I198" s="3" t="s">
        <v>23044</v>
      </c>
      <c r="J198" s="3" t="s">
        <v>23045</v>
      </c>
      <c r="K198" s="3" t="s">
        <v>23044</v>
      </c>
      <c r="L198" s="3"/>
    </row>
    <row r="199" spans="1:12" ht="13.5" customHeight="1" x14ac:dyDescent="0.25">
      <c r="A199" s="3" t="s">
        <v>9</v>
      </c>
      <c r="B199" s="2" t="s">
        <v>39443</v>
      </c>
      <c r="C199" s="2" t="s">
        <v>825</v>
      </c>
      <c r="D199" s="3" t="s">
        <v>826</v>
      </c>
      <c r="E199" s="3" t="s">
        <v>826</v>
      </c>
      <c r="F199" s="3" t="s">
        <v>827</v>
      </c>
      <c r="G199" s="3" t="s">
        <v>828</v>
      </c>
      <c r="H199" s="3" t="s">
        <v>23046</v>
      </c>
      <c r="I199" s="3" t="s">
        <v>23046</v>
      </c>
      <c r="J199" s="3" t="s">
        <v>23047</v>
      </c>
      <c r="K199" s="3" t="s">
        <v>23048</v>
      </c>
      <c r="L199" s="3"/>
    </row>
    <row r="200" spans="1:12" ht="13.5" customHeight="1" x14ac:dyDescent="0.25">
      <c r="A200" s="3" t="s">
        <v>188</v>
      </c>
      <c r="B200" s="2" t="s">
        <v>39444</v>
      </c>
      <c r="C200" s="2" t="s">
        <v>829</v>
      </c>
      <c r="D200" s="3" t="s">
        <v>830</v>
      </c>
      <c r="E200" s="3" t="s">
        <v>830</v>
      </c>
      <c r="F200" s="3" t="s">
        <v>831</v>
      </c>
      <c r="G200" s="3" t="s">
        <v>832</v>
      </c>
      <c r="H200" s="3" t="s">
        <v>23049</v>
      </c>
      <c r="I200" s="3" t="s">
        <v>23049</v>
      </c>
      <c r="J200" s="3" t="s">
        <v>23050</v>
      </c>
      <c r="K200" s="3" t="s">
        <v>23051</v>
      </c>
      <c r="L200" s="3"/>
    </row>
    <row r="201" spans="1:12" ht="13.5" customHeight="1" x14ac:dyDescent="0.25">
      <c r="A201" s="3" t="s">
        <v>9</v>
      </c>
      <c r="B201" s="2" t="s">
        <v>39445</v>
      </c>
      <c r="C201" s="2" t="s">
        <v>833</v>
      </c>
      <c r="D201" s="3" t="s">
        <v>834</v>
      </c>
      <c r="E201" s="3" t="s">
        <v>834</v>
      </c>
      <c r="F201" s="3" t="s">
        <v>835</v>
      </c>
      <c r="G201" s="3" t="s">
        <v>836</v>
      </c>
      <c r="H201" s="3" t="s">
        <v>23052</v>
      </c>
      <c r="I201" s="3" t="s">
        <v>23052</v>
      </c>
      <c r="J201" s="3" t="s">
        <v>23053</v>
      </c>
      <c r="K201" s="3" t="s">
        <v>23054</v>
      </c>
      <c r="L201" s="3"/>
    </row>
    <row r="202" spans="1:12" ht="13.5" customHeight="1" x14ac:dyDescent="0.25">
      <c r="A202" s="3" t="s">
        <v>9</v>
      </c>
      <c r="B202" s="2" t="s">
        <v>39446</v>
      </c>
      <c r="C202" s="2" t="s">
        <v>837</v>
      </c>
      <c r="D202" s="3" t="s">
        <v>838</v>
      </c>
      <c r="E202" s="3" t="s">
        <v>838</v>
      </c>
      <c r="F202" s="3" t="s">
        <v>839</v>
      </c>
      <c r="G202" s="3" t="s">
        <v>840</v>
      </c>
      <c r="H202" s="3" t="s">
        <v>23055</v>
      </c>
      <c r="I202" s="3" t="s">
        <v>23055</v>
      </c>
      <c r="J202" s="3" t="s">
        <v>23056</v>
      </c>
      <c r="K202" s="3" t="s">
        <v>23057</v>
      </c>
      <c r="L202" s="3"/>
    </row>
    <row r="203" spans="1:12" ht="13.5" customHeight="1" x14ac:dyDescent="0.25">
      <c r="A203" s="3" t="s">
        <v>9</v>
      </c>
      <c r="B203" s="2" t="s">
        <v>39447</v>
      </c>
      <c r="C203" s="2" t="s">
        <v>841</v>
      </c>
      <c r="D203" s="3" t="s">
        <v>842</v>
      </c>
      <c r="E203" s="3" t="s">
        <v>842</v>
      </c>
      <c r="F203" s="3" t="s">
        <v>843</v>
      </c>
      <c r="G203" s="3" t="s">
        <v>842</v>
      </c>
      <c r="H203" s="3" t="s">
        <v>23058</v>
      </c>
      <c r="I203" s="3" t="s">
        <v>23058</v>
      </c>
      <c r="J203" s="3" t="s">
        <v>23059</v>
      </c>
      <c r="K203" s="3" t="s">
        <v>23058</v>
      </c>
      <c r="L203" s="3"/>
    </row>
    <row r="204" spans="1:12" ht="13.5" customHeight="1" x14ac:dyDescent="0.25">
      <c r="A204" s="3" t="s">
        <v>9</v>
      </c>
      <c r="B204" s="2" t="s">
        <v>39448</v>
      </c>
      <c r="C204" s="2" t="s">
        <v>844</v>
      </c>
      <c r="D204" s="3" t="s">
        <v>845</v>
      </c>
      <c r="E204" s="3" t="s">
        <v>845</v>
      </c>
      <c r="F204" s="3" t="s">
        <v>846</v>
      </c>
      <c r="G204" s="3" t="s">
        <v>847</v>
      </c>
      <c r="H204" s="3" t="s">
        <v>23060</v>
      </c>
      <c r="I204" s="3" t="s">
        <v>23060</v>
      </c>
      <c r="J204" s="3" t="s">
        <v>23061</v>
      </c>
      <c r="K204" s="3" t="s">
        <v>23062</v>
      </c>
      <c r="L204" s="3"/>
    </row>
    <row r="205" spans="1:12" ht="13.5" customHeight="1" x14ac:dyDescent="0.25">
      <c r="A205" s="3" t="s">
        <v>9</v>
      </c>
      <c r="B205" s="2" t="s">
        <v>39449</v>
      </c>
      <c r="C205" s="2" t="s">
        <v>848</v>
      </c>
      <c r="D205" s="3" t="s">
        <v>849</v>
      </c>
      <c r="E205" s="3" t="s">
        <v>849</v>
      </c>
      <c r="F205" s="3" t="s">
        <v>850</v>
      </c>
      <c r="G205" s="3" t="s">
        <v>851</v>
      </c>
      <c r="H205" s="3" t="s">
        <v>23063</v>
      </c>
      <c r="I205" s="3" t="s">
        <v>23063</v>
      </c>
      <c r="J205" s="3" t="s">
        <v>23064</v>
      </c>
      <c r="K205" s="3" t="s">
        <v>23065</v>
      </c>
      <c r="L205" s="3"/>
    </row>
    <row r="206" spans="1:12" ht="13.5" customHeight="1" x14ac:dyDescent="0.25">
      <c r="A206" s="3" t="s">
        <v>183</v>
      </c>
      <c r="B206" s="2" t="s">
        <v>39450</v>
      </c>
      <c r="C206" s="2" t="s">
        <v>852</v>
      </c>
      <c r="D206" s="3" t="s">
        <v>853</v>
      </c>
      <c r="E206" s="3" t="s">
        <v>853</v>
      </c>
      <c r="F206" s="3" t="s">
        <v>854</v>
      </c>
      <c r="G206" s="3" t="s">
        <v>855</v>
      </c>
      <c r="H206" s="3" t="s">
        <v>23066</v>
      </c>
      <c r="I206" s="3" t="s">
        <v>23066</v>
      </c>
      <c r="J206" s="3" t="s">
        <v>23067</v>
      </c>
      <c r="K206" s="3" t="s">
        <v>23068</v>
      </c>
      <c r="L206" s="3"/>
    </row>
    <row r="207" spans="1:12" ht="13.5" customHeight="1" x14ac:dyDescent="0.25">
      <c r="A207" s="5" t="s">
        <v>13581</v>
      </c>
      <c r="B207" s="5" t="s">
        <v>44416</v>
      </c>
      <c r="C207" s="5" t="s">
        <v>44417</v>
      </c>
      <c r="D207" s="5" t="s">
        <v>44418</v>
      </c>
      <c r="E207" s="1" t="s">
        <v>44418</v>
      </c>
      <c r="F207" s="1" t="s">
        <v>44419</v>
      </c>
      <c r="G207" s="1" t="s">
        <v>44420</v>
      </c>
      <c r="H207" s="5" t="str">
        <f ca="1">IFERROR(__xludf.DUMMYFUNCTION("GOOGLETRANSLATE(D4,""en"",""ja"")"),"ALKタンパク質")</f>
        <v>ALKタンパク質</v>
      </c>
      <c r="I207" s="5" t="str">
        <f ca="1">IFERROR(__xludf.DUMMYFUNCTION("GOOGLETRANSLATE(E4,""en"",""ja"")"),"ALKタンパク質")</f>
        <v>ALKタンパク質</v>
      </c>
      <c r="J207" s="5" t="str">
        <f ca="1">IFERROR(__xludf.DUMMYFUNCTION("GOOGLETRANSLATE(F4,""en"",""ja"")"),"生物標本中の ALK 受容体チロシンキナーゼの測定。")</f>
        <v>生物標本中の ALK 受容体チロシンキナーゼの測定。</v>
      </c>
      <c r="K207" s="5" t="str">
        <f ca="1">IFERROR(__xludf.DUMMYFUNCTION("GOOGLETRANSLATE(G4,""en"",""ja"")"),"ALKタンパク質測定")</f>
        <v>ALKタンパク質測定</v>
      </c>
      <c r="L207" s="3"/>
    </row>
    <row r="208" spans="1:12" ht="13.5" customHeight="1" x14ac:dyDescent="0.25">
      <c r="A208" s="3" t="s">
        <v>9</v>
      </c>
      <c r="B208" s="2" t="s">
        <v>39451</v>
      </c>
      <c r="C208" s="2" t="s">
        <v>856</v>
      </c>
      <c r="D208" s="3" t="s">
        <v>857</v>
      </c>
      <c r="E208" s="3" t="s">
        <v>857</v>
      </c>
      <c r="F208" s="3" t="s">
        <v>858</v>
      </c>
      <c r="G208" s="3" t="s">
        <v>859</v>
      </c>
      <c r="H208" s="3" t="s">
        <v>23069</v>
      </c>
      <c r="I208" s="3" t="s">
        <v>23069</v>
      </c>
      <c r="J208" s="3" t="s">
        <v>23070</v>
      </c>
      <c r="K208" s="3" t="s">
        <v>23071</v>
      </c>
      <c r="L208" s="3"/>
    </row>
    <row r="209" spans="1:12" ht="13.5" customHeight="1" x14ac:dyDescent="0.25">
      <c r="A209" s="3" t="s">
        <v>9</v>
      </c>
      <c r="B209" s="2" t="s">
        <v>39452</v>
      </c>
      <c r="C209" s="2" t="s">
        <v>860</v>
      </c>
      <c r="D209" s="3" t="s">
        <v>861</v>
      </c>
      <c r="E209" s="3" t="s">
        <v>862</v>
      </c>
      <c r="F209" s="3" t="s">
        <v>863</v>
      </c>
      <c r="G209" s="3" t="s">
        <v>864</v>
      </c>
      <c r="H209" s="3" t="s">
        <v>23072</v>
      </c>
      <c r="I209" s="3" t="s">
        <v>23073</v>
      </c>
      <c r="J209" s="3" t="s">
        <v>23074</v>
      </c>
      <c r="K209" s="3" t="s">
        <v>23075</v>
      </c>
      <c r="L209" s="3"/>
    </row>
    <row r="210" spans="1:12" ht="13.5" customHeight="1" x14ac:dyDescent="0.25">
      <c r="A210" s="3" t="s">
        <v>9</v>
      </c>
      <c r="B210" s="2" t="s">
        <v>39453</v>
      </c>
      <c r="C210" s="2" t="s">
        <v>865</v>
      </c>
      <c r="D210" s="3" t="s">
        <v>866</v>
      </c>
      <c r="E210" s="3" t="s">
        <v>866</v>
      </c>
      <c r="F210" s="3" t="s">
        <v>867</v>
      </c>
      <c r="G210" s="3" t="s">
        <v>868</v>
      </c>
      <c r="H210" s="3" t="s">
        <v>23076</v>
      </c>
      <c r="I210" s="3" t="s">
        <v>23076</v>
      </c>
      <c r="J210" s="3" t="s">
        <v>23077</v>
      </c>
      <c r="K210" s="3" t="s">
        <v>23078</v>
      </c>
      <c r="L210" s="3"/>
    </row>
    <row r="211" spans="1:12" ht="13.5" customHeight="1" x14ac:dyDescent="0.25">
      <c r="A211" s="3" t="s">
        <v>9</v>
      </c>
      <c r="B211" s="2" t="s">
        <v>39454</v>
      </c>
      <c r="C211" s="2" t="s">
        <v>869</v>
      </c>
      <c r="D211" s="3" t="s">
        <v>870</v>
      </c>
      <c r="E211" s="3" t="s">
        <v>871</v>
      </c>
      <c r="F211" s="3" t="s">
        <v>872</v>
      </c>
      <c r="G211" s="3" t="s">
        <v>873</v>
      </c>
      <c r="H211" s="3" t="s">
        <v>23079</v>
      </c>
      <c r="I211" s="3" t="s">
        <v>23080</v>
      </c>
      <c r="J211" s="3" t="s">
        <v>23081</v>
      </c>
      <c r="K211" s="4" t="s">
        <v>23082</v>
      </c>
      <c r="L211" s="3"/>
    </row>
    <row r="212" spans="1:12" ht="13.5" customHeight="1" x14ac:dyDescent="0.25">
      <c r="A212" s="3" t="s">
        <v>9</v>
      </c>
      <c r="B212" s="2" t="s">
        <v>39455</v>
      </c>
      <c r="C212" s="2" t="s">
        <v>874</v>
      </c>
      <c r="D212" s="3" t="s">
        <v>875</v>
      </c>
      <c r="E212" s="3" t="s">
        <v>875</v>
      </c>
      <c r="F212" s="3" t="s">
        <v>876</v>
      </c>
      <c r="G212" s="3" t="s">
        <v>877</v>
      </c>
      <c r="H212" s="3" t="s">
        <v>23083</v>
      </c>
      <c r="I212" s="3" t="s">
        <v>23083</v>
      </c>
      <c r="J212" s="3" t="s">
        <v>23084</v>
      </c>
      <c r="K212" s="3" t="s">
        <v>23085</v>
      </c>
      <c r="L212" s="3"/>
    </row>
    <row r="213" spans="1:12" ht="13.5" customHeight="1" x14ac:dyDescent="0.25">
      <c r="A213" s="3" t="s">
        <v>106</v>
      </c>
      <c r="B213" s="2" t="s">
        <v>39456</v>
      </c>
      <c r="C213" s="2" t="s">
        <v>878</v>
      </c>
      <c r="D213" s="3" t="s">
        <v>879</v>
      </c>
      <c r="E213" s="3" t="s">
        <v>880</v>
      </c>
      <c r="F213" s="3" t="s">
        <v>881</v>
      </c>
      <c r="G213" s="3" t="s">
        <v>882</v>
      </c>
      <c r="H213" s="3" t="s">
        <v>23086</v>
      </c>
      <c r="I213" s="3" t="s">
        <v>23087</v>
      </c>
      <c r="J213" s="3" t="s">
        <v>23088</v>
      </c>
      <c r="K213" s="3" t="s">
        <v>23089</v>
      </c>
      <c r="L213" s="3"/>
    </row>
    <row r="214" spans="1:12" ht="13.5" customHeight="1" x14ac:dyDescent="0.25">
      <c r="A214" s="3" t="s">
        <v>9</v>
      </c>
      <c r="B214" s="2" t="s">
        <v>39457</v>
      </c>
      <c r="C214" s="2" t="s">
        <v>883</v>
      </c>
      <c r="D214" s="3" t="s">
        <v>884</v>
      </c>
      <c r="E214" s="3" t="s">
        <v>884</v>
      </c>
      <c r="F214" s="3" t="s">
        <v>885</v>
      </c>
      <c r="G214" s="3" t="s">
        <v>886</v>
      </c>
      <c r="H214" s="3" t="s">
        <v>23090</v>
      </c>
      <c r="I214" s="3" t="s">
        <v>23090</v>
      </c>
      <c r="J214" s="3" t="s">
        <v>23091</v>
      </c>
      <c r="K214" s="4" t="s">
        <v>23092</v>
      </c>
      <c r="L214" s="3"/>
    </row>
    <row r="215" spans="1:12" ht="13.5" customHeight="1" x14ac:dyDescent="0.25">
      <c r="A215" s="3" t="s">
        <v>9</v>
      </c>
      <c r="B215" s="2" t="s">
        <v>39458</v>
      </c>
      <c r="C215" s="2" t="s">
        <v>887</v>
      </c>
      <c r="D215" s="3" t="s">
        <v>888</v>
      </c>
      <c r="E215" s="3" t="s">
        <v>888</v>
      </c>
      <c r="F215" s="3" t="s">
        <v>889</v>
      </c>
      <c r="G215" s="3" t="s">
        <v>888</v>
      </c>
      <c r="H215" s="3" t="s">
        <v>23093</v>
      </c>
      <c r="I215" s="3" t="s">
        <v>23093</v>
      </c>
      <c r="J215" s="3" t="s">
        <v>23094</v>
      </c>
      <c r="K215" s="3" t="s">
        <v>23093</v>
      </c>
      <c r="L215" s="3"/>
    </row>
    <row r="216" spans="1:12" ht="13.5" customHeight="1" x14ac:dyDescent="0.25">
      <c r="A216" s="3" t="s">
        <v>9</v>
      </c>
      <c r="B216" s="2" t="s">
        <v>39459</v>
      </c>
      <c r="C216" s="2" t="s">
        <v>890</v>
      </c>
      <c r="D216" s="3" t="s">
        <v>891</v>
      </c>
      <c r="E216" s="3" t="s">
        <v>892</v>
      </c>
      <c r="F216" s="3" t="s">
        <v>893</v>
      </c>
      <c r="G216" s="3" t="s">
        <v>894</v>
      </c>
      <c r="H216" s="3" t="s">
        <v>23095</v>
      </c>
      <c r="I216" s="3" t="s">
        <v>23096</v>
      </c>
      <c r="J216" s="3" t="s">
        <v>23097</v>
      </c>
      <c r="K216" s="4" t="s">
        <v>23098</v>
      </c>
      <c r="L216" s="3"/>
    </row>
    <row r="217" spans="1:12" ht="13.5" customHeight="1" x14ac:dyDescent="0.25">
      <c r="A217" s="3" t="s">
        <v>9</v>
      </c>
      <c r="B217" s="2" t="s">
        <v>39460</v>
      </c>
      <c r="C217" s="2" t="s">
        <v>895</v>
      </c>
      <c r="D217" s="3" t="s">
        <v>896</v>
      </c>
      <c r="E217" s="3" t="s">
        <v>896</v>
      </c>
      <c r="F217" s="3" t="s">
        <v>897</v>
      </c>
      <c r="G217" s="3" t="s">
        <v>898</v>
      </c>
      <c r="H217" s="3" t="s">
        <v>23099</v>
      </c>
      <c r="I217" s="3" t="s">
        <v>23099</v>
      </c>
      <c r="J217" s="3" t="s">
        <v>23100</v>
      </c>
      <c r="K217" s="4" t="s">
        <v>23101</v>
      </c>
      <c r="L217" s="3"/>
    </row>
    <row r="218" spans="1:12" ht="13.5" customHeight="1" x14ac:dyDescent="0.25">
      <c r="A218" s="3" t="s">
        <v>9</v>
      </c>
      <c r="B218" s="2" t="s">
        <v>39461</v>
      </c>
      <c r="C218" s="2" t="s">
        <v>899</v>
      </c>
      <c r="D218" s="3" t="s">
        <v>900</v>
      </c>
      <c r="E218" s="3" t="s">
        <v>900</v>
      </c>
      <c r="F218" s="3" t="s">
        <v>901</v>
      </c>
      <c r="G218" s="3" t="s">
        <v>902</v>
      </c>
      <c r="H218" s="3" t="s">
        <v>23102</v>
      </c>
      <c r="I218" s="3" t="s">
        <v>23102</v>
      </c>
      <c r="J218" s="3" t="s">
        <v>23103</v>
      </c>
      <c r="K218" s="4" t="s">
        <v>23104</v>
      </c>
      <c r="L218" s="3"/>
    </row>
    <row r="219" spans="1:12" ht="13.5" customHeight="1" x14ac:dyDescent="0.25">
      <c r="A219" s="3" t="s">
        <v>9</v>
      </c>
      <c r="B219" s="2" t="s">
        <v>39462</v>
      </c>
      <c r="C219" s="2" t="s">
        <v>903</v>
      </c>
      <c r="D219" s="3" t="s">
        <v>904</v>
      </c>
      <c r="E219" s="3" t="s">
        <v>905</v>
      </c>
      <c r="F219" s="3" t="s">
        <v>906</v>
      </c>
      <c r="G219" s="3" t="s">
        <v>907</v>
      </c>
      <c r="H219" s="3" t="s">
        <v>23105</v>
      </c>
      <c r="I219" s="3" t="s">
        <v>23106</v>
      </c>
      <c r="J219" s="3" t="s">
        <v>23107</v>
      </c>
      <c r="K219" s="4" t="s">
        <v>23108</v>
      </c>
      <c r="L219" s="3"/>
    </row>
    <row r="220" spans="1:12" ht="13.5" customHeight="1" x14ac:dyDescent="0.25">
      <c r="A220" s="3" t="s">
        <v>9</v>
      </c>
      <c r="B220" s="2" t="s">
        <v>39463</v>
      </c>
      <c r="C220" s="2" t="s">
        <v>908</v>
      </c>
      <c r="D220" s="3" t="s">
        <v>909</v>
      </c>
      <c r="E220" s="3" t="s">
        <v>909</v>
      </c>
      <c r="F220" s="3" t="s">
        <v>910</v>
      </c>
      <c r="G220" s="3" t="s">
        <v>911</v>
      </c>
      <c r="H220" s="3" t="s">
        <v>23109</v>
      </c>
      <c r="I220" s="3" t="s">
        <v>23109</v>
      </c>
      <c r="J220" s="3" t="s">
        <v>23110</v>
      </c>
      <c r="K220" s="4" t="s">
        <v>23111</v>
      </c>
      <c r="L220" s="3"/>
    </row>
    <row r="221" spans="1:12" ht="13.5" customHeight="1" x14ac:dyDescent="0.25">
      <c r="A221" s="3" t="s">
        <v>9</v>
      </c>
      <c r="B221" s="2" t="s">
        <v>39464</v>
      </c>
      <c r="C221" s="2" t="s">
        <v>912</v>
      </c>
      <c r="D221" s="3" t="s">
        <v>913</v>
      </c>
      <c r="E221" s="3" t="s">
        <v>913</v>
      </c>
      <c r="F221" s="3" t="s">
        <v>914</v>
      </c>
      <c r="G221" s="3" t="s">
        <v>915</v>
      </c>
      <c r="H221" s="3" t="s">
        <v>23112</v>
      </c>
      <c r="I221" s="3" t="s">
        <v>23112</v>
      </c>
      <c r="J221" s="3" t="s">
        <v>23113</v>
      </c>
      <c r="K221" s="3" t="s">
        <v>23114</v>
      </c>
      <c r="L221" s="3"/>
    </row>
    <row r="222" spans="1:12" ht="13.5" customHeight="1" x14ac:dyDescent="0.25">
      <c r="A222" s="3" t="s">
        <v>9</v>
      </c>
      <c r="B222" s="2" t="s">
        <v>39465</v>
      </c>
      <c r="C222" s="2" t="s">
        <v>916</v>
      </c>
      <c r="D222" s="3" t="s">
        <v>917</v>
      </c>
      <c r="E222" s="3" t="s">
        <v>918</v>
      </c>
      <c r="F222" s="3" t="s">
        <v>919</v>
      </c>
      <c r="G222" s="3" t="s">
        <v>920</v>
      </c>
      <c r="H222" s="3" t="s">
        <v>23115</v>
      </c>
      <c r="I222" s="3" t="s">
        <v>23116</v>
      </c>
      <c r="J222" s="3" t="s">
        <v>23117</v>
      </c>
      <c r="K222" s="4" t="s">
        <v>23118</v>
      </c>
      <c r="L222" s="3"/>
    </row>
    <row r="223" spans="1:12" ht="13.5" customHeight="1" x14ac:dyDescent="0.25">
      <c r="A223" s="3" t="s">
        <v>9</v>
      </c>
      <c r="B223" s="2" t="s">
        <v>39466</v>
      </c>
      <c r="C223" s="2" t="s">
        <v>921</v>
      </c>
      <c r="D223" s="3" t="s">
        <v>922</v>
      </c>
      <c r="E223" s="3" t="s">
        <v>922</v>
      </c>
      <c r="F223" s="3" t="s">
        <v>923</v>
      </c>
      <c r="G223" s="3" t="s">
        <v>924</v>
      </c>
      <c r="H223" s="3" t="s">
        <v>23119</v>
      </c>
      <c r="I223" s="3" t="s">
        <v>23119</v>
      </c>
      <c r="J223" s="3" t="s">
        <v>23120</v>
      </c>
      <c r="K223" s="4" t="s">
        <v>23121</v>
      </c>
      <c r="L223" s="3"/>
    </row>
    <row r="224" spans="1:12" ht="13.5" customHeight="1" x14ac:dyDescent="0.25">
      <c r="A224" s="3" t="s">
        <v>9</v>
      </c>
      <c r="B224" s="2" t="s">
        <v>39467</v>
      </c>
      <c r="C224" s="2" t="s">
        <v>925</v>
      </c>
      <c r="D224" s="3" t="s">
        <v>926</v>
      </c>
      <c r="E224" s="3" t="s">
        <v>926</v>
      </c>
      <c r="F224" s="3" t="s">
        <v>927</v>
      </c>
      <c r="G224" s="3" t="s">
        <v>928</v>
      </c>
      <c r="H224" s="3" t="s">
        <v>23122</v>
      </c>
      <c r="I224" s="3" t="s">
        <v>23122</v>
      </c>
      <c r="J224" s="3" t="s">
        <v>23123</v>
      </c>
      <c r="K224" s="3" t="s">
        <v>23124</v>
      </c>
      <c r="L224" s="3"/>
    </row>
    <row r="225" spans="1:12" ht="13.5" customHeight="1" x14ac:dyDescent="0.25">
      <c r="A225" s="3" t="s">
        <v>9</v>
      </c>
      <c r="B225" s="2" t="s">
        <v>39468</v>
      </c>
      <c r="C225" s="2" t="s">
        <v>929</v>
      </c>
      <c r="D225" s="3" t="s">
        <v>930</v>
      </c>
      <c r="E225" s="3" t="s">
        <v>931</v>
      </c>
      <c r="F225" s="3" t="s">
        <v>932</v>
      </c>
      <c r="G225" s="3" t="s">
        <v>933</v>
      </c>
      <c r="H225" s="3" t="s">
        <v>23125</v>
      </c>
      <c r="I225" s="3" t="s">
        <v>23126</v>
      </c>
      <c r="J225" s="3" t="s">
        <v>23127</v>
      </c>
      <c r="K225" s="3" t="s">
        <v>23128</v>
      </c>
      <c r="L225" s="3"/>
    </row>
    <row r="226" spans="1:12" ht="13.5" customHeight="1" x14ac:dyDescent="0.25">
      <c r="A226" s="3" t="s">
        <v>9</v>
      </c>
      <c r="B226" s="2" t="s">
        <v>39469</v>
      </c>
      <c r="C226" s="2" t="s">
        <v>934</v>
      </c>
      <c r="D226" s="3" t="s">
        <v>935</v>
      </c>
      <c r="E226" s="3" t="s">
        <v>936</v>
      </c>
      <c r="F226" s="3" t="s">
        <v>937</v>
      </c>
      <c r="G226" s="3" t="s">
        <v>938</v>
      </c>
      <c r="H226" s="3" t="s">
        <v>23129</v>
      </c>
      <c r="I226" s="3" t="s">
        <v>23130</v>
      </c>
      <c r="J226" s="3" t="s">
        <v>23131</v>
      </c>
      <c r="K226" s="4" t="s">
        <v>23132</v>
      </c>
      <c r="L226" s="3"/>
    </row>
    <row r="227" spans="1:12" ht="13.5" customHeight="1" x14ac:dyDescent="0.25">
      <c r="A227" s="3" t="s">
        <v>9</v>
      </c>
      <c r="B227" s="2" t="s">
        <v>39470</v>
      </c>
      <c r="C227" s="2" t="s">
        <v>939</v>
      </c>
      <c r="D227" s="3" t="s">
        <v>940</v>
      </c>
      <c r="E227" s="3" t="s">
        <v>940</v>
      </c>
      <c r="F227" s="3" t="s">
        <v>941</v>
      </c>
      <c r="G227" s="3" t="s">
        <v>942</v>
      </c>
      <c r="H227" s="3" t="s">
        <v>940</v>
      </c>
      <c r="I227" s="3" t="s">
        <v>940</v>
      </c>
      <c r="J227" s="3" t="s">
        <v>23133</v>
      </c>
      <c r="K227" s="4" t="s">
        <v>23134</v>
      </c>
      <c r="L227" s="3"/>
    </row>
    <row r="228" spans="1:12" ht="13.5" customHeight="1" x14ac:dyDescent="0.25">
      <c r="A228" s="3" t="s">
        <v>9</v>
      </c>
      <c r="B228" s="2" t="s">
        <v>39471</v>
      </c>
      <c r="C228" s="2" t="s">
        <v>943</v>
      </c>
      <c r="D228" s="3" t="s">
        <v>944</v>
      </c>
      <c r="E228" s="3" t="s">
        <v>944</v>
      </c>
      <c r="F228" s="3" t="s">
        <v>945</v>
      </c>
      <c r="G228" s="3" t="s">
        <v>946</v>
      </c>
      <c r="H228" s="3" t="s">
        <v>23135</v>
      </c>
      <c r="I228" s="3" t="s">
        <v>23135</v>
      </c>
      <c r="J228" s="3" t="s">
        <v>23136</v>
      </c>
      <c r="K228" s="3" t="s">
        <v>23137</v>
      </c>
      <c r="L228" s="3"/>
    </row>
    <row r="229" spans="1:12" ht="13.5" customHeight="1" x14ac:dyDescent="0.25">
      <c r="A229" s="3" t="s">
        <v>9</v>
      </c>
      <c r="B229" s="2" t="s">
        <v>39472</v>
      </c>
      <c r="C229" s="2" t="s">
        <v>947</v>
      </c>
      <c r="D229" s="3" t="s">
        <v>948</v>
      </c>
      <c r="E229" s="3" t="s">
        <v>949</v>
      </c>
      <c r="F229" s="3" t="s">
        <v>950</v>
      </c>
      <c r="G229" s="3" t="s">
        <v>951</v>
      </c>
      <c r="H229" s="3" t="s">
        <v>23138</v>
      </c>
      <c r="I229" s="3" t="s">
        <v>23139</v>
      </c>
      <c r="J229" s="3" t="s">
        <v>23140</v>
      </c>
      <c r="K229" s="3" t="s">
        <v>23141</v>
      </c>
      <c r="L229" s="3"/>
    </row>
    <row r="230" spans="1:12" ht="13.5" customHeight="1" x14ac:dyDescent="0.25">
      <c r="A230" s="3" t="s">
        <v>493</v>
      </c>
      <c r="B230" s="2" t="s">
        <v>39473</v>
      </c>
      <c r="C230" s="2" t="s">
        <v>952</v>
      </c>
      <c r="D230" s="3" t="s">
        <v>953</v>
      </c>
      <c r="E230" s="3" t="s">
        <v>954</v>
      </c>
      <c r="F230" s="3" t="s">
        <v>955</v>
      </c>
      <c r="G230" s="3" t="s">
        <v>953</v>
      </c>
      <c r="H230" s="3" t="s">
        <v>23142</v>
      </c>
      <c r="I230" s="3" t="s">
        <v>23143</v>
      </c>
      <c r="J230" s="3" t="s">
        <v>23144</v>
      </c>
      <c r="K230" s="3" t="s">
        <v>23142</v>
      </c>
      <c r="L230" s="3"/>
    </row>
    <row r="231" spans="1:12" ht="13.5" customHeight="1" x14ac:dyDescent="0.25">
      <c r="A231" s="3" t="s">
        <v>70</v>
      </c>
      <c r="B231" s="2" t="s">
        <v>39474</v>
      </c>
      <c r="C231" s="2" t="s">
        <v>956</v>
      </c>
      <c r="D231" s="3" t="s">
        <v>957</v>
      </c>
      <c r="E231" s="3" t="s">
        <v>957</v>
      </c>
      <c r="F231" s="3" t="s">
        <v>958</v>
      </c>
      <c r="G231" s="3" t="s">
        <v>959</v>
      </c>
      <c r="H231" s="3" t="s">
        <v>23145</v>
      </c>
      <c r="I231" s="3" t="s">
        <v>23145</v>
      </c>
      <c r="J231" s="3" t="s">
        <v>23146</v>
      </c>
      <c r="K231" s="3" t="s">
        <v>23147</v>
      </c>
      <c r="L231" s="3"/>
    </row>
    <row r="232" spans="1:12" ht="13.5" customHeight="1" x14ac:dyDescent="0.25">
      <c r="A232" s="3" t="s">
        <v>9</v>
      </c>
      <c r="B232" s="2" t="s">
        <v>39475</v>
      </c>
      <c r="C232" s="2" t="s">
        <v>960</v>
      </c>
      <c r="D232" s="3" t="s">
        <v>961</v>
      </c>
      <c r="E232" s="3" t="s">
        <v>962</v>
      </c>
      <c r="F232" s="3" t="s">
        <v>963</v>
      </c>
      <c r="G232" s="3" t="s">
        <v>964</v>
      </c>
      <c r="H232" s="3" t="s">
        <v>961</v>
      </c>
      <c r="I232" s="3" t="s">
        <v>962</v>
      </c>
      <c r="J232" s="3" t="s">
        <v>23148</v>
      </c>
      <c r="K232" s="3" t="s">
        <v>23149</v>
      </c>
      <c r="L232" s="3"/>
    </row>
    <row r="233" spans="1:12" ht="13.5" customHeight="1" x14ac:dyDescent="0.25">
      <c r="A233" s="3" t="s">
        <v>9</v>
      </c>
      <c r="B233" s="2" t="s">
        <v>39476</v>
      </c>
      <c r="C233" s="2" t="s">
        <v>965</v>
      </c>
      <c r="D233" s="3" t="s">
        <v>966</v>
      </c>
      <c r="E233" s="3" t="s">
        <v>966</v>
      </c>
      <c r="F233" s="3" t="s">
        <v>967</v>
      </c>
      <c r="G233" s="3" t="s">
        <v>968</v>
      </c>
      <c r="H233" s="3" t="s">
        <v>23150</v>
      </c>
      <c r="I233" s="3" t="s">
        <v>23150</v>
      </c>
      <c r="J233" s="3" t="s">
        <v>23151</v>
      </c>
      <c r="K233" s="3" t="s">
        <v>23152</v>
      </c>
      <c r="L233" s="3"/>
    </row>
    <row r="234" spans="1:12" ht="13.5" customHeight="1" x14ac:dyDescent="0.25">
      <c r="A234" s="3" t="s">
        <v>9</v>
      </c>
      <c r="B234" s="2" t="s">
        <v>39477</v>
      </c>
      <c r="C234" s="2" t="s">
        <v>969</v>
      </c>
      <c r="D234" s="3" t="s">
        <v>970</v>
      </c>
      <c r="E234" s="3" t="s">
        <v>970</v>
      </c>
      <c r="F234" s="3" t="s">
        <v>971</v>
      </c>
      <c r="G234" s="3" t="s">
        <v>972</v>
      </c>
      <c r="H234" s="3" t="s">
        <v>23153</v>
      </c>
      <c r="I234" s="3" t="s">
        <v>23153</v>
      </c>
      <c r="J234" s="3" t="s">
        <v>23154</v>
      </c>
      <c r="K234" s="4" t="s">
        <v>23155</v>
      </c>
      <c r="L234" s="3"/>
    </row>
    <row r="235" spans="1:12" ht="13.5" customHeight="1" x14ac:dyDescent="0.25">
      <c r="A235" s="5" t="s">
        <v>13581</v>
      </c>
      <c r="B235" s="5" t="s">
        <v>39477</v>
      </c>
      <c r="C235" s="5" t="s">
        <v>969</v>
      </c>
      <c r="D235" s="5" t="s">
        <v>970</v>
      </c>
      <c r="E235" s="1" t="s">
        <v>970</v>
      </c>
      <c r="F235" s="1" t="s">
        <v>971</v>
      </c>
      <c r="G235" s="1" t="s">
        <v>972</v>
      </c>
      <c r="H235" s="5" t="str">
        <f ca="1">IFERROR(__xludf.DUMMYFUNCTION("GOOGLETRANSLATE(D5,""en"",""ja"")"),"α-メチルアシルコエンザイムAラセマーゼ")</f>
        <v>α-メチルアシルコエンザイムAラセマーゼ</v>
      </c>
      <c r="I235" s="5" t="str">
        <f ca="1">IFERROR(__xludf.DUMMYFUNCTION("GOOGLETRANSLATE(E5,""en"",""ja"")"),"α-メチルアシルコエンザイムAラセマーゼ")</f>
        <v>α-メチルアシルコエンザイムAラセマーゼ</v>
      </c>
      <c r="J235" s="5" t="str">
        <f ca="1">IFERROR(__xludf.DUMMYFUNCTION("GOOGLETRANSLATE(F5,""en"",""ja"")"),"生物標本中のα-メチルアシル補酵素Aラセマーゼの測定。")</f>
        <v>生物標本中のα-メチルアシル補酵素Aラセマーゼの測定。</v>
      </c>
      <c r="K235" s="5" t="str">
        <f ca="1">IFERROR(__xludf.DUMMYFUNCTION("GOOGLETRANSLATE(G5,""en"",""ja"")"),"α-メチルアシルコエンザイムAラセマーゼ測定")</f>
        <v>α-メチルアシルコエンザイムAラセマーゼ測定</v>
      </c>
      <c r="L235" s="3"/>
    </row>
    <row r="236" spans="1:12" ht="13.5" customHeight="1" x14ac:dyDescent="0.25">
      <c r="A236" s="3" t="s">
        <v>9</v>
      </c>
      <c r="B236" s="2" t="s">
        <v>39478</v>
      </c>
      <c r="C236" s="2" t="s">
        <v>973</v>
      </c>
      <c r="D236" s="3" t="s">
        <v>974</v>
      </c>
      <c r="E236" s="3" t="s">
        <v>974</v>
      </c>
      <c r="F236" s="3" t="s">
        <v>975</v>
      </c>
      <c r="G236" s="3" t="s">
        <v>976</v>
      </c>
      <c r="H236" s="3" t="s">
        <v>23156</v>
      </c>
      <c r="I236" s="3" t="s">
        <v>23156</v>
      </c>
      <c r="J236" s="3" t="s">
        <v>23157</v>
      </c>
      <c r="K236" s="3" t="s">
        <v>23158</v>
      </c>
      <c r="L236" s="3"/>
    </row>
    <row r="237" spans="1:12" ht="13.5" customHeight="1" x14ac:dyDescent="0.25">
      <c r="A237" s="3" t="s">
        <v>9</v>
      </c>
      <c r="B237" s="2" t="s">
        <v>39479</v>
      </c>
      <c r="C237" s="2" t="s">
        <v>977</v>
      </c>
      <c r="D237" s="3" t="s">
        <v>978</v>
      </c>
      <c r="E237" s="3" t="s">
        <v>978</v>
      </c>
      <c r="F237" s="3" t="s">
        <v>979</v>
      </c>
      <c r="G237" s="3" t="s">
        <v>980</v>
      </c>
      <c r="H237" s="3" t="s">
        <v>978</v>
      </c>
      <c r="I237" s="3" t="s">
        <v>978</v>
      </c>
      <c r="J237" s="3" t="s">
        <v>23159</v>
      </c>
      <c r="K237" s="4" t="s">
        <v>23160</v>
      </c>
      <c r="L237" s="3"/>
    </row>
    <row r="238" spans="1:12" ht="13.5" customHeight="1" x14ac:dyDescent="0.25">
      <c r="A238" s="3" t="s">
        <v>145</v>
      </c>
      <c r="B238" s="2" t="s">
        <v>39480</v>
      </c>
      <c r="C238" s="2" t="s">
        <v>981</v>
      </c>
      <c r="D238" s="3" t="s">
        <v>982</v>
      </c>
      <c r="E238" s="3" t="s">
        <v>982</v>
      </c>
      <c r="F238" s="3" t="s">
        <v>983</v>
      </c>
      <c r="G238" s="3" t="s">
        <v>982</v>
      </c>
      <c r="H238" s="3" t="s">
        <v>23161</v>
      </c>
      <c r="I238" s="3" t="s">
        <v>23161</v>
      </c>
      <c r="J238" s="3" t="s">
        <v>23162</v>
      </c>
      <c r="K238" s="3" t="s">
        <v>23161</v>
      </c>
      <c r="L238" s="3"/>
    </row>
    <row r="239" spans="1:12" ht="13.5" customHeight="1" x14ac:dyDescent="0.25">
      <c r="A239" s="3" t="s">
        <v>9</v>
      </c>
      <c r="B239" s="2" t="s">
        <v>39481</v>
      </c>
      <c r="C239" s="2" t="s">
        <v>984</v>
      </c>
      <c r="D239" s="3" t="s">
        <v>985</v>
      </c>
      <c r="E239" s="3" t="s">
        <v>985</v>
      </c>
      <c r="F239" s="3" t="s">
        <v>986</v>
      </c>
      <c r="G239" s="3" t="s">
        <v>987</v>
      </c>
      <c r="H239" s="3" t="s">
        <v>23163</v>
      </c>
      <c r="I239" s="3" t="s">
        <v>23163</v>
      </c>
      <c r="J239" s="3" t="s">
        <v>23164</v>
      </c>
      <c r="K239" s="3" t="s">
        <v>23165</v>
      </c>
      <c r="L239" s="3"/>
    </row>
    <row r="240" spans="1:12" ht="13.5" customHeight="1" x14ac:dyDescent="0.25">
      <c r="A240" s="3" t="s">
        <v>988</v>
      </c>
      <c r="B240" s="2" t="s">
        <v>39482</v>
      </c>
      <c r="C240" s="2" t="s">
        <v>989</v>
      </c>
      <c r="D240" s="3" t="s">
        <v>990</v>
      </c>
      <c r="E240" s="3" t="s">
        <v>990</v>
      </c>
      <c r="F240" s="3" t="s">
        <v>991</v>
      </c>
      <c r="G240" s="3" t="s">
        <v>992</v>
      </c>
      <c r="H240" s="3" t="s">
        <v>23166</v>
      </c>
      <c r="I240" s="3" t="s">
        <v>23166</v>
      </c>
      <c r="J240" s="3" t="s">
        <v>23167</v>
      </c>
      <c r="K240" s="3" t="s">
        <v>23168</v>
      </c>
      <c r="L240" s="3"/>
    </row>
    <row r="241" spans="1:12" ht="13.5" customHeight="1" x14ac:dyDescent="0.25">
      <c r="A241" s="3" t="s">
        <v>9</v>
      </c>
      <c r="B241" s="2" t="s">
        <v>39483</v>
      </c>
      <c r="C241" s="2" t="s">
        <v>993</v>
      </c>
      <c r="D241" s="3" t="s">
        <v>994</v>
      </c>
      <c r="E241" s="3" t="s">
        <v>994</v>
      </c>
      <c r="F241" s="3" t="s">
        <v>995</v>
      </c>
      <c r="G241" s="3" t="s">
        <v>996</v>
      </c>
      <c r="H241" s="3" t="s">
        <v>23169</v>
      </c>
      <c r="I241" s="3" t="s">
        <v>23169</v>
      </c>
      <c r="J241" s="3" t="s">
        <v>23170</v>
      </c>
      <c r="K241" s="3" t="s">
        <v>23171</v>
      </c>
      <c r="L241" s="3"/>
    </row>
    <row r="242" spans="1:12" ht="13.5" customHeight="1" x14ac:dyDescent="0.25">
      <c r="A242" s="3" t="s">
        <v>54</v>
      </c>
      <c r="B242" s="2" t="s">
        <v>39484</v>
      </c>
      <c r="C242" s="2" t="s">
        <v>997</v>
      </c>
      <c r="D242" s="3" t="s">
        <v>998</v>
      </c>
      <c r="E242" s="3" t="s">
        <v>999</v>
      </c>
      <c r="F242" s="3" t="s">
        <v>1000</v>
      </c>
      <c r="G242" s="3" t="s">
        <v>1001</v>
      </c>
      <c r="H242" s="3" t="s">
        <v>23172</v>
      </c>
      <c r="I242" s="3" t="s">
        <v>23173</v>
      </c>
      <c r="J242" s="3" t="s">
        <v>23174</v>
      </c>
      <c r="K242" s="3" t="s">
        <v>23175</v>
      </c>
      <c r="L242" s="3"/>
    </row>
    <row r="243" spans="1:12" ht="13.5" customHeight="1" x14ac:dyDescent="0.25">
      <c r="A243" s="3" t="s">
        <v>9</v>
      </c>
      <c r="B243" s="2" t="s">
        <v>39484</v>
      </c>
      <c r="C243" s="2" t="s">
        <v>997</v>
      </c>
      <c r="D243" s="3" t="s">
        <v>998</v>
      </c>
      <c r="E243" s="3" t="s">
        <v>999</v>
      </c>
      <c r="F243" s="3" t="s">
        <v>1000</v>
      </c>
      <c r="G243" s="3" t="s">
        <v>1001</v>
      </c>
      <c r="H243" s="3" t="s">
        <v>23172</v>
      </c>
      <c r="I243" s="3" t="s">
        <v>23173</v>
      </c>
      <c r="J243" s="3" t="s">
        <v>23174</v>
      </c>
      <c r="K243" s="3" t="s">
        <v>23175</v>
      </c>
      <c r="L243" s="3"/>
    </row>
    <row r="244" spans="1:12" ht="13.5" customHeight="1" x14ac:dyDescent="0.25">
      <c r="A244" s="3" t="s">
        <v>9</v>
      </c>
      <c r="B244" s="2" t="s">
        <v>39485</v>
      </c>
      <c r="C244" s="2" t="s">
        <v>1002</v>
      </c>
      <c r="D244" s="3" t="s">
        <v>1003</v>
      </c>
      <c r="E244" s="3" t="s">
        <v>1004</v>
      </c>
      <c r="F244" s="3" t="s">
        <v>1005</v>
      </c>
      <c r="G244" s="3" t="s">
        <v>1006</v>
      </c>
      <c r="H244" s="3" t="s">
        <v>23176</v>
      </c>
      <c r="I244" s="3" t="s">
        <v>23177</v>
      </c>
      <c r="J244" s="3" t="s">
        <v>23178</v>
      </c>
      <c r="K244" s="3" t="s">
        <v>23179</v>
      </c>
      <c r="L244" s="3"/>
    </row>
    <row r="245" spans="1:12" ht="13.5" customHeight="1" x14ac:dyDescent="0.25">
      <c r="A245" s="3" t="s">
        <v>9</v>
      </c>
      <c r="B245" s="2" t="s">
        <v>39486</v>
      </c>
      <c r="C245" s="2" t="s">
        <v>1007</v>
      </c>
      <c r="D245" s="3" t="s">
        <v>1008</v>
      </c>
      <c r="E245" s="3" t="s">
        <v>1008</v>
      </c>
      <c r="F245" s="3" t="s">
        <v>1009</v>
      </c>
      <c r="G245" s="3" t="s">
        <v>1010</v>
      </c>
      <c r="H245" s="3" t="s">
        <v>23180</v>
      </c>
      <c r="I245" s="3" t="s">
        <v>23180</v>
      </c>
      <c r="J245" s="3" t="s">
        <v>23181</v>
      </c>
      <c r="K245" s="3" t="s">
        <v>23182</v>
      </c>
      <c r="L245" s="3"/>
    </row>
    <row r="246" spans="1:12" ht="13.5" customHeight="1" x14ac:dyDescent="0.25">
      <c r="A246" s="3" t="s">
        <v>9</v>
      </c>
      <c r="B246" s="2" t="s">
        <v>39487</v>
      </c>
      <c r="C246" s="2" t="s">
        <v>1011</v>
      </c>
      <c r="D246" s="3" t="s">
        <v>1012</v>
      </c>
      <c r="E246" s="3" t="s">
        <v>1013</v>
      </c>
      <c r="F246" s="3" t="s">
        <v>1014</v>
      </c>
      <c r="G246" s="3" t="s">
        <v>1015</v>
      </c>
      <c r="H246" s="3" t="s">
        <v>23183</v>
      </c>
      <c r="I246" s="3" t="s">
        <v>23184</v>
      </c>
      <c r="J246" s="3" t="s">
        <v>23185</v>
      </c>
      <c r="K246" s="3" t="s">
        <v>23186</v>
      </c>
      <c r="L246" s="3"/>
    </row>
    <row r="247" spans="1:12" ht="13.5" customHeight="1" x14ac:dyDescent="0.25">
      <c r="A247" s="3" t="s">
        <v>54</v>
      </c>
      <c r="B247" s="2" t="s">
        <v>39488</v>
      </c>
      <c r="C247" s="2" t="s">
        <v>1016</v>
      </c>
      <c r="D247" s="3" t="s">
        <v>1017</v>
      </c>
      <c r="E247" s="3" t="s">
        <v>1018</v>
      </c>
      <c r="F247" s="3" t="s">
        <v>1019</v>
      </c>
      <c r="G247" s="3" t="s">
        <v>1020</v>
      </c>
      <c r="H247" s="3" t="s">
        <v>23187</v>
      </c>
      <c r="I247" s="3" t="s">
        <v>23188</v>
      </c>
      <c r="J247" s="3" t="s">
        <v>23189</v>
      </c>
      <c r="K247" s="3" t="s">
        <v>23190</v>
      </c>
      <c r="L247" s="3"/>
    </row>
    <row r="248" spans="1:12" ht="13.5" customHeight="1" x14ac:dyDescent="0.25">
      <c r="A248" s="3" t="s">
        <v>9</v>
      </c>
      <c r="B248" s="2" t="s">
        <v>39488</v>
      </c>
      <c r="C248" s="2" t="s">
        <v>1016</v>
      </c>
      <c r="D248" s="3" t="s">
        <v>1017</v>
      </c>
      <c r="E248" s="3" t="s">
        <v>1018</v>
      </c>
      <c r="F248" s="3" t="s">
        <v>1019</v>
      </c>
      <c r="G248" s="3" t="s">
        <v>1020</v>
      </c>
      <c r="H248" s="3" t="s">
        <v>23187</v>
      </c>
      <c r="I248" s="3" t="s">
        <v>23188</v>
      </c>
      <c r="J248" s="3" t="s">
        <v>23189</v>
      </c>
      <c r="K248" s="3" t="s">
        <v>23190</v>
      </c>
      <c r="L248" s="3"/>
    </row>
    <row r="249" spans="1:12" ht="13.5" customHeight="1" x14ac:dyDescent="0.25">
      <c r="A249" s="3" t="s">
        <v>54</v>
      </c>
      <c r="B249" s="2" t="s">
        <v>39489</v>
      </c>
      <c r="C249" s="2" t="s">
        <v>1021</v>
      </c>
      <c r="D249" s="3" t="s">
        <v>1022</v>
      </c>
      <c r="E249" s="3" t="s">
        <v>1023</v>
      </c>
      <c r="F249" s="3" t="s">
        <v>1024</v>
      </c>
      <c r="G249" s="3" t="s">
        <v>1025</v>
      </c>
      <c r="H249" s="3" t="s">
        <v>23191</v>
      </c>
      <c r="I249" s="3" t="s">
        <v>23192</v>
      </c>
      <c r="J249" s="3" t="s">
        <v>23193</v>
      </c>
      <c r="K249" s="3" t="s">
        <v>23194</v>
      </c>
      <c r="L249" s="3"/>
    </row>
    <row r="250" spans="1:12" ht="13.5" customHeight="1" x14ac:dyDescent="0.25">
      <c r="A250" s="3" t="s">
        <v>9</v>
      </c>
      <c r="B250" s="2" t="s">
        <v>39489</v>
      </c>
      <c r="C250" s="2" t="s">
        <v>1021</v>
      </c>
      <c r="D250" s="3" t="s">
        <v>1022</v>
      </c>
      <c r="E250" s="3" t="s">
        <v>1023</v>
      </c>
      <c r="F250" s="3" t="s">
        <v>1024</v>
      </c>
      <c r="G250" s="3" t="s">
        <v>1025</v>
      </c>
      <c r="H250" s="3" t="s">
        <v>23191</v>
      </c>
      <c r="I250" s="3" t="s">
        <v>23192</v>
      </c>
      <c r="J250" s="3" t="s">
        <v>23193</v>
      </c>
      <c r="K250" s="3" t="s">
        <v>23194</v>
      </c>
      <c r="L250" s="3"/>
    </row>
    <row r="251" spans="1:12" ht="13.5" customHeight="1" x14ac:dyDescent="0.25">
      <c r="A251" s="3" t="s">
        <v>9</v>
      </c>
      <c r="B251" s="2" t="s">
        <v>39490</v>
      </c>
      <c r="C251" s="2" t="s">
        <v>1026</v>
      </c>
      <c r="D251" s="3" t="s">
        <v>1027</v>
      </c>
      <c r="E251" s="3" t="s">
        <v>1028</v>
      </c>
      <c r="F251" s="3" t="s">
        <v>1029</v>
      </c>
      <c r="G251" s="3" t="s">
        <v>1030</v>
      </c>
      <c r="H251" s="3" t="s">
        <v>23195</v>
      </c>
      <c r="I251" s="3" t="s">
        <v>23195</v>
      </c>
      <c r="J251" s="3" t="s">
        <v>23196</v>
      </c>
      <c r="K251" s="3" t="s">
        <v>23197</v>
      </c>
      <c r="L251" s="3"/>
    </row>
    <row r="252" spans="1:12" ht="13.5" customHeight="1" x14ac:dyDescent="0.25">
      <c r="A252" s="3" t="s">
        <v>9</v>
      </c>
      <c r="B252" s="2" t="s">
        <v>39491</v>
      </c>
      <c r="C252" s="2" t="s">
        <v>1031</v>
      </c>
      <c r="D252" s="3" t="s">
        <v>1032</v>
      </c>
      <c r="E252" s="3" t="s">
        <v>1033</v>
      </c>
      <c r="F252" s="3" t="s">
        <v>1034</v>
      </c>
      <c r="G252" s="3" t="s">
        <v>1035</v>
      </c>
      <c r="H252" s="3" t="s">
        <v>23198</v>
      </c>
      <c r="I252" s="3" t="s">
        <v>23199</v>
      </c>
      <c r="J252" s="3" t="s">
        <v>23200</v>
      </c>
      <c r="K252" s="3" t="s">
        <v>23201</v>
      </c>
      <c r="L252" s="3"/>
    </row>
    <row r="253" spans="1:12" ht="13.5" customHeight="1" x14ac:dyDescent="0.25">
      <c r="A253" s="3" t="s">
        <v>9</v>
      </c>
      <c r="B253" s="2" t="s">
        <v>39492</v>
      </c>
      <c r="C253" s="2" t="s">
        <v>1036</v>
      </c>
      <c r="D253" s="3" t="s">
        <v>1037</v>
      </c>
      <c r="E253" s="3" t="s">
        <v>1038</v>
      </c>
      <c r="F253" s="3" t="s">
        <v>1039</v>
      </c>
      <c r="G253" s="3" t="s">
        <v>1040</v>
      </c>
      <c r="H253" s="3" t="s">
        <v>23202</v>
      </c>
      <c r="I253" s="3" t="s">
        <v>23202</v>
      </c>
      <c r="J253" s="3" t="s">
        <v>23203</v>
      </c>
      <c r="K253" s="3" t="s">
        <v>23204</v>
      </c>
      <c r="L253" s="3"/>
    </row>
    <row r="254" spans="1:12" ht="13.5" customHeight="1" x14ac:dyDescent="0.25">
      <c r="A254" s="3" t="s">
        <v>9</v>
      </c>
      <c r="B254" s="2" t="s">
        <v>39493</v>
      </c>
      <c r="C254" s="2" t="s">
        <v>1041</v>
      </c>
      <c r="D254" s="3" t="s">
        <v>1042</v>
      </c>
      <c r="E254" s="3" t="s">
        <v>1043</v>
      </c>
      <c r="F254" s="3" t="s">
        <v>1044</v>
      </c>
      <c r="G254" s="3" t="s">
        <v>1045</v>
      </c>
      <c r="H254" s="3" t="s">
        <v>23205</v>
      </c>
      <c r="I254" s="3" t="s">
        <v>23206</v>
      </c>
      <c r="J254" s="3" t="s">
        <v>23207</v>
      </c>
      <c r="K254" s="3" t="s">
        <v>23208</v>
      </c>
      <c r="L254" s="3"/>
    </row>
    <row r="255" spans="1:12" ht="13.5" customHeight="1" x14ac:dyDescent="0.25">
      <c r="A255" s="3" t="s">
        <v>9</v>
      </c>
      <c r="B255" s="2" t="s">
        <v>39494</v>
      </c>
      <c r="C255" s="2" t="s">
        <v>1046</v>
      </c>
      <c r="D255" s="3" t="s">
        <v>1047</v>
      </c>
      <c r="E255" s="3" t="s">
        <v>1047</v>
      </c>
      <c r="F255" s="3" t="s">
        <v>1048</v>
      </c>
      <c r="G255" s="3" t="s">
        <v>1049</v>
      </c>
      <c r="H255" s="3" t="s">
        <v>23209</v>
      </c>
      <c r="I255" s="3" t="s">
        <v>23209</v>
      </c>
      <c r="J255" s="3" t="s">
        <v>23210</v>
      </c>
      <c r="K255" s="3" t="s">
        <v>23211</v>
      </c>
      <c r="L255" s="3"/>
    </row>
    <row r="256" spans="1:12" ht="13.5" customHeight="1" x14ac:dyDescent="0.25">
      <c r="A256" s="3" t="s">
        <v>9</v>
      </c>
      <c r="B256" s="2" t="s">
        <v>39495</v>
      </c>
      <c r="C256" s="2" t="s">
        <v>1050</v>
      </c>
      <c r="D256" s="3" t="s">
        <v>1051</v>
      </c>
      <c r="E256" s="3" t="s">
        <v>1051</v>
      </c>
      <c r="F256" s="3" t="s">
        <v>1052</v>
      </c>
      <c r="G256" s="3" t="s">
        <v>1053</v>
      </c>
      <c r="H256" s="3" t="s">
        <v>23212</v>
      </c>
      <c r="I256" s="3" t="s">
        <v>23212</v>
      </c>
      <c r="J256" s="3" t="s">
        <v>23213</v>
      </c>
      <c r="K256" s="3" t="s">
        <v>23214</v>
      </c>
      <c r="L256" s="3"/>
    </row>
    <row r="257" spans="1:12" ht="13.5" customHeight="1" x14ac:dyDescent="0.25">
      <c r="A257" s="3" t="s">
        <v>9</v>
      </c>
      <c r="B257" s="2" t="s">
        <v>39496</v>
      </c>
      <c r="C257" s="2" t="s">
        <v>1054</v>
      </c>
      <c r="D257" s="3" t="s">
        <v>1055</v>
      </c>
      <c r="E257" s="3" t="s">
        <v>1056</v>
      </c>
      <c r="F257" s="3" t="s">
        <v>1057</v>
      </c>
      <c r="G257" s="3" t="s">
        <v>1058</v>
      </c>
      <c r="H257" s="3" t="s">
        <v>23215</v>
      </c>
      <c r="I257" s="3" t="s">
        <v>23216</v>
      </c>
      <c r="J257" s="3" t="s">
        <v>23217</v>
      </c>
      <c r="K257" s="3" t="s">
        <v>23218</v>
      </c>
      <c r="L257" s="3"/>
    </row>
    <row r="258" spans="1:12" ht="13.5" customHeight="1" x14ac:dyDescent="0.25">
      <c r="A258" s="3" t="s">
        <v>9</v>
      </c>
      <c r="B258" s="2" t="s">
        <v>39497</v>
      </c>
      <c r="C258" s="2" t="s">
        <v>1059</v>
      </c>
      <c r="D258" s="3" t="s">
        <v>1060</v>
      </c>
      <c r="E258" s="3" t="s">
        <v>1061</v>
      </c>
      <c r="F258" s="3" t="s">
        <v>1062</v>
      </c>
      <c r="G258" s="3" t="s">
        <v>1063</v>
      </c>
      <c r="H258" s="3" t="s">
        <v>23219</v>
      </c>
      <c r="I258" s="3" t="s">
        <v>23220</v>
      </c>
      <c r="J258" s="3" t="s">
        <v>23221</v>
      </c>
      <c r="K258" s="3" t="s">
        <v>23222</v>
      </c>
      <c r="L258" s="3"/>
    </row>
    <row r="259" spans="1:12" ht="13.5" customHeight="1" x14ac:dyDescent="0.25">
      <c r="A259" s="3" t="s">
        <v>9</v>
      </c>
      <c r="B259" s="2" t="s">
        <v>39498</v>
      </c>
      <c r="C259" s="2" t="s">
        <v>1064</v>
      </c>
      <c r="D259" s="3" t="s">
        <v>1065</v>
      </c>
      <c r="E259" s="3" t="s">
        <v>1066</v>
      </c>
      <c r="F259" s="3" t="s">
        <v>1067</v>
      </c>
      <c r="G259" s="3" t="s">
        <v>1068</v>
      </c>
      <c r="H259" s="3" t="s">
        <v>23223</v>
      </c>
      <c r="I259" s="3" t="s">
        <v>23224</v>
      </c>
      <c r="J259" s="3" t="s">
        <v>23225</v>
      </c>
      <c r="K259" s="3" t="s">
        <v>23226</v>
      </c>
      <c r="L259" s="3"/>
    </row>
    <row r="260" spans="1:12" ht="13.5" customHeight="1" x14ac:dyDescent="0.25">
      <c r="A260" s="3" t="s">
        <v>9</v>
      </c>
      <c r="B260" s="2" t="s">
        <v>39499</v>
      </c>
      <c r="C260" s="2" t="s">
        <v>1069</v>
      </c>
      <c r="D260" s="3" t="s">
        <v>1070</v>
      </c>
      <c r="E260" s="3" t="s">
        <v>1071</v>
      </c>
      <c r="F260" s="3" t="s">
        <v>1072</v>
      </c>
      <c r="G260" s="3" t="s">
        <v>1073</v>
      </c>
      <c r="H260" s="3" t="s">
        <v>23227</v>
      </c>
      <c r="I260" s="3" t="s">
        <v>23228</v>
      </c>
      <c r="J260" s="3" t="s">
        <v>23229</v>
      </c>
      <c r="K260" s="3" t="s">
        <v>23230</v>
      </c>
      <c r="L260" s="3"/>
    </row>
    <row r="261" spans="1:12" ht="13.5" customHeight="1" x14ac:dyDescent="0.25">
      <c r="A261" s="3" t="s">
        <v>9</v>
      </c>
      <c r="B261" s="2" t="s">
        <v>39500</v>
      </c>
      <c r="C261" s="2" t="s">
        <v>1074</v>
      </c>
      <c r="D261" s="3" t="s">
        <v>1075</v>
      </c>
      <c r="E261" s="3" t="s">
        <v>1076</v>
      </c>
      <c r="F261" s="3" t="s">
        <v>1077</v>
      </c>
      <c r="G261" s="3" t="s">
        <v>1078</v>
      </c>
      <c r="H261" s="3" t="s">
        <v>23231</v>
      </c>
      <c r="I261" s="3" t="s">
        <v>23232</v>
      </c>
      <c r="J261" s="3" t="s">
        <v>23233</v>
      </c>
      <c r="K261" s="3" t="s">
        <v>23234</v>
      </c>
      <c r="L261" s="3"/>
    </row>
    <row r="262" spans="1:12" ht="13.5" customHeight="1" x14ac:dyDescent="0.25">
      <c r="A262" s="3" t="s">
        <v>9</v>
      </c>
      <c r="B262" s="2" t="s">
        <v>39501</v>
      </c>
      <c r="C262" s="2" t="s">
        <v>1079</v>
      </c>
      <c r="D262" s="3" t="s">
        <v>1080</v>
      </c>
      <c r="E262" s="3" t="s">
        <v>1081</v>
      </c>
      <c r="F262" s="3" t="s">
        <v>1082</v>
      </c>
      <c r="G262" s="3" t="s">
        <v>1083</v>
      </c>
      <c r="H262" s="3" t="s">
        <v>23235</v>
      </c>
      <c r="I262" s="3" t="s">
        <v>23236</v>
      </c>
      <c r="J262" s="3" t="s">
        <v>23237</v>
      </c>
      <c r="K262" s="3" t="s">
        <v>23238</v>
      </c>
      <c r="L262" s="3"/>
    </row>
    <row r="263" spans="1:12" ht="13.5" customHeight="1" x14ac:dyDescent="0.25">
      <c r="A263" s="3" t="s">
        <v>9</v>
      </c>
      <c r="B263" s="2" t="s">
        <v>39502</v>
      </c>
      <c r="C263" s="2" t="s">
        <v>1084</v>
      </c>
      <c r="D263" s="3" t="s">
        <v>1085</v>
      </c>
      <c r="E263" s="3" t="s">
        <v>1085</v>
      </c>
      <c r="F263" s="3" t="s">
        <v>1086</v>
      </c>
      <c r="G263" s="3" t="s">
        <v>1087</v>
      </c>
      <c r="H263" s="3" t="s">
        <v>23239</v>
      </c>
      <c r="I263" s="3" t="s">
        <v>23239</v>
      </c>
      <c r="J263" s="3" t="s">
        <v>23240</v>
      </c>
      <c r="K263" s="3" t="s">
        <v>23241</v>
      </c>
      <c r="L263" s="3"/>
    </row>
    <row r="264" spans="1:12" ht="13.5" customHeight="1" x14ac:dyDescent="0.25">
      <c r="A264" s="3" t="s">
        <v>9</v>
      </c>
      <c r="B264" s="2" t="s">
        <v>39503</v>
      </c>
      <c r="C264" s="2" t="s">
        <v>1088</v>
      </c>
      <c r="D264" s="3" t="s">
        <v>1089</v>
      </c>
      <c r="E264" s="3" t="s">
        <v>1090</v>
      </c>
      <c r="F264" s="3" t="s">
        <v>1091</v>
      </c>
      <c r="G264" s="3" t="s">
        <v>1092</v>
      </c>
      <c r="H264" s="3" t="s">
        <v>23242</v>
      </c>
      <c r="I264" s="3" t="s">
        <v>23243</v>
      </c>
      <c r="J264" s="3" t="s">
        <v>23244</v>
      </c>
      <c r="K264" s="3" t="s">
        <v>23245</v>
      </c>
      <c r="L264" s="3"/>
    </row>
    <row r="265" spans="1:12" ht="13.5" customHeight="1" x14ac:dyDescent="0.25">
      <c r="A265" s="3" t="s">
        <v>9</v>
      </c>
      <c r="B265" s="2" t="s">
        <v>39504</v>
      </c>
      <c r="C265" s="2" t="s">
        <v>1093</v>
      </c>
      <c r="D265" s="3" t="s">
        <v>1094</v>
      </c>
      <c r="E265" s="3" t="s">
        <v>1095</v>
      </c>
      <c r="F265" s="3" t="s">
        <v>1096</v>
      </c>
      <c r="G265" s="3" t="s">
        <v>1097</v>
      </c>
      <c r="H265" s="3" t="s">
        <v>23246</v>
      </c>
      <c r="I265" s="3" t="s">
        <v>23247</v>
      </c>
      <c r="J265" s="3" t="s">
        <v>23248</v>
      </c>
      <c r="K265" s="3" t="s">
        <v>23249</v>
      </c>
      <c r="L265" s="3"/>
    </row>
    <row r="266" spans="1:12" ht="13.5" customHeight="1" x14ac:dyDescent="0.25">
      <c r="A266" s="3" t="s">
        <v>183</v>
      </c>
      <c r="B266" s="2" t="s">
        <v>39505</v>
      </c>
      <c r="C266" s="2" t="s">
        <v>1098</v>
      </c>
      <c r="D266" s="3" t="s">
        <v>1099</v>
      </c>
      <c r="E266" s="3" t="s">
        <v>1100</v>
      </c>
      <c r="F266" s="3" t="s">
        <v>1101</v>
      </c>
      <c r="G266" s="3" t="s">
        <v>1102</v>
      </c>
      <c r="H266" s="3" t="s">
        <v>23250</v>
      </c>
      <c r="I266" s="3" t="s">
        <v>23251</v>
      </c>
      <c r="J266" s="3" t="s">
        <v>23252</v>
      </c>
      <c r="K266" s="3" t="s">
        <v>23253</v>
      </c>
      <c r="L266" s="3"/>
    </row>
    <row r="267" spans="1:12" ht="13.5" customHeight="1" x14ac:dyDescent="0.25">
      <c r="A267" s="3" t="s">
        <v>9</v>
      </c>
      <c r="B267" s="2" t="s">
        <v>39506</v>
      </c>
      <c r="C267" s="2" t="s">
        <v>1103</v>
      </c>
      <c r="D267" s="3" t="s">
        <v>1104</v>
      </c>
      <c r="E267" s="3" t="s">
        <v>1104</v>
      </c>
      <c r="F267" s="3" t="s">
        <v>1105</v>
      </c>
      <c r="G267" s="3" t="s">
        <v>1106</v>
      </c>
      <c r="H267" s="3" t="s">
        <v>23254</v>
      </c>
      <c r="I267" s="3" t="s">
        <v>23254</v>
      </c>
      <c r="J267" s="3" t="s">
        <v>23255</v>
      </c>
      <c r="K267" s="3" t="s">
        <v>23256</v>
      </c>
      <c r="L267" s="3"/>
    </row>
    <row r="268" spans="1:12" ht="13.5" customHeight="1" x14ac:dyDescent="0.25">
      <c r="A268" s="3" t="s">
        <v>54</v>
      </c>
      <c r="B268" s="2" t="s">
        <v>39506</v>
      </c>
      <c r="C268" s="2" t="s">
        <v>1107</v>
      </c>
      <c r="D268" s="3" t="s">
        <v>1104</v>
      </c>
      <c r="E268" s="3" t="s">
        <v>1104</v>
      </c>
      <c r="F268" s="3" t="s">
        <v>1105</v>
      </c>
      <c r="G268" s="3" t="s">
        <v>1106</v>
      </c>
      <c r="H268" s="3" t="s">
        <v>23254</v>
      </c>
      <c r="I268" s="3" t="s">
        <v>23254</v>
      </c>
      <c r="J268" s="3" t="s">
        <v>23255</v>
      </c>
      <c r="K268" s="3" t="s">
        <v>23256</v>
      </c>
      <c r="L268" s="3"/>
    </row>
    <row r="269" spans="1:12" ht="13.5" customHeight="1" x14ac:dyDescent="0.25">
      <c r="A269" s="3" t="s">
        <v>9</v>
      </c>
      <c r="B269" s="2" t="s">
        <v>39507</v>
      </c>
      <c r="C269" s="2" t="s">
        <v>1108</v>
      </c>
      <c r="D269" s="3" t="s">
        <v>1109</v>
      </c>
      <c r="E269" s="3" t="s">
        <v>1109</v>
      </c>
      <c r="F269" s="3" t="s">
        <v>1110</v>
      </c>
      <c r="G269" s="3" t="s">
        <v>1111</v>
      </c>
      <c r="H269" s="3" t="s">
        <v>23257</v>
      </c>
      <c r="I269" s="3" t="s">
        <v>23257</v>
      </c>
      <c r="J269" s="3" t="s">
        <v>23258</v>
      </c>
      <c r="K269" s="3" t="s">
        <v>23259</v>
      </c>
      <c r="L269" s="3"/>
    </row>
    <row r="270" spans="1:12" ht="13.5" customHeight="1" x14ac:dyDescent="0.25">
      <c r="A270" s="3" t="s">
        <v>70</v>
      </c>
      <c r="B270" s="2" t="s">
        <v>39508</v>
      </c>
      <c r="C270" s="2" t="s">
        <v>1112</v>
      </c>
      <c r="D270" s="3" t="s">
        <v>1113</v>
      </c>
      <c r="E270" s="3" t="s">
        <v>1113</v>
      </c>
      <c r="F270" s="3" t="s">
        <v>1114</v>
      </c>
      <c r="G270" s="3" t="s">
        <v>1115</v>
      </c>
      <c r="H270" s="3" t="s">
        <v>23260</v>
      </c>
      <c r="I270" s="3" t="s">
        <v>23260</v>
      </c>
      <c r="J270" s="3" t="s">
        <v>23261</v>
      </c>
      <c r="K270" s="3" t="s">
        <v>23262</v>
      </c>
      <c r="L270" s="3"/>
    </row>
    <row r="271" spans="1:12" ht="13.5" customHeight="1" x14ac:dyDescent="0.25">
      <c r="A271" s="3" t="s">
        <v>70</v>
      </c>
      <c r="B271" s="2" t="s">
        <v>39509</v>
      </c>
      <c r="C271" s="2" t="s">
        <v>1116</v>
      </c>
      <c r="D271" s="3" t="s">
        <v>1117</v>
      </c>
      <c r="E271" s="3" t="s">
        <v>1117</v>
      </c>
      <c r="F271" s="3" t="s">
        <v>1118</v>
      </c>
      <c r="G271" s="3" t="s">
        <v>1119</v>
      </c>
      <c r="H271" s="3" t="s">
        <v>23263</v>
      </c>
      <c r="I271" s="3" t="s">
        <v>23263</v>
      </c>
      <c r="J271" s="3" t="s">
        <v>23264</v>
      </c>
      <c r="K271" s="3" t="s">
        <v>23265</v>
      </c>
      <c r="L271" s="3"/>
    </row>
    <row r="272" spans="1:12" ht="13.5" customHeight="1" x14ac:dyDescent="0.25">
      <c r="A272" s="3" t="s">
        <v>70</v>
      </c>
      <c r="B272" s="2" t="s">
        <v>39510</v>
      </c>
      <c r="C272" s="2" t="s">
        <v>1120</v>
      </c>
      <c r="D272" s="3" t="s">
        <v>1121</v>
      </c>
      <c r="E272" s="3" t="s">
        <v>1121</v>
      </c>
      <c r="F272" s="3" t="s">
        <v>1122</v>
      </c>
      <c r="G272" s="3" t="s">
        <v>1123</v>
      </c>
      <c r="H272" s="3" t="s">
        <v>23266</v>
      </c>
      <c r="I272" s="3" t="s">
        <v>23266</v>
      </c>
      <c r="J272" s="3" t="s">
        <v>23267</v>
      </c>
      <c r="K272" s="3" t="s">
        <v>23268</v>
      </c>
      <c r="L272" s="3"/>
    </row>
    <row r="273" spans="1:12" ht="13.5" customHeight="1" x14ac:dyDescent="0.25">
      <c r="A273" s="3" t="s">
        <v>54</v>
      </c>
      <c r="B273" s="2" t="s">
        <v>39511</v>
      </c>
      <c r="C273" s="2" t="s">
        <v>1124</v>
      </c>
      <c r="D273" s="3" t="s">
        <v>1125</v>
      </c>
      <c r="E273" s="3" t="s">
        <v>1125</v>
      </c>
      <c r="F273" s="3" t="s">
        <v>1126</v>
      </c>
      <c r="G273" s="3" t="s">
        <v>1127</v>
      </c>
      <c r="H273" s="3" t="s">
        <v>23269</v>
      </c>
      <c r="I273" s="3" t="s">
        <v>23269</v>
      </c>
      <c r="J273" s="3" t="s">
        <v>23270</v>
      </c>
      <c r="K273" s="3" t="s">
        <v>23271</v>
      </c>
      <c r="L273" s="3"/>
    </row>
    <row r="274" spans="1:12" ht="13.5" customHeight="1" x14ac:dyDescent="0.25">
      <c r="A274" s="3" t="s">
        <v>183</v>
      </c>
      <c r="B274" s="2" t="s">
        <v>39512</v>
      </c>
      <c r="C274" s="2" t="s">
        <v>1128</v>
      </c>
      <c r="D274" s="3" t="s">
        <v>1129</v>
      </c>
      <c r="E274" s="3" t="s">
        <v>1130</v>
      </c>
      <c r="F274" s="3" t="s">
        <v>1131</v>
      </c>
      <c r="G274" s="3" t="s">
        <v>1132</v>
      </c>
      <c r="H274" s="3" t="s">
        <v>23272</v>
      </c>
      <c r="I274" s="3" t="s">
        <v>23273</v>
      </c>
      <c r="J274" s="3" t="s">
        <v>23274</v>
      </c>
      <c r="K274" s="3" t="s">
        <v>23275</v>
      </c>
      <c r="L274" s="3"/>
    </row>
    <row r="275" spans="1:12" ht="13.5" customHeight="1" x14ac:dyDescent="0.25">
      <c r="A275" s="3" t="s">
        <v>183</v>
      </c>
      <c r="B275" s="2" t="s">
        <v>39513</v>
      </c>
      <c r="C275" s="2" t="s">
        <v>1133</v>
      </c>
      <c r="D275" s="3" t="s">
        <v>1134</v>
      </c>
      <c r="E275" s="3" t="s">
        <v>1135</v>
      </c>
      <c r="F275" s="3" t="s">
        <v>1136</v>
      </c>
      <c r="G275" s="3" t="s">
        <v>1137</v>
      </c>
      <c r="H275" s="3" t="s">
        <v>23276</v>
      </c>
      <c r="I275" s="3" t="s">
        <v>23277</v>
      </c>
      <c r="J275" s="3" t="s">
        <v>23278</v>
      </c>
      <c r="K275" s="3" t="s">
        <v>23279</v>
      </c>
      <c r="L275" s="3"/>
    </row>
    <row r="276" spans="1:12" ht="13.5" customHeight="1" x14ac:dyDescent="0.25">
      <c r="A276" s="3" t="s">
        <v>9</v>
      </c>
      <c r="B276" s="2" t="s">
        <v>39514</v>
      </c>
      <c r="C276" s="2" t="s">
        <v>1138</v>
      </c>
      <c r="D276" s="3" t="s">
        <v>1139</v>
      </c>
      <c r="E276" s="3" t="s">
        <v>1139</v>
      </c>
      <c r="F276" s="3" t="s">
        <v>1140</v>
      </c>
      <c r="G276" s="3" t="s">
        <v>1141</v>
      </c>
      <c r="H276" s="3" t="s">
        <v>23280</v>
      </c>
      <c r="I276" s="3" t="s">
        <v>23280</v>
      </c>
      <c r="J276" s="3" t="s">
        <v>23281</v>
      </c>
      <c r="K276" s="3" t="s">
        <v>23282</v>
      </c>
      <c r="L276" s="3"/>
    </row>
    <row r="277" spans="1:12" ht="13.5" customHeight="1" x14ac:dyDescent="0.25">
      <c r="A277" s="3" t="s">
        <v>9</v>
      </c>
      <c r="B277" s="2" t="s">
        <v>39515</v>
      </c>
      <c r="C277" s="2" t="s">
        <v>1142</v>
      </c>
      <c r="D277" s="3" t="s">
        <v>1143</v>
      </c>
      <c r="E277" s="3" t="s">
        <v>1144</v>
      </c>
      <c r="F277" s="3" t="s">
        <v>1145</v>
      </c>
      <c r="G277" s="3" t="s">
        <v>1146</v>
      </c>
      <c r="H277" s="3" t="s">
        <v>23283</v>
      </c>
      <c r="I277" s="3" t="s">
        <v>23284</v>
      </c>
      <c r="J277" s="3" t="s">
        <v>23285</v>
      </c>
      <c r="K277" s="3" t="s">
        <v>23286</v>
      </c>
      <c r="L277" s="3"/>
    </row>
    <row r="278" spans="1:12" ht="13.5" customHeight="1" x14ac:dyDescent="0.25">
      <c r="A278" s="3" t="s">
        <v>9</v>
      </c>
      <c r="B278" s="2" t="s">
        <v>39516</v>
      </c>
      <c r="C278" s="2" t="s">
        <v>1147</v>
      </c>
      <c r="D278" s="3" t="s">
        <v>1148</v>
      </c>
      <c r="E278" s="3" t="s">
        <v>1148</v>
      </c>
      <c r="F278" s="3" t="s">
        <v>1149</v>
      </c>
      <c r="G278" s="3" t="s">
        <v>1150</v>
      </c>
      <c r="H278" s="3" t="s">
        <v>23287</v>
      </c>
      <c r="I278" s="3" t="s">
        <v>23287</v>
      </c>
      <c r="J278" s="3" t="s">
        <v>23288</v>
      </c>
      <c r="K278" s="3" t="s">
        <v>23289</v>
      </c>
      <c r="L278" s="3"/>
    </row>
    <row r="279" spans="1:12" ht="13.5" customHeight="1" x14ac:dyDescent="0.25">
      <c r="A279" s="3" t="s">
        <v>84</v>
      </c>
      <c r="B279" s="2" t="s">
        <v>39517</v>
      </c>
      <c r="C279" s="2" t="s">
        <v>1151</v>
      </c>
      <c r="D279" s="3" t="s">
        <v>1152</v>
      </c>
      <c r="E279" s="3" t="s">
        <v>1152</v>
      </c>
      <c r="F279" s="3" t="s">
        <v>1153</v>
      </c>
      <c r="G279" s="3" t="s">
        <v>1152</v>
      </c>
      <c r="H279" s="3" t="s">
        <v>23290</v>
      </c>
      <c r="I279" s="3" t="s">
        <v>23290</v>
      </c>
      <c r="J279" s="3" t="s">
        <v>23291</v>
      </c>
      <c r="K279" s="3" t="s">
        <v>23290</v>
      </c>
      <c r="L279" s="3"/>
    </row>
    <row r="280" spans="1:12" ht="13.5" customHeight="1" x14ac:dyDescent="0.25">
      <c r="A280" s="3" t="s">
        <v>9</v>
      </c>
      <c r="B280" s="2" t="s">
        <v>39518</v>
      </c>
      <c r="C280" s="2" t="s">
        <v>1154</v>
      </c>
      <c r="D280" s="3" t="s">
        <v>1155</v>
      </c>
      <c r="E280" s="3" t="s">
        <v>1156</v>
      </c>
      <c r="F280" s="3" t="s">
        <v>1157</v>
      </c>
      <c r="G280" s="3" t="s">
        <v>1158</v>
      </c>
      <c r="H280" s="3" t="s">
        <v>23292</v>
      </c>
      <c r="I280" s="3" t="s">
        <v>23293</v>
      </c>
      <c r="J280" s="3" t="s">
        <v>23294</v>
      </c>
      <c r="K280" s="3" t="s">
        <v>23295</v>
      </c>
      <c r="L280" s="3"/>
    </row>
    <row r="281" spans="1:12" ht="13.5" customHeight="1" x14ac:dyDescent="0.25">
      <c r="A281" s="3" t="s">
        <v>9</v>
      </c>
      <c r="B281" s="2" t="s">
        <v>39519</v>
      </c>
      <c r="C281" s="2" t="s">
        <v>1159</v>
      </c>
      <c r="D281" s="3" t="s">
        <v>1160</v>
      </c>
      <c r="E281" s="3" t="s">
        <v>1161</v>
      </c>
      <c r="F281" s="3" t="s">
        <v>1162</v>
      </c>
      <c r="G281" s="3" t="s">
        <v>1163</v>
      </c>
      <c r="H281" s="3" t="s">
        <v>23296</v>
      </c>
      <c r="I281" s="3" t="s">
        <v>23297</v>
      </c>
      <c r="J281" s="3" t="s">
        <v>23298</v>
      </c>
      <c r="K281" s="3" t="s">
        <v>23299</v>
      </c>
      <c r="L281" s="3"/>
    </row>
    <row r="282" spans="1:12" ht="13.5" customHeight="1" x14ac:dyDescent="0.25">
      <c r="A282" s="3" t="s">
        <v>9</v>
      </c>
      <c r="B282" s="2" t="s">
        <v>39520</v>
      </c>
      <c r="C282" s="2" t="s">
        <v>1164</v>
      </c>
      <c r="D282" s="3" t="s">
        <v>1165</v>
      </c>
      <c r="E282" s="3" t="s">
        <v>1165</v>
      </c>
      <c r="F282" s="3" t="s">
        <v>1166</v>
      </c>
      <c r="G282" s="3" t="s">
        <v>1167</v>
      </c>
      <c r="H282" s="3" t="s">
        <v>23300</v>
      </c>
      <c r="I282" s="3" t="s">
        <v>23300</v>
      </c>
      <c r="J282" s="3" t="s">
        <v>23301</v>
      </c>
      <c r="K282" s="3" t="s">
        <v>23302</v>
      </c>
      <c r="L282" s="3"/>
    </row>
    <row r="283" spans="1:12" ht="13.5" customHeight="1" x14ac:dyDescent="0.25">
      <c r="A283" s="3" t="s">
        <v>9</v>
      </c>
      <c r="B283" s="2" t="s">
        <v>39521</v>
      </c>
      <c r="C283" s="2" t="s">
        <v>1168</v>
      </c>
      <c r="D283" s="3" t="s">
        <v>1169</v>
      </c>
      <c r="E283" s="3" t="s">
        <v>1170</v>
      </c>
      <c r="F283" s="3" t="s">
        <v>1171</v>
      </c>
      <c r="G283" s="3" t="s">
        <v>1172</v>
      </c>
      <c r="H283" s="3" t="s">
        <v>23303</v>
      </c>
      <c r="I283" s="3" t="s">
        <v>23304</v>
      </c>
      <c r="J283" s="3" t="s">
        <v>23305</v>
      </c>
      <c r="K283" s="3" t="s">
        <v>23306</v>
      </c>
      <c r="L283" s="3"/>
    </row>
    <row r="284" spans="1:12" ht="13.5" customHeight="1" x14ac:dyDescent="0.25">
      <c r="A284" s="3" t="s">
        <v>9</v>
      </c>
      <c r="B284" s="2" t="s">
        <v>39522</v>
      </c>
      <c r="C284" s="2" t="s">
        <v>1173</v>
      </c>
      <c r="D284" s="3" t="s">
        <v>1174</v>
      </c>
      <c r="E284" s="3" t="s">
        <v>1175</v>
      </c>
      <c r="F284" s="3" t="s">
        <v>1176</v>
      </c>
      <c r="G284" s="3" t="s">
        <v>1177</v>
      </c>
      <c r="H284" s="3" t="s">
        <v>23307</v>
      </c>
      <c r="I284" s="3" t="s">
        <v>23308</v>
      </c>
      <c r="J284" s="3" t="s">
        <v>23309</v>
      </c>
      <c r="K284" s="4" t="s">
        <v>23310</v>
      </c>
      <c r="L284" s="3"/>
    </row>
    <row r="285" spans="1:12" ht="13.5" customHeight="1" x14ac:dyDescent="0.25">
      <c r="A285" s="3" t="s">
        <v>9</v>
      </c>
      <c r="B285" s="2" t="s">
        <v>39523</v>
      </c>
      <c r="C285" s="2" t="s">
        <v>1178</v>
      </c>
      <c r="D285" s="3" t="s">
        <v>1179</v>
      </c>
      <c r="E285" s="3" t="s">
        <v>1179</v>
      </c>
      <c r="F285" s="3" t="s">
        <v>1180</v>
      </c>
      <c r="G285" s="3" t="s">
        <v>1181</v>
      </c>
      <c r="H285" s="3" t="s">
        <v>23311</v>
      </c>
      <c r="I285" s="3" t="s">
        <v>23311</v>
      </c>
      <c r="J285" s="3" t="s">
        <v>23312</v>
      </c>
      <c r="K285" s="3" t="s">
        <v>23313</v>
      </c>
      <c r="L285" s="3"/>
    </row>
    <row r="286" spans="1:12" ht="13.5" customHeight="1" x14ac:dyDescent="0.25">
      <c r="A286" s="3" t="s">
        <v>9</v>
      </c>
      <c r="B286" s="2" t="s">
        <v>39524</v>
      </c>
      <c r="C286" s="2" t="s">
        <v>1182</v>
      </c>
      <c r="D286" s="3" t="s">
        <v>1183</v>
      </c>
      <c r="E286" s="3" t="s">
        <v>1183</v>
      </c>
      <c r="F286" s="3" t="s">
        <v>1184</v>
      </c>
      <c r="G286" s="3" t="s">
        <v>1185</v>
      </c>
      <c r="H286" s="3" t="s">
        <v>23314</v>
      </c>
      <c r="I286" s="3" t="s">
        <v>23314</v>
      </c>
      <c r="J286" s="3" t="s">
        <v>23315</v>
      </c>
      <c r="K286" s="3" t="s">
        <v>23316</v>
      </c>
      <c r="L286" s="3"/>
    </row>
    <row r="287" spans="1:12" ht="13.5" customHeight="1" x14ac:dyDescent="0.25">
      <c r="A287" s="3" t="s">
        <v>9</v>
      </c>
      <c r="B287" s="2" t="s">
        <v>39525</v>
      </c>
      <c r="C287" s="2" t="s">
        <v>1186</v>
      </c>
      <c r="D287" s="3" t="s">
        <v>1187</v>
      </c>
      <c r="E287" s="3" t="s">
        <v>1188</v>
      </c>
      <c r="F287" s="3" t="s">
        <v>1189</v>
      </c>
      <c r="G287" s="3" t="s">
        <v>1190</v>
      </c>
      <c r="H287" s="3" t="s">
        <v>23317</v>
      </c>
      <c r="I287" s="3" t="s">
        <v>23318</v>
      </c>
      <c r="J287" s="3" t="s">
        <v>23319</v>
      </c>
      <c r="K287" s="3" t="s">
        <v>23320</v>
      </c>
      <c r="L287" s="3"/>
    </row>
    <row r="288" spans="1:12" ht="13.5" customHeight="1" x14ac:dyDescent="0.25">
      <c r="A288" s="3" t="s">
        <v>70</v>
      </c>
      <c r="B288" s="2" t="s">
        <v>39526</v>
      </c>
      <c r="C288" s="2" t="s">
        <v>1191</v>
      </c>
      <c r="D288" s="3" t="s">
        <v>1192</v>
      </c>
      <c r="E288" s="3" t="s">
        <v>1192</v>
      </c>
      <c r="F288" s="3" t="s">
        <v>1193</v>
      </c>
      <c r="G288" s="3" t="s">
        <v>1194</v>
      </c>
      <c r="H288" s="3" t="s">
        <v>23321</v>
      </c>
      <c r="I288" s="3" t="s">
        <v>23321</v>
      </c>
      <c r="J288" s="3" t="s">
        <v>23322</v>
      </c>
      <c r="K288" s="3" t="s">
        <v>23323</v>
      </c>
      <c r="L288" s="3"/>
    </row>
    <row r="289" spans="1:12" ht="13.5" customHeight="1" x14ac:dyDescent="0.25">
      <c r="A289" s="3" t="s">
        <v>9</v>
      </c>
      <c r="B289" s="2" t="s">
        <v>39527</v>
      </c>
      <c r="C289" s="2" t="s">
        <v>1195</v>
      </c>
      <c r="D289" s="3" t="s">
        <v>1196</v>
      </c>
      <c r="E289" s="3" t="s">
        <v>1196</v>
      </c>
      <c r="F289" s="3" t="s">
        <v>1197</v>
      </c>
      <c r="G289" s="3" t="s">
        <v>1198</v>
      </c>
      <c r="H289" s="3" t="s">
        <v>23324</v>
      </c>
      <c r="I289" s="3" t="s">
        <v>23324</v>
      </c>
      <c r="J289" s="3" t="s">
        <v>23325</v>
      </c>
      <c r="K289" s="3" t="s">
        <v>23326</v>
      </c>
      <c r="L289" s="3"/>
    </row>
    <row r="290" spans="1:12" ht="13.5" customHeight="1" x14ac:dyDescent="0.25">
      <c r="A290" s="3" t="s">
        <v>9</v>
      </c>
      <c r="B290" s="2" t="s">
        <v>39528</v>
      </c>
      <c r="C290" s="2" t="s">
        <v>1199</v>
      </c>
      <c r="D290" s="3" t="s">
        <v>1200</v>
      </c>
      <c r="E290" s="3" t="s">
        <v>1200</v>
      </c>
      <c r="F290" s="3" t="s">
        <v>1201</v>
      </c>
      <c r="G290" s="3" t="s">
        <v>1202</v>
      </c>
      <c r="H290" s="3" t="s">
        <v>23327</v>
      </c>
      <c r="I290" s="3" t="s">
        <v>23327</v>
      </c>
      <c r="J290" s="3" t="s">
        <v>23328</v>
      </c>
      <c r="K290" s="3" t="s">
        <v>23329</v>
      </c>
      <c r="L290" s="3"/>
    </row>
    <row r="291" spans="1:12" ht="13.5" customHeight="1" x14ac:dyDescent="0.25">
      <c r="A291" s="3" t="s">
        <v>9</v>
      </c>
      <c r="B291" s="2" t="s">
        <v>39529</v>
      </c>
      <c r="C291" s="2" t="s">
        <v>1203</v>
      </c>
      <c r="D291" s="3" t="s">
        <v>1204</v>
      </c>
      <c r="E291" s="3" t="s">
        <v>1204</v>
      </c>
      <c r="F291" s="3" t="s">
        <v>1205</v>
      </c>
      <c r="G291" s="3" t="s">
        <v>1206</v>
      </c>
      <c r="H291" s="3" t="s">
        <v>23330</v>
      </c>
      <c r="I291" s="3" t="s">
        <v>23330</v>
      </c>
      <c r="J291" s="3" t="s">
        <v>23331</v>
      </c>
      <c r="K291" s="3" t="s">
        <v>23332</v>
      </c>
      <c r="L291" s="3"/>
    </row>
    <row r="292" spans="1:12" ht="13.5" customHeight="1" x14ac:dyDescent="0.25">
      <c r="A292" s="3" t="s">
        <v>9</v>
      </c>
      <c r="B292" s="2" t="s">
        <v>39530</v>
      </c>
      <c r="C292" s="2" t="s">
        <v>1207</v>
      </c>
      <c r="D292" s="3" t="s">
        <v>1208</v>
      </c>
      <c r="E292" s="3" t="s">
        <v>1209</v>
      </c>
      <c r="F292" s="3" t="s">
        <v>1210</v>
      </c>
      <c r="G292" s="3" t="s">
        <v>1211</v>
      </c>
      <c r="H292" s="3" t="s">
        <v>23333</v>
      </c>
      <c r="I292" s="3" t="s">
        <v>23334</v>
      </c>
      <c r="J292" s="3" t="s">
        <v>23335</v>
      </c>
      <c r="K292" s="3" t="s">
        <v>23336</v>
      </c>
      <c r="L292" s="3"/>
    </row>
    <row r="293" spans="1:12" ht="13.5" customHeight="1" x14ac:dyDescent="0.25">
      <c r="A293" s="3" t="s">
        <v>9</v>
      </c>
      <c r="B293" s="2" t="s">
        <v>39531</v>
      </c>
      <c r="C293" s="2" t="s">
        <v>1212</v>
      </c>
      <c r="D293" s="3" t="s">
        <v>1213</v>
      </c>
      <c r="E293" s="3" t="s">
        <v>1213</v>
      </c>
      <c r="F293" s="3" t="s">
        <v>1214</v>
      </c>
      <c r="G293" s="3" t="s">
        <v>1215</v>
      </c>
      <c r="H293" s="3" t="s">
        <v>23337</v>
      </c>
      <c r="I293" s="3" t="s">
        <v>23337</v>
      </c>
      <c r="J293" s="3" t="s">
        <v>23338</v>
      </c>
      <c r="K293" s="3" t="s">
        <v>23339</v>
      </c>
      <c r="L293" s="3"/>
    </row>
    <row r="294" spans="1:12" ht="13.5" customHeight="1" x14ac:dyDescent="0.25">
      <c r="A294" s="3" t="s">
        <v>9</v>
      </c>
      <c r="B294" s="2" t="s">
        <v>39532</v>
      </c>
      <c r="C294" s="2" t="s">
        <v>1216</v>
      </c>
      <c r="D294" s="3" t="s">
        <v>1217</v>
      </c>
      <c r="E294" s="3" t="s">
        <v>1217</v>
      </c>
      <c r="F294" s="3" t="s">
        <v>1218</v>
      </c>
      <c r="G294" s="3" t="s">
        <v>1219</v>
      </c>
      <c r="H294" s="3" t="s">
        <v>23340</v>
      </c>
      <c r="I294" s="3" t="s">
        <v>23340</v>
      </c>
      <c r="J294" s="3" t="s">
        <v>23341</v>
      </c>
      <c r="K294" s="3" t="s">
        <v>23342</v>
      </c>
      <c r="L294" s="3"/>
    </row>
    <row r="295" spans="1:12" ht="13.5" customHeight="1" x14ac:dyDescent="0.25">
      <c r="A295" s="3" t="s">
        <v>84</v>
      </c>
      <c r="B295" s="2" t="s">
        <v>39533</v>
      </c>
      <c r="C295" s="2" t="s">
        <v>1220</v>
      </c>
      <c r="D295" s="3" t="s">
        <v>1221</v>
      </c>
      <c r="E295" s="3" t="s">
        <v>1221</v>
      </c>
      <c r="F295" s="3" t="s">
        <v>1222</v>
      </c>
      <c r="G295" s="3" t="s">
        <v>1221</v>
      </c>
      <c r="H295" s="3" t="s">
        <v>23343</v>
      </c>
      <c r="I295" s="3" t="s">
        <v>23343</v>
      </c>
      <c r="J295" s="3" t="s">
        <v>23344</v>
      </c>
      <c r="K295" s="3" t="s">
        <v>23343</v>
      </c>
      <c r="L295" s="3"/>
    </row>
    <row r="296" spans="1:12" ht="13.5" customHeight="1" x14ac:dyDescent="0.25">
      <c r="A296" s="3" t="s">
        <v>84</v>
      </c>
      <c r="B296" s="2" t="s">
        <v>39534</v>
      </c>
      <c r="C296" s="2" t="s">
        <v>1223</v>
      </c>
      <c r="D296" s="3" t="s">
        <v>1224</v>
      </c>
      <c r="E296" s="3" t="s">
        <v>1224</v>
      </c>
      <c r="F296" s="3" t="s">
        <v>1225</v>
      </c>
      <c r="G296" s="3" t="s">
        <v>1224</v>
      </c>
      <c r="H296" s="3" t="s">
        <v>23345</v>
      </c>
      <c r="I296" s="3" t="s">
        <v>23345</v>
      </c>
      <c r="J296" s="3" t="s">
        <v>23346</v>
      </c>
      <c r="K296" s="3" t="s">
        <v>23345</v>
      </c>
      <c r="L296" s="3"/>
    </row>
    <row r="297" spans="1:12" ht="13.5" customHeight="1" x14ac:dyDescent="0.25">
      <c r="A297" s="3" t="s">
        <v>84</v>
      </c>
      <c r="B297" s="2" t="s">
        <v>39535</v>
      </c>
      <c r="C297" s="2" t="s">
        <v>1226</v>
      </c>
      <c r="D297" s="3" t="s">
        <v>1227</v>
      </c>
      <c r="E297" s="3" t="s">
        <v>1227</v>
      </c>
      <c r="F297" s="3" t="s">
        <v>1228</v>
      </c>
      <c r="G297" s="3" t="s">
        <v>1227</v>
      </c>
      <c r="H297" s="3" t="s">
        <v>23347</v>
      </c>
      <c r="I297" s="3" t="s">
        <v>23347</v>
      </c>
      <c r="J297" s="3" t="s">
        <v>23348</v>
      </c>
      <c r="K297" s="3" t="s">
        <v>23347</v>
      </c>
      <c r="L297" s="3"/>
    </row>
    <row r="298" spans="1:12" ht="13.5" customHeight="1" x14ac:dyDescent="0.25">
      <c r="A298" s="3" t="s">
        <v>9</v>
      </c>
      <c r="B298" s="2" t="s">
        <v>39536</v>
      </c>
      <c r="C298" s="2" t="s">
        <v>1229</v>
      </c>
      <c r="D298" s="3" t="s">
        <v>1230</v>
      </c>
      <c r="E298" s="3" t="s">
        <v>1231</v>
      </c>
      <c r="F298" s="3" t="s">
        <v>1232</v>
      </c>
      <c r="G298" s="3" t="s">
        <v>1233</v>
      </c>
      <c r="H298" s="3" t="s">
        <v>23349</v>
      </c>
      <c r="I298" s="3" t="s">
        <v>23350</v>
      </c>
      <c r="J298" s="3" t="s">
        <v>23351</v>
      </c>
      <c r="K298" s="3" t="s">
        <v>23352</v>
      </c>
      <c r="L298" s="3"/>
    </row>
    <row r="299" spans="1:12" ht="13.5" customHeight="1" x14ac:dyDescent="0.25">
      <c r="A299" s="3" t="s">
        <v>9</v>
      </c>
      <c r="B299" s="2" t="s">
        <v>39537</v>
      </c>
      <c r="C299" s="2" t="s">
        <v>1234</v>
      </c>
      <c r="D299" s="3" t="s">
        <v>1235</v>
      </c>
      <c r="E299" s="3" t="s">
        <v>1236</v>
      </c>
      <c r="F299" s="3" t="s">
        <v>1237</v>
      </c>
      <c r="G299" s="3" t="s">
        <v>1238</v>
      </c>
      <c r="H299" s="3" t="s">
        <v>23353</v>
      </c>
      <c r="I299" s="3" t="s">
        <v>23354</v>
      </c>
      <c r="J299" s="3" t="s">
        <v>23355</v>
      </c>
      <c r="K299" s="4" t="s">
        <v>23356</v>
      </c>
      <c r="L299" s="3"/>
    </row>
    <row r="300" spans="1:12" ht="13.5" customHeight="1" x14ac:dyDescent="0.25">
      <c r="A300" s="3" t="s">
        <v>9</v>
      </c>
      <c r="B300" s="2" t="s">
        <v>39538</v>
      </c>
      <c r="C300" s="2" t="s">
        <v>1239</v>
      </c>
      <c r="D300" s="3" t="s">
        <v>1240</v>
      </c>
      <c r="E300" s="3" t="s">
        <v>1241</v>
      </c>
      <c r="F300" s="3" t="s">
        <v>1242</v>
      </c>
      <c r="G300" s="3" t="s">
        <v>1243</v>
      </c>
      <c r="H300" s="3" t="s">
        <v>23357</v>
      </c>
      <c r="I300" s="3" t="s">
        <v>23358</v>
      </c>
      <c r="J300" s="3" t="s">
        <v>23359</v>
      </c>
      <c r="K300" s="4" t="s">
        <v>23360</v>
      </c>
      <c r="L300" s="3"/>
    </row>
    <row r="301" spans="1:12" ht="13.5" customHeight="1" x14ac:dyDescent="0.25">
      <c r="A301" s="3" t="s">
        <v>9</v>
      </c>
      <c r="B301" s="2" t="s">
        <v>39539</v>
      </c>
      <c r="C301" s="2" t="s">
        <v>1244</v>
      </c>
      <c r="D301" s="3" t="s">
        <v>1245</v>
      </c>
      <c r="E301" s="3" t="s">
        <v>1246</v>
      </c>
      <c r="F301" s="3" t="s">
        <v>1247</v>
      </c>
      <c r="G301" s="3" t="s">
        <v>1248</v>
      </c>
      <c r="H301" s="3" t="s">
        <v>23361</v>
      </c>
      <c r="I301" s="3" t="s">
        <v>23362</v>
      </c>
      <c r="J301" s="3" t="s">
        <v>23363</v>
      </c>
      <c r="K301" s="3" t="s">
        <v>23364</v>
      </c>
      <c r="L301" s="3"/>
    </row>
    <row r="302" spans="1:12" ht="13.5" customHeight="1" x14ac:dyDescent="0.25">
      <c r="A302" s="3" t="s">
        <v>9</v>
      </c>
      <c r="B302" s="2" t="s">
        <v>39540</v>
      </c>
      <c r="C302" s="2" t="s">
        <v>1249</v>
      </c>
      <c r="D302" s="3" t="s">
        <v>1250</v>
      </c>
      <c r="E302" s="3" t="s">
        <v>1251</v>
      </c>
      <c r="F302" s="3" t="s">
        <v>1252</v>
      </c>
      <c r="G302" s="3" t="s">
        <v>1253</v>
      </c>
      <c r="H302" s="3" t="s">
        <v>23365</v>
      </c>
      <c r="I302" s="3" t="s">
        <v>23366</v>
      </c>
      <c r="J302" s="3" t="s">
        <v>23367</v>
      </c>
      <c r="K302" s="3" t="s">
        <v>23368</v>
      </c>
      <c r="L302" s="3"/>
    </row>
    <row r="303" spans="1:12" ht="13.5" customHeight="1" x14ac:dyDescent="0.25">
      <c r="A303" s="3" t="s">
        <v>9</v>
      </c>
      <c r="B303" s="2" t="s">
        <v>39541</v>
      </c>
      <c r="C303" s="2" t="s">
        <v>1254</v>
      </c>
      <c r="D303" s="3" t="s">
        <v>1255</v>
      </c>
      <c r="E303" s="3" t="s">
        <v>1255</v>
      </c>
      <c r="F303" s="3" t="s">
        <v>1256</v>
      </c>
      <c r="G303" s="3" t="s">
        <v>1257</v>
      </c>
      <c r="H303" s="3" t="s">
        <v>23369</v>
      </c>
      <c r="I303" s="3" t="s">
        <v>23369</v>
      </c>
      <c r="J303" s="3" t="s">
        <v>23370</v>
      </c>
      <c r="K303" s="3" t="s">
        <v>23371</v>
      </c>
      <c r="L303" s="3"/>
    </row>
    <row r="304" spans="1:12" ht="13.5" customHeight="1" x14ac:dyDescent="0.25">
      <c r="A304" s="3" t="s">
        <v>1258</v>
      </c>
      <c r="B304" s="2" t="s">
        <v>39542</v>
      </c>
      <c r="C304" s="2" t="s">
        <v>1259</v>
      </c>
      <c r="D304" s="3" t="s">
        <v>1260</v>
      </c>
      <c r="E304" s="3" t="s">
        <v>1260</v>
      </c>
      <c r="F304" s="3" t="s">
        <v>1261</v>
      </c>
      <c r="G304" s="3" t="s">
        <v>1262</v>
      </c>
      <c r="H304" s="3" t="s">
        <v>23372</v>
      </c>
      <c r="I304" s="3" t="s">
        <v>23372</v>
      </c>
      <c r="J304" s="3" t="s">
        <v>23373</v>
      </c>
      <c r="K304" s="3" t="s">
        <v>23374</v>
      </c>
      <c r="L304" s="3"/>
    </row>
    <row r="305" spans="1:12" ht="13.5" customHeight="1" x14ac:dyDescent="0.25">
      <c r="A305" s="3" t="s">
        <v>9</v>
      </c>
      <c r="B305" s="2" t="s">
        <v>39543</v>
      </c>
      <c r="C305" s="2" t="s">
        <v>1263</v>
      </c>
      <c r="D305" s="3" t="s">
        <v>1264</v>
      </c>
      <c r="E305" s="3" t="s">
        <v>1265</v>
      </c>
      <c r="F305" s="3" t="s">
        <v>1266</v>
      </c>
      <c r="G305" s="3" t="s">
        <v>1267</v>
      </c>
      <c r="H305" s="3" t="s">
        <v>23375</v>
      </c>
      <c r="I305" s="3" t="s">
        <v>23376</v>
      </c>
      <c r="J305" s="3" t="s">
        <v>23377</v>
      </c>
      <c r="K305" s="4" t="s">
        <v>23378</v>
      </c>
      <c r="L305" s="3"/>
    </row>
    <row r="306" spans="1:12" ht="13.5" customHeight="1" x14ac:dyDescent="0.25">
      <c r="A306" s="3" t="s">
        <v>9</v>
      </c>
      <c r="B306" s="2" t="s">
        <v>39544</v>
      </c>
      <c r="C306" s="2" t="s">
        <v>1268</v>
      </c>
      <c r="D306" s="3" t="s">
        <v>1269</v>
      </c>
      <c r="E306" s="3" t="s">
        <v>1270</v>
      </c>
      <c r="F306" s="3" t="s">
        <v>1271</v>
      </c>
      <c r="G306" s="3" t="s">
        <v>1272</v>
      </c>
      <c r="H306" s="3" t="s">
        <v>23379</v>
      </c>
      <c r="I306" s="3" t="s">
        <v>23380</v>
      </c>
      <c r="J306" s="3" t="s">
        <v>23381</v>
      </c>
      <c r="K306" s="4" t="s">
        <v>23382</v>
      </c>
      <c r="L306" s="3"/>
    </row>
    <row r="307" spans="1:12" ht="13.5" customHeight="1" x14ac:dyDescent="0.25">
      <c r="A307" s="3" t="s">
        <v>9</v>
      </c>
      <c r="B307" s="2" t="s">
        <v>39545</v>
      </c>
      <c r="C307" s="2" t="s">
        <v>1273</v>
      </c>
      <c r="D307" s="3" t="s">
        <v>1274</v>
      </c>
      <c r="E307" s="3" t="s">
        <v>1275</v>
      </c>
      <c r="F307" s="3" t="s">
        <v>1276</v>
      </c>
      <c r="G307" s="3" t="s">
        <v>1277</v>
      </c>
      <c r="H307" s="3" t="s">
        <v>23383</v>
      </c>
      <c r="I307" s="3" t="s">
        <v>23384</v>
      </c>
      <c r="J307" s="3" t="s">
        <v>23385</v>
      </c>
      <c r="K307" s="3" t="s">
        <v>23386</v>
      </c>
      <c r="L307" s="3"/>
    </row>
    <row r="308" spans="1:12" ht="13.5" customHeight="1" x14ac:dyDescent="0.25">
      <c r="A308" s="3" t="s">
        <v>9</v>
      </c>
      <c r="B308" s="2" t="s">
        <v>39546</v>
      </c>
      <c r="C308" s="2" t="s">
        <v>1278</v>
      </c>
      <c r="D308" s="3" t="s">
        <v>1279</v>
      </c>
      <c r="E308" s="3" t="s">
        <v>1279</v>
      </c>
      <c r="F308" s="3" t="s">
        <v>1280</v>
      </c>
      <c r="G308" s="3" t="s">
        <v>1281</v>
      </c>
      <c r="H308" s="3" t="s">
        <v>23387</v>
      </c>
      <c r="I308" s="3" t="s">
        <v>23387</v>
      </c>
      <c r="J308" s="3" t="s">
        <v>23388</v>
      </c>
      <c r="K308" s="3" t="s">
        <v>23389</v>
      </c>
      <c r="L308" s="3"/>
    </row>
    <row r="309" spans="1:12" ht="13.5" customHeight="1" x14ac:dyDescent="0.25">
      <c r="A309" s="3" t="s">
        <v>9</v>
      </c>
      <c r="B309" s="2" t="s">
        <v>39547</v>
      </c>
      <c r="C309" s="2" t="s">
        <v>1282</v>
      </c>
      <c r="D309" s="3" t="s">
        <v>1283</v>
      </c>
      <c r="E309" s="3" t="s">
        <v>1283</v>
      </c>
      <c r="F309" s="3" t="s">
        <v>1284</v>
      </c>
      <c r="G309" s="3" t="s">
        <v>1285</v>
      </c>
      <c r="H309" s="3" t="s">
        <v>23390</v>
      </c>
      <c r="I309" s="3" t="s">
        <v>23390</v>
      </c>
      <c r="J309" s="3" t="s">
        <v>23391</v>
      </c>
      <c r="K309" s="3" t="s">
        <v>23392</v>
      </c>
      <c r="L309" s="3"/>
    </row>
    <row r="310" spans="1:12" ht="13.5" customHeight="1" x14ac:dyDescent="0.25">
      <c r="A310" s="3" t="s">
        <v>9</v>
      </c>
      <c r="B310" s="2" t="s">
        <v>39548</v>
      </c>
      <c r="C310" s="2" t="s">
        <v>1286</v>
      </c>
      <c r="D310" s="3" t="s">
        <v>1287</v>
      </c>
      <c r="E310" s="3" t="s">
        <v>1287</v>
      </c>
      <c r="F310" s="3" t="s">
        <v>1288</v>
      </c>
      <c r="G310" s="3" t="s">
        <v>1289</v>
      </c>
      <c r="H310" s="3" t="s">
        <v>23393</v>
      </c>
      <c r="I310" s="3" t="s">
        <v>23393</v>
      </c>
      <c r="J310" s="3" t="s">
        <v>23394</v>
      </c>
      <c r="K310" s="3" t="s">
        <v>23395</v>
      </c>
      <c r="L310" s="3"/>
    </row>
    <row r="311" spans="1:12" ht="13.5" customHeight="1" x14ac:dyDescent="0.25">
      <c r="A311" s="3" t="s">
        <v>9</v>
      </c>
      <c r="B311" s="2" t="s">
        <v>39549</v>
      </c>
      <c r="C311" s="2" t="s">
        <v>1290</v>
      </c>
      <c r="D311" s="3" t="s">
        <v>1291</v>
      </c>
      <c r="E311" s="3" t="s">
        <v>1291</v>
      </c>
      <c r="F311" s="3" t="s">
        <v>1292</v>
      </c>
      <c r="G311" s="3" t="s">
        <v>1293</v>
      </c>
      <c r="H311" s="3" t="s">
        <v>23396</v>
      </c>
      <c r="I311" s="3" t="s">
        <v>23396</v>
      </c>
      <c r="J311" s="3" t="s">
        <v>23397</v>
      </c>
      <c r="K311" s="3" t="s">
        <v>23398</v>
      </c>
      <c r="L311" s="3"/>
    </row>
    <row r="312" spans="1:12" ht="13.5" customHeight="1" x14ac:dyDescent="0.25">
      <c r="A312" s="3" t="s">
        <v>9</v>
      </c>
      <c r="B312" s="2" t="s">
        <v>39550</v>
      </c>
      <c r="C312" s="2" t="s">
        <v>1294</v>
      </c>
      <c r="D312" s="3" t="s">
        <v>1295</v>
      </c>
      <c r="E312" s="3" t="s">
        <v>1295</v>
      </c>
      <c r="F312" s="3" t="s">
        <v>1296</v>
      </c>
      <c r="G312" s="3" t="s">
        <v>1297</v>
      </c>
      <c r="H312" s="3" t="s">
        <v>23399</v>
      </c>
      <c r="I312" s="3" t="s">
        <v>23399</v>
      </c>
      <c r="J312" s="3" t="s">
        <v>23400</v>
      </c>
      <c r="K312" s="3" t="s">
        <v>23401</v>
      </c>
      <c r="L312" s="3"/>
    </row>
    <row r="313" spans="1:12" ht="13.5" customHeight="1" x14ac:dyDescent="0.25">
      <c r="A313" s="3" t="s">
        <v>9</v>
      </c>
      <c r="B313" s="2" t="s">
        <v>39551</v>
      </c>
      <c r="C313" s="2" t="s">
        <v>1298</v>
      </c>
      <c r="D313" s="3" t="s">
        <v>1299</v>
      </c>
      <c r="E313" s="3" t="s">
        <v>1299</v>
      </c>
      <c r="F313" s="3" t="s">
        <v>1300</v>
      </c>
      <c r="G313" s="3" t="s">
        <v>1301</v>
      </c>
      <c r="H313" s="3" t="s">
        <v>23402</v>
      </c>
      <c r="I313" s="3" t="s">
        <v>23402</v>
      </c>
      <c r="J313" s="3" t="s">
        <v>23403</v>
      </c>
      <c r="K313" s="3" t="s">
        <v>23404</v>
      </c>
      <c r="L313" s="3"/>
    </row>
    <row r="314" spans="1:12" ht="13.5" customHeight="1" x14ac:dyDescent="0.25">
      <c r="A314" s="3" t="s">
        <v>9</v>
      </c>
      <c r="B314" s="2" t="s">
        <v>39552</v>
      </c>
      <c r="C314" s="2" t="s">
        <v>1302</v>
      </c>
      <c r="D314" s="3" t="s">
        <v>1303</v>
      </c>
      <c r="E314" s="3" t="s">
        <v>1303</v>
      </c>
      <c r="F314" s="3" t="s">
        <v>1304</v>
      </c>
      <c r="G314" s="3" t="s">
        <v>1305</v>
      </c>
      <c r="H314" s="3" t="s">
        <v>23405</v>
      </c>
      <c r="I314" s="3" t="s">
        <v>23405</v>
      </c>
      <c r="J314" s="3" t="s">
        <v>23406</v>
      </c>
      <c r="K314" s="3" t="s">
        <v>23407</v>
      </c>
      <c r="L314" s="3"/>
    </row>
    <row r="315" spans="1:12" ht="13.5" customHeight="1" x14ac:dyDescent="0.25">
      <c r="A315" s="3" t="s">
        <v>9</v>
      </c>
      <c r="B315" s="2" t="s">
        <v>39553</v>
      </c>
      <c r="C315" s="2" t="s">
        <v>1306</v>
      </c>
      <c r="D315" s="3" t="s">
        <v>1307</v>
      </c>
      <c r="E315" s="3" t="s">
        <v>1307</v>
      </c>
      <c r="F315" s="3" t="s">
        <v>1308</v>
      </c>
      <c r="G315" s="3" t="s">
        <v>1309</v>
      </c>
      <c r="H315" s="3" t="s">
        <v>23408</v>
      </c>
      <c r="I315" s="3" t="s">
        <v>23408</v>
      </c>
      <c r="J315" s="3" t="s">
        <v>23409</v>
      </c>
      <c r="K315" s="3" t="s">
        <v>23410</v>
      </c>
      <c r="L315" s="3"/>
    </row>
    <row r="316" spans="1:12" ht="13.5" customHeight="1" x14ac:dyDescent="0.25">
      <c r="A316" s="3" t="s">
        <v>9</v>
      </c>
      <c r="B316" s="2" t="s">
        <v>39554</v>
      </c>
      <c r="C316" s="2" t="s">
        <v>1310</v>
      </c>
      <c r="D316" s="3" t="s">
        <v>1311</v>
      </c>
      <c r="E316" s="3" t="s">
        <v>1311</v>
      </c>
      <c r="F316" s="3" t="s">
        <v>1312</v>
      </c>
      <c r="G316" s="3" t="s">
        <v>1313</v>
      </c>
      <c r="H316" s="3" t="s">
        <v>23411</v>
      </c>
      <c r="I316" s="3" t="s">
        <v>23411</v>
      </c>
      <c r="J316" s="3" t="s">
        <v>23412</v>
      </c>
      <c r="K316" s="3" t="s">
        <v>23413</v>
      </c>
      <c r="L316" s="3"/>
    </row>
    <row r="317" spans="1:12" ht="13.5" customHeight="1" x14ac:dyDescent="0.25">
      <c r="A317" s="3" t="s">
        <v>9</v>
      </c>
      <c r="B317" s="2" t="s">
        <v>39555</v>
      </c>
      <c r="C317" s="2" t="s">
        <v>1314</v>
      </c>
      <c r="D317" s="3" t="s">
        <v>1315</v>
      </c>
      <c r="E317" s="3" t="s">
        <v>1315</v>
      </c>
      <c r="F317" s="3" t="s">
        <v>1316</v>
      </c>
      <c r="G317" s="3" t="s">
        <v>1317</v>
      </c>
      <c r="H317" s="3" t="s">
        <v>23414</v>
      </c>
      <c r="I317" s="3" t="s">
        <v>23414</v>
      </c>
      <c r="J317" s="3" t="s">
        <v>23415</v>
      </c>
      <c r="K317" s="4" t="s">
        <v>23416</v>
      </c>
      <c r="L317" s="3"/>
    </row>
    <row r="318" spans="1:12" ht="13.5" customHeight="1" x14ac:dyDescent="0.25">
      <c r="A318" s="3" t="s">
        <v>9</v>
      </c>
      <c r="B318" s="2" t="s">
        <v>39556</v>
      </c>
      <c r="C318" s="2" t="s">
        <v>1318</v>
      </c>
      <c r="D318" s="3" t="s">
        <v>1319</v>
      </c>
      <c r="E318" s="3" t="s">
        <v>1319</v>
      </c>
      <c r="F318" s="3" t="s">
        <v>1320</v>
      </c>
      <c r="G318" s="3" t="s">
        <v>1321</v>
      </c>
      <c r="H318" s="3" t="s">
        <v>23417</v>
      </c>
      <c r="I318" s="3" t="s">
        <v>23417</v>
      </c>
      <c r="J318" s="3" t="s">
        <v>23418</v>
      </c>
      <c r="K318" s="3" t="s">
        <v>23419</v>
      </c>
      <c r="L318" s="3"/>
    </row>
    <row r="319" spans="1:12" ht="13.5" customHeight="1" x14ac:dyDescent="0.25">
      <c r="A319" s="3" t="s">
        <v>9</v>
      </c>
      <c r="B319" s="2" t="s">
        <v>39557</v>
      </c>
      <c r="C319" s="2" t="s">
        <v>1322</v>
      </c>
      <c r="D319" s="3" t="s">
        <v>1323</v>
      </c>
      <c r="E319" s="3" t="s">
        <v>1324</v>
      </c>
      <c r="F319" s="3" t="s">
        <v>1325</v>
      </c>
      <c r="G319" s="3" t="s">
        <v>1326</v>
      </c>
      <c r="H319" s="3" t="s">
        <v>23420</v>
      </c>
      <c r="I319" s="3" t="s">
        <v>23421</v>
      </c>
      <c r="J319" s="3" t="s">
        <v>23422</v>
      </c>
      <c r="K319" s="3" t="s">
        <v>23423</v>
      </c>
      <c r="L319" s="3"/>
    </row>
    <row r="320" spans="1:12" ht="13.5" customHeight="1" x14ac:dyDescent="0.25">
      <c r="A320" s="3" t="s">
        <v>9</v>
      </c>
      <c r="B320" s="2" t="s">
        <v>39558</v>
      </c>
      <c r="C320" s="2" t="s">
        <v>1327</v>
      </c>
      <c r="D320" s="3" t="s">
        <v>1328</v>
      </c>
      <c r="E320" s="3" t="s">
        <v>1328</v>
      </c>
      <c r="F320" s="3" t="s">
        <v>1329</v>
      </c>
      <c r="G320" s="3" t="s">
        <v>1330</v>
      </c>
      <c r="H320" s="3" t="s">
        <v>23424</v>
      </c>
      <c r="I320" s="3" t="s">
        <v>23424</v>
      </c>
      <c r="J320" s="3" t="s">
        <v>23425</v>
      </c>
      <c r="K320" s="3" t="s">
        <v>23426</v>
      </c>
      <c r="L320" s="3"/>
    </row>
    <row r="321" spans="1:12" ht="13.5" customHeight="1" x14ac:dyDescent="0.25">
      <c r="A321" s="5" t="s">
        <v>13581</v>
      </c>
      <c r="B321" s="5" t="s">
        <v>44421</v>
      </c>
      <c r="C321" s="5" t="s">
        <v>44422</v>
      </c>
      <c r="D321" s="5" t="s">
        <v>44423</v>
      </c>
      <c r="E321" s="1" t="s">
        <v>44423</v>
      </c>
      <c r="F321" s="1" t="s">
        <v>44424</v>
      </c>
      <c r="G321" s="1" t="s">
        <v>44425</v>
      </c>
      <c r="H321" s="5" t="str">
        <f ca="1">IFERROR(__xludf.DUMMYFUNCTION("GOOGLETRANSLATE(D6,""en"",""ja"")"),"アポトーシス細胞")</f>
        <v>アポトーシス細胞</v>
      </c>
      <c r="I321" s="5" t="str">
        <f ca="1">IFERROR(__xludf.DUMMYFUNCTION("GOOGLETRANSLATE(E6,""en"",""ja"")"),"アポトーシス細胞")</f>
        <v>アポトーシス細胞</v>
      </c>
      <c r="J321" s="5" t="str">
        <f ca="1">IFERROR(__xludf.DUMMYFUNCTION("GOOGLETRANSLATE(F6,""en"",""ja"")"),"生物標本中のアポトーシス細胞の測定。")</f>
        <v>生物標本中のアポトーシス細胞の測定。</v>
      </c>
      <c r="K321" s="5" t="str">
        <f ca="1">IFERROR(__xludf.DUMMYFUNCTION("GOOGLETRANSLATE(G6,""en"",""ja"")"),"アポトーシス細胞数")</f>
        <v>アポトーシス細胞数</v>
      </c>
      <c r="L321" s="3"/>
    </row>
    <row r="322" spans="1:12" ht="13.5" customHeight="1" x14ac:dyDescent="0.25">
      <c r="A322" s="5" t="s">
        <v>13581</v>
      </c>
      <c r="B322" s="5" t="s">
        <v>44426</v>
      </c>
      <c r="C322" s="5" t="s">
        <v>44427</v>
      </c>
      <c r="D322" s="5" t="s">
        <v>44428</v>
      </c>
      <c r="E322" s="1" t="s">
        <v>44428</v>
      </c>
      <c r="F322" s="1" t="s">
        <v>44429</v>
      </c>
      <c r="G322" s="1" t="s">
        <v>44430</v>
      </c>
      <c r="H322" s="5" t="str">
        <f ca="1">IFERROR(__xludf.DUMMYFUNCTION("GOOGLETRANSLATE(D7,""en"",""ja"")"),"アポトーシス細胞数／総細胞数")</f>
        <v>アポトーシス細胞数／総細胞数</v>
      </c>
      <c r="I322" s="5" t="str">
        <f ca="1">IFERROR(__xludf.DUMMYFUNCTION("GOOGLETRANSLATE(E7,""en"",""ja"")"),"アポトーシス細胞数／総細胞数")</f>
        <v>アポトーシス細胞数／総細胞数</v>
      </c>
      <c r="J322" s="5" t="str">
        <f ca="1">IFERROR(__xludf.DUMMYFUNCTION("GOOGLETRANSLATE(F7,""en"",""ja"")"),"生物標本中の総細胞数に対するアポトーシス細胞の相対的な測定値（比率またはパーセンテージ）。")</f>
        <v>生物標本中の総細胞数に対するアポトーシス細胞の相対的な測定値（比率またはパーセンテージ）。</v>
      </c>
      <c r="K322" s="5" t="str">
        <f ca="1">IFERROR(__xludf.DUMMYFUNCTION("GOOGLETRANSLATE(G7,""en"",""ja"")"),"アポトーシス細胞と総細胞数")</f>
        <v>アポトーシス細胞と総細胞数</v>
      </c>
      <c r="L322" s="3"/>
    </row>
    <row r="323" spans="1:12" ht="13.5" customHeight="1" x14ac:dyDescent="0.25">
      <c r="A323" s="3" t="s">
        <v>9</v>
      </c>
      <c r="B323" s="2" t="s">
        <v>39559</v>
      </c>
      <c r="C323" s="2" t="s">
        <v>1331</v>
      </c>
      <c r="D323" s="3" t="s">
        <v>1332</v>
      </c>
      <c r="E323" s="3" t="s">
        <v>1332</v>
      </c>
      <c r="F323" s="3" t="s">
        <v>1333</v>
      </c>
      <c r="G323" s="3" t="s">
        <v>1334</v>
      </c>
      <c r="H323" s="3" t="s">
        <v>23427</v>
      </c>
      <c r="I323" s="3" t="s">
        <v>23427</v>
      </c>
      <c r="J323" s="3" t="s">
        <v>23428</v>
      </c>
      <c r="K323" s="3" t="s">
        <v>23429</v>
      </c>
      <c r="L323" s="3"/>
    </row>
    <row r="324" spans="1:12" ht="13.5" customHeight="1" x14ac:dyDescent="0.25">
      <c r="A324" s="3" t="s">
        <v>9</v>
      </c>
      <c r="B324" s="2" t="s">
        <v>39560</v>
      </c>
      <c r="C324" s="2" t="s">
        <v>1335</v>
      </c>
      <c r="D324" s="3" t="s">
        <v>1336</v>
      </c>
      <c r="E324" s="3" t="s">
        <v>1336</v>
      </c>
      <c r="F324" s="3" t="s">
        <v>1337</v>
      </c>
      <c r="G324" s="3" t="s">
        <v>1338</v>
      </c>
      <c r="H324" s="3" t="s">
        <v>23430</v>
      </c>
      <c r="I324" s="3" t="s">
        <v>23430</v>
      </c>
      <c r="J324" s="3" t="s">
        <v>23431</v>
      </c>
      <c r="K324" s="3" t="s">
        <v>23432</v>
      </c>
      <c r="L324" s="3"/>
    </row>
    <row r="325" spans="1:12" ht="13.5" customHeight="1" x14ac:dyDescent="0.25">
      <c r="A325" s="3" t="s">
        <v>9</v>
      </c>
      <c r="B325" s="2" t="s">
        <v>39561</v>
      </c>
      <c r="C325" s="2" t="s">
        <v>1339</v>
      </c>
      <c r="D325" s="3" t="s">
        <v>1340</v>
      </c>
      <c r="E325" s="3" t="s">
        <v>1340</v>
      </c>
      <c r="F325" s="3" t="s">
        <v>1341</v>
      </c>
      <c r="G325" s="3" t="s">
        <v>1342</v>
      </c>
      <c r="H325" s="3" t="s">
        <v>23433</v>
      </c>
      <c r="I325" s="3" t="s">
        <v>23433</v>
      </c>
      <c r="J325" s="3" t="s">
        <v>23434</v>
      </c>
      <c r="K325" s="3" t="s">
        <v>23435</v>
      </c>
      <c r="L325" s="3"/>
    </row>
    <row r="326" spans="1:12" ht="13.5" customHeight="1" x14ac:dyDescent="0.25">
      <c r="A326" s="3" t="s">
        <v>9</v>
      </c>
      <c r="B326" s="2" t="s">
        <v>39562</v>
      </c>
      <c r="C326" s="2" t="s">
        <v>1343</v>
      </c>
      <c r="D326" s="3" t="s">
        <v>1344</v>
      </c>
      <c r="E326" s="3" t="s">
        <v>1344</v>
      </c>
      <c r="F326" s="3" t="s">
        <v>1345</v>
      </c>
      <c r="G326" s="3" t="s">
        <v>1346</v>
      </c>
      <c r="H326" s="3" t="s">
        <v>23436</v>
      </c>
      <c r="I326" s="3" t="s">
        <v>23436</v>
      </c>
      <c r="J326" s="3" t="s">
        <v>23437</v>
      </c>
      <c r="K326" s="3" t="s">
        <v>23438</v>
      </c>
      <c r="L326" s="3"/>
    </row>
    <row r="327" spans="1:12" ht="13.5" customHeight="1" x14ac:dyDescent="0.25">
      <c r="A327" s="3" t="s">
        <v>9</v>
      </c>
      <c r="B327" s="2" t="s">
        <v>39563</v>
      </c>
      <c r="C327" s="2" t="s">
        <v>1347</v>
      </c>
      <c r="D327" s="3" t="s">
        <v>1348</v>
      </c>
      <c r="E327" s="3" t="s">
        <v>1349</v>
      </c>
      <c r="F327" s="3" t="s">
        <v>1350</v>
      </c>
      <c r="G327" s="3" t="s">
        <v>1351</v>
      </c>
      <c r="H327" s="3" t="s">
        <v>23439</v>
      </c>
      <c r="I327" s="3" t="s">
        <v>23440</v>
      </c>
      <c r="J327" s="3" t="s">
        <v>23441</v>
      </c>
      <c r="K327" s="3" t="s">
        <v>23442</v>
      </c>
      <c r="L327" s="3"/>
    </row>
    <row r="328" spans="1:12" ht="13.5" customHeight="1" x14ac:dyDescent="0.25">
      <c r="A328" s="3" t="s">
        <v>9</v>
      </c>
      <c r="B328" s="2" t="s">
        <v>39564</v>
      </c>
      <c r="C328" s="2" t="s">
        <v>1352</v>
      </c>
      <c r="D328" s="3" t="s">
        <v>1353</v>
      </c>
      <c r="E328" s="3" t="s">
        <v>1354</v>
      </c>
      <c r="F328" s="3" t="s">
        <v>1355</v>
      </c>
      <c r="G328" s="3" t="s">
        <v>1356</v>
      </c>
      <c r="H328" s="3" t="s">
        <v>23443</v>
      </c>
      <c r="I328" s="3" t="s">
        <v>23444</v>
      </c>
      <c r="J328" s="3" t="s">
        <v>23445</v>
      </c>
      <c r="K328" s="4" t="s">
        <v>23446</v>
      </c>
      <c r="L328" s="3"/>
    </row>
    <row r="329" spans="1:12" ht="13.5" customHeight="1" x14ac:dyDescent="0.25">
      <c r="A329" s="3" t="s">
        <v>84</v>
      </c>
      <c r="B329" s="2" t="s">
        <v>39565</v>
      </c>
      <c r="C329" s="2" t="s">
        <v>1357</v>
      </c>
      <c r="D329" s="3" t="s">
        <v>1358</v>
      </c>
      <c r="E329" s="3" t="s">
        <v>1358</v>
      </c>
      <c r="F329" s="3" t="s">
        <v>1359</v>
      </c>
      <c r="G329" s="3" t="s">
        <v>1358</v>
      </c>
      <c r="H329" s="3" t="s">
        <v>23447</v>
      </c>
      <c r="I329" s="3" t="s">
        <v>23447</v>
      </c>
      <c r="J329" s="3" t="s">
        <v>23448</v>
      </c>
      <c r="K329" s="3" t="s">
        <v>23447</v>
      </c>
      <c r="L329" s="3"/>
    </row>
    <row r="330" spans="1:12" ht="13.5" customHeight="1" x14ac:dyDescent="0.25">
      <c r="A330" s="3" t="s">
        <v>9</v>
      </c>
      <c r="B330" s="2" t="s">
        <v>39566</v>
      </c>
      <c r="C330" s="2" t="s">
        <v>1360</v>
      </c>
      <c r="D330" s="3" t="s">
        <v>1361</v>
      </c>
      <c r="E330" s="3" t="s">
        <v>1361</v>
      </c>
      <c r="F330" s="3" t="s">
        <v>1362</v>
      </c>
      <c r="G330" s="3" t="s">
        <v>1363</v>
      </c>
      <c r="H330" s="3" t="s">
        <v>23449</v>
      </c>
      <c r="I330" s="3" t="s">
        <v>23449</v>
      </c>
      <c r="J330" s="3" t="s">
        <v>23450</v>
      </c>
      <c r="K330" s="3" t="s">
        <v>23451</v>
      </c>
      <c r="L330" s="3"/>
    </row>
    <row r="331" spans="1:12" ht="13.5" customHeight="1" x14ac:dyDescent="0.25">
      <c r="A331" s="3" t="s">
        <v>9</v>
      </c>
      <c r="B331" s="2" t="s">
        <v>39567</v>
      </c>
      <c r="C331" s="2" t="s">
        <v>1364</v>
      </c>
      <c r="D331" s="3" t="s">
        <v>1365</v>
      </c>
      <c r="E331" s="3" t="s">
        <v>1366</v>
      </c>
      <c r="F331" s="3" t="s">
        <v>1367</v>
      </c>
      <c r="G331" s="3" t="s">
        <v>1368</v>
      </c>
      <c r="H331" s="3" t="s">
        <v>23452</v>
      </c>
      <c r="I331" s="3" t="s">
        <v>23453</v>
      </c>
      <c r="J331" s="3" t="s">
        <v>23454</v>
      </c>
      <c r="K331" s="3" t="s">
        <v>23455</v>
      </c>
      <c r="L331" s="3"/>
    </row>
    <row r="332" spans="1:12" ht="13.5" customHeight="1" x14ac:dyDescent="0.25">
      <c r="A332" s="3" t="s">
        <v>9</v>
      </c>
      <c r="B332" s="2" t="s">
        <v>39568</v>
      </c>
      <c r="C332" s="2" t="s">
        <v>1369</v>
      </c>
      <c r="D332" s="3" t="s">
        <v>1370</v>
      </c>
      <c r="E332" s="3" t="s">
        <v>1370</v>
      </c>
      <c r="F332" s="3" t="s">
        <v>1371</v>
      </c>
      <c r="G332" s="3" t="s">
        <v>1372</v>
      </c>
      <c r="H332" s="3" t="s">
        <v>23456</v>
      </c>
      <c r="I332" s="3" t="s">
        <v>23456</v>
      </c>
      <c r="J332" s="3" t="s">
        <v>23457</v>
      </c>
      <c r="K332" s="3" t="s">
        <v>23458</v>
      </c>
      <c r="L332" s="3"/>
    </row>
    <row r="333" spans="1:12" ht="13.5" customHeight="1" x14ac:dyDescent="0.25">
      <c r="A333" s="3" t="s">
        <v>188</v>
      </c>
      <c r="B333" s="2" t="s">
        <v>39569</v>
      </c>
      <c r="C333" s="2" t="s">
        <v>1369</v>
      </c>
      <c r="D333" s="3" t="s">
        <v>1373</v>
      </c>
      <c r="E333" s="3" t="s">
        <v>1374</v>
      </c>
      <c r="F333" s="3" t="s">
        <v>1375</v>
      </c>
      <c r="G333" s="3" t="s">
        <v>1373</v>
      </c>
      <c r="H333" s="3" t="s">
        <v>23459</v>
      </c>
      <c r="I333" s="3" t="s">
        <v>23460</v>
      </c>
      <c r="J333" s="3" t="s">
        <v>23461</v>
      </c>
      <c r="K333" s="3" t="s">
        <v>23459</v>
      </c>
      <c r="L333" s="3"/>
    </row>
    <row r="334" spans="1:12" ht="13.5" customHeight="1" x14ac:dyDescent="0.25">
      <c r="A334" s="3" t="s">
        <v>9</v>
      </c>
      <c r="B334" s="2" t="s">
        <v>39570</v>
      </c>
      <c r="C334" s="2" t="s">
        <v>1376</v>
      </c>
      <c r="D334" s="3" t="s">
        <v>1377</v>
      </c>
      <c r="E334" s="3" t="s">
        <v>1377</v>
      </c>
      <c r="F334" s="3" t="s">
        <v>1378</v>
      </c>
      <c r="G334" s="3" t="s">
        <v>1379</v>
      </c>
      <c r="H334" s="3" t="s">
        <v>23462</v>
      </c>
      <c r="I334" s="3" t="s">
        <v>23462</v>
      </c>
      <c r="J334" s="3" t="s">
        <v>23463</v>
      </c>
      <c r="K334" s="3" t="s">
        <v>23464</v>
      </c>
      <c r="L334" s="3"/>
    </row>
    <row r="335" spans="1:12" ht="13.5" customHeight="1" x14ac:dyDescent="0.25">
      <c r="A335" s="3" t="s">
        <v>9</v>
      </c>
      <c r="B335" s="2" t="s">
        <v>39571</v>
      </c>
      <c r="C335" s="2" t="s">
        <v>1380</v>
      </c>
      <c r="D335" s="3" t="s">
        <v>1381</v>
      </c>
      <c r="E335" s="3" t="s">
        <v>1381</v>
      </c>
      <c r="F335" s="3" t="s">
        <v>1382</v>
      </c>
      <c r="G335" s="3" t="s">
        <v>1383</v>
      </c>
      <c r="H335" s="3" t="s">
        <v>23465</v>
      </c>
      <c r="I335" s="3" t="s">
        <v>23465</v>
      </c>
      <c r="J335" s="3" t="s">
        <v>23466</v>
      </c>
      <c r="K335" s="3" t="s">
        <v>23467</v>
      </c>
      <c r="L335" s="3"/>
    </row>
    <row r="336" spans="1:12" ht="13.5" customHeight="1" x14ac:dyDescent="0.25">
      <c r="A336" s="3" t="s">
        <v>84</v>
      </c>
      <c r="B336" s="2" t="s">
        <v>39572</v>
      </c>
      <c r="C336" s="2" t="s">
        <v>1384</v>
      </c>
      <c r="D336" s="3" t="s">
        <v>1385</v>
      </c>
      <c r="E336" s="3" t="s">
        <v>1385</v>
      </c>
      <c r="F336" s="3" t="s">
        <v>1386</v>
      </c>
      <c r="G336" s="3" t="s">
        <v>1385</v>
      </c>
      <c r="H336" s="3" t="s">
        <v>23468</v>
      </c>
      <c r="I336" s="3" t="s">
        <v>23468</v>
      </c>
      <c r="J336" s="3" t="s">
        <v>23469</v>
      </c>
      <c r="K336" s="3" t="s">
        <v>23468</v>
      </c>
      <c r="L336" s="3"/>
    </row>
    <row r="337" spans="1:12" ht="13.5" customHeight="1" x14ac:dyDescent="0.25">
      <c r="A337" s="3" t="s">
        <v>9</v>
      </c>
      <c r="B337" s="2" t="s">
        <v>39573</v>
      </c>
      <c r="C337" s="2" t="s">
        <v>1387</v>
      </c>
      <c r="D337" s="3" t="s">
        <v>1388</v>
      </c>
      <c r="E337" s="3" t="s">
        <v>1389</v>
      </c>
      <c r="F337" s="3" t="s">
        <v>1390</v>
      </c>
      <c r="G337" s="3" t="s">
        <v>1391</v>
      </c>
      <c r="H337" s="3" t="s">
        <v>23470</v>
      </c>
      <c r="I337" s="3" t="s">
        <v>23471</v>
      </c>
      <c r="J337" s="3" t="s">
        <v>23472</v>
      </c>
      <c r="K337" s="4" t="s">
        <v>23473</v>
      </c>
      <c r="L337" s="3"/>
    </row>
    <row r="338" spans="1:12" ht="13.5" customHeight="1" x14ac:dyDescent="0.25">
      <c r="A338" s="3" t="s">
        <v>9</v>
      </c>
      <c r="B338" s="2" t="s">
        <v>39574</v>
      </c>
      <c r="C338" s="2" t="s">
        <v>1392</v>
      </c>
      <c r="D338" s="3" t="s">
        <v>1393</v>
      </c>
      <c r="E338" s="3" t="s">
        <v>1394</v>
      </c>
      <c r="F338" s="3" t="s">
        <v>1395</v>
      </c>
      <c r="G338" s="3" t="s">
        <v>1396</v>
      </c>
      <c r="H338" s="3" t="s">
        <v>23474</v>
      </c>
      <c r="I338" s="3" t="s">
        <v>23475</v>
      </c>
      <c r="J338" s="3" t="s">
        <v>23476</v>
      </c>
      <c r="K338" s="3" t="s">
        <v>23477</v>
      </c>
      <c r="L338" s="3"/>
    </row>
    <row r="339" spans="1:12" ht="13.5" customHeight="1" x14ac:dyDescent="0.25">
      <c r="A339" s="3" t="s">
        <v>9</v>
      </c>
      <c r="B339" s="2" t="s">
        <v>39575</v>
      </c>
      <c r="C339" s="2" t="s">
        <v>1397</v>
      </c>
      <c r="D339" s="3" t="s">
        <v>1398</v>
      </c>
      <c r="E339" s="3" t="s">
        <v>1399</v>
      </c>
      <c r="F339" s="3" t="s">
        <v>1400</v>
      </c>
      <c r="G339" s="3" t="s">
        <v>1401</v>
      </c>
      <c r="H339" s="3" t="s">
        <v>23478</v>
      </c>
      <c r="I339" s="3" t="s">
        <v>23479</v>
      </c>
      <c r="J339" s="3" t="s">
        <v>23480</v>
      </c>
      <c r="K339" s="3" t="s">
        <v>23481</v>
      </c>
      <c r="L339" s="3"/>
    </row>
    <row r="340" spans="1:12" ht="13.5" customHeight="1" x14ac:dyDescent="0.25">
      <c r="A340" s="3" t="s">
        <v>84</v>
      </c>
      <c r="B340" s="2" t="s">
        <v>39576</v>
      </c>
      <c r="C340" s="2" t="s">
        <v>1402</v>
      </c>
      <c r="D340" s="3" t="s">
        <v>1403</v>
      </c>
      <c r="E340" s="3" t="s">
        <v>1403</v>
      </c>
      <c r="F340" s="3" t="s">
        <v>1404</v>
      </c>
      <c r="G340" s="3" t="s">
        <v>1403</v>
      </c>
      <c r="H340" s="3" t="s">
        <v>23482</v>
      </c>
      <c r="I340" s="3" t="s">
        <v>23482</v>
      </c>
      <c r="J340" s="3" t="s">
        <v>23483</v>
      </c>
      <c r="K340" s="3" t="s">
        <v>23482</v>
      </c>
      <c r="L340" s="3"/>
    </row>
    <row r="341" spans="1:12" ht="13.5" customHeight="1" x14ac:dyDescent="0.25">
      <c r="A341" s="3" t="s">
        <v>9</v>
      </c>
      <c r="B341" s="2" t="s">
        <v>39577</v>
      </c>
      <c r="C341" s="2" t="s">
        <v>1405</v>
      </c>
      <c r="D341" s="3" t="s">
        <v>1406</v>
      </c>
      <c r="E341" s="3" t="s">
        <v>1407</v>
      </c>
      <c r="F341" s="3" t="s">
        <v>1408</v>
      </c>
      <c r="G341" s="3" t="s">
        <v>1406</v>
      </c>
      <c r="H341" s="3" t="s">
        <v>23484</v>
      </c>
      <c r="I341" s="3" t="s">
        <v>23485</v>
      </c>
      <c r="J341" s="3" t="s">
        <v>23486</v>
      </c>
      <c r="K341" s="3" t="s">
        <v>23484</v>
      </c>
      <c r="L341" s="3"/>
    </row>
    <row r="342" spans="1:12" ht="13.5" customHeight="1" x14ac:dyDescent="0.25">
      <c r="A342" s="3" t="s">
        <v>9</v>
      </c>
      <c r="B342" s="2" t="s">
        <v>39578</v>
      </c>
      <c r="C342" s="2" t="s">
        <v>1409</v>
      </c>
      <c r="D342" s="3" t="s">
        <v>1410</v>
      </c>
      <c r="E342" s="3" t="s">
        <v>1410</v>
      </c>
      <c r="F342" s="3" t="s">
        <v>1411</v>
      </c>
      <c r="G342" s="3" t="s">
        <v>1410</v>
      </c>
      <c r="H342" s="3" t="s">
        <v>23487</v>
      </c>
      <c r="I342" s="3" t="s">
        <v>23487</v>
      </c>
      <c r="J342" s="3" t="s">
        <v>23488</v>
      </c>
      <c r="K342" s="3" t="s">
        <v>23487</v>
      </c>
      <c r="L342" s="3"/>
    </row>
    <row r="343" spans="1:12" ht="13.5" customHeight="1" x14ac:dyDescent="0.25">
      <c r="A343" s="3" t="s">
        <v>9</v>
      </c>
      <c r="B343" s="2" t="s">
        <v>39579</v>
      </c>
      <c r="C343" s="2" t="s">
        <v>1412</v>
      </c>
      <c r="D343" s="3" t="s">
        <v>1413</v>
      </c>
      <c r="E343" s="3" t="s">
        <v>1414</v>
      </c>
      <c r="F343" s="3" t="s">
        <v>1415</v>
      </c>
      <c r="G343" s="3" t="s">
        <v>1416</v>
      </c>
      <c r="H343" s="3" t="s">
        <v>23489</v>
      </c>
      <c r="I343" s="3" t="s">
        <v>23490</v>
      </c>
      <c r="J343" s="3" t="s">
        <v>23491</v>
      </c>
      <c r="K343" s="3" t="s">
        <v>23492</v>
      </c>
      <c r="L343" s="3"/>
    </row>
    <row r="344" spans="1:12" ht="13.5" customHeight="1" x14ac:dyDescent="0.25">
      <c r="A344" s="3" t="s">
        <v>9</v>
      </c>
      <c r="B344" s="2" t="s">
        <v>39580</v>
      </c>
      <c r="C344" s="2" t="s">
        <v>1417</v>
      </c>
      <c r="D344" s="3" t="s">
        <v>1418</v>
      </c>
      <c r="E344" s="3" t="s">
        <v>1419</v>
      </c>
      <c r="F344" s="3" t="s">
        <v>1420</v>
      </c>
      <c r="G344" s="3" t="s">
        <v>1421</v>
      </c>
      <c r="H344" s="3" t="s">
        <v>23493</v>
      </c>
      <c r="I344" s="3" t="s">
        <v>23494</v>
      </c>
      <c r="J344" s="3" t="s">
        <v>23495</v>
      </c>
      <c r="K344" s="3" t="s">
        <v>23496</v>
      </c>
      <c r="L344" s="3"/>
    </row>
    <row r="345" spans="1:12" ht="13.5" customHeight="1" x14ac:dyDescent="0.25">
      <c r="A345" s="3" t="s">
        <v>9</v>
      </c>
      <c r="B345" s="2" t="s">
        <v>39581</v>
      </c>
      <c r="C345" s="2" t="s">
        <v>1422</v>
      </c>
      <c r="D345" s="3" t="s">
        <v>1423</v>
      </c>
      <c r="E345" s="3" t="s">
        <v>1424</v>
      </c>
      <c r="F345" s="3" t="s">
        <v>1425</v>
      </c>
      <c r="G345" s="3" t="s">
        <v>1426</v>
      </c>
      <c r="H345" s="3" t="s">
        <v>23497</v>
      </c>
      <c r="I345" s="3" t="s">
        <v>23498</v>
      </c>
      <c r="J345" s="3" t="s">
        <v>23499</v>
      </c>
      <c r="K345" s="3" t="s">
        <v>23500</v>
      </c>
      <c r="L345" s="3"/>
    </row>
    <row r="346" spans="1:12" ht="13.5" customHeight="1" x14ac:dyDescent="0.25">
      <c r="A346" s="3" t="s">
        <v>1258</v>
      </c>
      <c r="B346" s="2" t="s">
        <v>39582</v>
      </c>
      <c r="C346" s="2" t="s">
        <v>1427</v>
      </c>
      <c r="D346" s="3" t="s">
        <v>1428</v>
      </c>
      <c r="E346" s="3" t="s">
        <v>1428</v>
      </c>
      <c r="F346" s="3" t="s">
        <v>1429</v>
      </c>
      <c r="G346" s="3" t="s">
        <v>1428</v>
      </c>
      <c r="H346" s="3" t="s">
        <v>23501</v>
      </c>
      <c r="I346" s="3" t="s">
        <v>23501</v>
      </c>
      <c r="J346" s="3" t="s">
        <v>23502</v>
      </c>
      <c r="K346" s="3" t="s">
        <v>23501</v>
      </c>
      <c r="L346" s="3"/>
    </row>
    <row r="347" spans="1:12" ht="13.5" customHeight="1" x14ac:dyDescent="0.25">
      <c r="A347" s="3" t="s">
        <v>9</v>
      </c>
      <c r="B347" s="2" t="s">
        <v>39583</v>
      </c>
      <c r="C347" s="2" t="s">
        <v>1430</v>
      </c>
      <c r="D347" s="3" t="s">
        <v>1431</v>
      </c>
      <c r="E347" s="3" t="s">
        <v>1431</v>
      </c>
      <c r="F347" s="3" t="s">
        <v>1432</v>
      </c>
      <c r="G347" s="3" t="s">
        <v>1433</v>
      </c>
      <c r="H347" s="3" t="s">
        <v>23503</v>
      </c>
      <c r="I347" s="3" t="s">
        <v>23503</v>
      </c>
      <c r="J347" s="3" t="s">
        <v>23504</v>
      </c>
      <c r="K347" s="3" t="s">
        <v>23505</v>
      </c>
      <c r="L347" s="3"/>
    </row>
    <row r="348" spans="1:12" ht="13.5" customHeight="1" x14ac:dyDescent="0.25">
      <c r="A348" s="3" t="s">
        <v>183</v>
      </c>
      <c r="B348" s="2" t="s">
        <v>39584</v>
      </c>
      <c r="C348" s="2" t="s">
        <v>1434</v>
      </c>
      <c r="D348" s="3" t="s">
        <v>1435</v>
      </c>
      <c r="E348" s="3" t="s">
        <v>1435</v>
      </c>
      <c r="F348" s="3" t="s">
        <v>1436</v>
      </c>
      <c r="G348" s="3" t="s">
        <v>1437</v>
      </c>
      <c r="H348" s="3" t="s">
        <v>23506</v>
      </c>
      <c r="I348" s="3" t="s">
        <v>23506</v>
      </c>
      <c r="J348" s="3" t="s">
        <v>23507</v>
      </c>
      <c r="K348" s="3" t="s">
        <v>23508</v>
      </c>
      <c r="L348" s="3"/>
    </row>
    <row r="349" spans="1:12" ht="13.5" customHeight="1" x14ac:dyDescent="0.25">
      <c r="A349" s="5" t="s">
        <v>13581</v>
      </c>
      <c r="B349" s="5" t="s">
        <v>44431</v>
      </c>
      <c r="C349" s="5" t="s">
        <v>44432</v>
      </c>
      <c r="D349" s="5" t="s">
        <v>44433</v>
      </c>
      <c r="E349" s="1" t="s">
        <v>44433</v>
      </c>
      <c r="F349" s="1" t="s">
        <v>44434</v>
      </c>
      <c r="G349" s="1" t="s">
        <v>44435</v>
      </c>
      <c r="H349" s="5" t="str">
        <f ca="1">IFERROR(__xludf.DUMMYFUNCTION("GOOGLETRANSLATE(D8,""en"",""ja"")"),"アーキテクチャの変更")</f>
        <v>アーキテクチャの変更</v>
      </c>
      <c r="I349" s="5" t="str">
        <f ca="1">IFERROR(__xludf.DUMMYFUNCTION("GOOGLETRANSLATE(E8,""en"",""ja"")"),"アーキテクチャの変更")</f>
        <v>アーキテクチャの変更</v>
      </c>
      <c r="J349" s="5" t="str">
        <f ca="1">IFERROR(__xludf.DUMMYFUNCTION("GOOGLETRANSLATE(F8,""en"",""ja"")"),"生物標本における組織構造の変化の評価。")</f>
        <v>生物標本における組織構造の変化の評価。</v>
      </c>
      <c r="K349" s="5" t="str">
        <f ca="1">IFERROR(__xludf.DUMMYFUNCTION("GOOGLETRANSLATE(G8,""en"",""ja"")"),"アーキテクチャ変更評価")</f>
        <v>アーキテクチャ変更評価</v>
      </c>
      <c r="L349" s="3"/>
    </row>
    <row r="350" spans="1:12" ht="13.5" customHeight="1" x14ac:dyDescent="0.25">
      <c r="A350" s="3" t="s">
        <v>213</v>
      </c>
      <c r="B350" s="2" t="s">
        <v>39585</v>
      </c>
      <c r="C350" s="2" t="s">
        <v>1438</v>
      </c>
      <c r="D350" s="3" t="s">
        <v>1439</v>
      </c>
      <c r="E350" s="3" t="s">
        <v>1439</v>
      </c>
      <c r="F350" s="3" t="s">
        <v>1440</v>
      </c>
      <c r="G350" s="3" t="s">
        <v>1439</v>
      </c>
      <c r="H350" s="3" t="s">
        <v>23509</v>
      </c>
      <c r="I350" s="3" t="s">
        <v>23509</v>
      </c>
      <c r="J350" s="3" t="s">
        <v>23510</v>
      </c>
      <c r="K350" s="3" t="s">
        <v>23509</v>
      </c>
      <c r="L350" s="3"/>
    </row>
    <row r="351" spans="1:12" ht="13.5" customHeight="1" x14ac:dyDescent="0.25">
      <c r="A351" s="3" t="s">
        <v>36</v>
      </c>
      <c r="B351" s="2" t="s">
        <v>39585</v>
      </c>
      <c r="C351" s="2" t="s">
        <v>1438</v>
      </c>
      <c r="D351" s="3" t="s">
        <v>1439</v>
      </c>
      <c r="E351" s="3" t="s">
        <v>1439</v>
      </c>
      <c r="F351" s="3" t="s">
        <v>1440</v>
      </c>
      <c r="G351" s="3" t="s">
        <v>1439</v>
      </c>
      <c r="H351" s="3" t="s">
        <v>23509</v>
      </c>
      <c r="I351" s="3" t="s">
        <v>23509</v>
      </c>
      <c r="J351" s="3" t="s">
        <v>23510</v>
      </c>
      <c r="K351" s="3" t="s">
        <v>23509</v>
      </c>
      <c r="L351" s="3"/>
    </row>
    <row r="352" spans="1:12" ht="13.5" customHeight="1" x14ac:dyDescent="0.25">
      <c r="A352" s="5" t="s">
        <v>13581</v>
      </c>
      <c r="B352" s="5" t="s">
        <v>39585</v>
      </c>
      <c r="C352" s="5" t="s">
        <v>1438</v>
      </c>
      <c r="D352" s="5" t="s">
        <v>1439</v>
      </c>
      <c r="E352" s="1" t="s">
        <v>1439</v>
      </c>
      <c r="F352" s="1" t="s">
        <v>1440</v>
      </c>
      <c r="G352" s="1" t="s">
        <v>1439</v>
      </c>
      <c r="H352" s="5" t="str">
        <f ca="1">IFERROR(__xludf.DUMMYFUNCTION("GOOGLETRANSLATE(D9,""en"",""ja"")"),"エリア")</f>
        <v>エリア</v>
      </c>
      <c r="I352" s="5" t="str">
        <f ca="1">IFERROR(__xludf.DUMMYFUNCTION("GOOGLETRANSLATE(E9,""en"",""ja"")"),"エリア")</f>
        <v>エリア</v>
      </c>
      <c r="J352" s="5" t="str">
        <f ca="1">IFERROR(__xludf.DUMMYFUNCTION("GOOGLETRANSLATE(F9,""en"",""ja"")"),"境界内に囲まれた 2 次元面の範囲。(NCI)")</f>
        <v>境界内に囲まれた 2 次元面の範囲。(NCI)</v>
      </c>
      <c r="K352" s="5" t="str">
        <f ca="1">IFERROR(__xludf.DUMMYFUNCTION("GOOGLETRANSLATE(G9,""en"",""ja"")"),"エリア")</f>
        <v>エリア</v>
      </c>
      <c r="L352" s="3"/>
    </row>
    <row r="353" spans="1:12" ht="13.5" customHeight="1" x14ac:dyDescent="0.25">
      <c r="A353" s="3" t="s">
        <v>84</v>
      </c>
      <c r="B353" s="2" t="s">
        <v>39586</v>
      </c>
      <c r="C353" s="2" t="s">
        <v>1441</v>
      </c>
      <c r="D353" s="3" t="s">
        <v>1442</v>
      </c>
      <c r="E353" s="3" t="s">
        <v>1442</v>
      </c>
      <c r="F353" s="3" t="s">
        <v>1443</v>
      </c>
      <c r="G353" s="3" t="s">
        <v>1444</v>
      </c>
      <c r="H353" s="3" t="s">
        <v>23511</v>
      </c>
      <c r="I353" s="3" t="s">
        <v>23511</v>
      </c>
      <c r="J353" s="3" t="s">
        <v>23512</v>
      </c>
      <c r="K353" s="3" t="s">
        <v>23513</v>
      </c>
      <c r="L353" s="3"/>
    </row>
    <row r="354" spans="1:12" ht="13.5" customHeight="1" x14ac:dyDescent="0.25">
      <c r="A354" s="3" t="s">
        <v>84</v>
      </c>
      <c r="B354" s="2" t="s">
        <v>39587</v>
      </c>
      <c r="C354" s="2" t="s">
        <v>1445</v>
      </c>
      <c r="D354" s="3" t="s">
        <v>1446</v>
      </c>
      <c r="E354" s="3" t="s">
        <v>1446</v>
      </c>
      <c r="F354" s="3" t="s">
        <v>1447</v>
      </c>
      <c r="G354" s="3" t="s">
        <v>1448</v>
      </c>
      <c r="H354" s="3" t="s">
        <v>23514</v>
      </c>
      <c r="I354" s="3" t="s">
        <v>23514</v>
      </c>
      <c r="J354" s="3" t="s">
        <v>23515</v>
      </c>
      <c r="K354" s="3" t="s">
        <v>23516</v>
      </c>
      <c r="L354" s="3"/>
    </row>
    <row r="355" spans="1:12" ht="13.5" customHeight="1" x14ac:dyDescent="0.25">
      <c r="A355" s="3" t="s">
        <v>9</v>
      </c>
      <c r="B355" s="2" t="s">
        <v>39588</v>
      </c>
      <c r="C355" s="2" t="s">
        <v>1449</v>
      </c>
      <c r="D355" s="3" t="s">
        <v>1450</v>
      </c>
      <c r="E355" s="3" t="s">
        <v>1451</v>
      </c>
      <c r="F355" s="3" t="s">
        <v>1452</v>
      </c>
      <c r="G355" s="3" t="s">
        <v>1453</v>
      </c>
      <c r="H355" s="3" t="s">
        <v>23517</v>
      </c>
      <c r="I355" s="3" t="s">
        <v>23518</v>
      </c>
      <c r="J355" s="3" t="s">
        <v>23519</v>
      </c>
      <c r="K355" s="3" t="s">
        <v>23520</v>
      </c>
      <c r="L355" s="3"/>
    </row>
    <row r="356" spans="1:12" ht="13.5" customHeight="1" x14ac:dyDescent="0.25">
      <c r="A356" s="3" t="s">
        <v>9</v>
      </c>
      <c r="B356" s="2" t="s">
        <v>39589</v>
      </c>
      <c r="C356" s="2" t="s">
        <v>1454</v>
      </c>
      <c r="D356" s="3" t="s">
        <v>1455</v>
      </c>
      <c r="E356" s="3" t="s">
        <v>1455</v>
      </c>
      <c r="F356" s="3" t="s">
        <v>1456</v>
      </c>
      <c r="G356" s="3" t="s">
        <v>1457</v>
      </c>
      <c r="H356" s="3" t="s">
        <v>23521</v>
      </c>
      <c r="I356" s="3" t="s">
        <v>23521</v>
      </c>
      <c r="J356" s="3" t="s">
        <v>23522</v>
      </c>
      <c r="K356" s="3" t="s">
        <v>23523</v>
      </c>
      <c r="L356" s="3"/>
    </row>
    <row r="357" spans="1:12" ht="13.5" customHeight="1" x14ac:dyDescent="0.25">
      <c r="A357" s="3" t="s">
        <v>84</v>
      </c>
      <c r="B357" s="2" t="s">
        <v>39590</v>
      </c>
      <c r="C357" s="2" t="s">
        <v>1458</v>
      </c>
      <c r="D357" s="3" t="s">
        <v>1459</v>
      </c>
      <c r="E357" s="3" t="s">
        <v>1460</v>
      </c>
      <c r="F357" s="3" t="s">
        <v>1461</v>
      </c>
      <c r="G357" s="3" t="s">
        <v>1462</v>
      </c>
      <c r="H357" s="3" t="s">
        <v>23524</v>
      </c>
      <c r="I357" s="3" t="s">
        <v>23525</v>
      </c>
      <c r="J357" s="3" t="s">
        <v>23526</v>
      </c>
      <c r="K357" s="4" t="s">
        <v>23527</v>
      </c>
      <c r="L357" s="3"/>
    </row>
    <row r="358" spans="1:12" ht="13.5" customHeight="1" x14ac:dyDescent="0.25">
      <c r="A358" s="3" t="s">
        <v>9</v>
      </c>
      <c r="B358" s="2" t="s">
        <v>39591</v>
      </c>
      <c r="C358" s="2" t="s">
        <v>1463</v>
      </c>
      <c r="D358" s="3" t="s">
        <v>1464</v>
      </c>
      <c r="E358" s="3" t="s">
        <v>1465</v>
      </c>
      <c r="F358" s="3" t="s">
        <v>1466</v>
      </c>
      <c r="G358" s="3" t="s">
        <v>1467</v>
      </c>
      <c r="H358" s="3" t="s">
        <v>23528</v>
      </c>
      <c r="I358" s="3" t="s">
        <v>23528</v>
      </c>
      <c r="J358" s="3" t="s">
        <v>23529</v>
      </c>
      <c r="K358" s="3" t="s">
        <v>23530</v>
      </c>
      <c r="L358" s="3"/>
    </row>
    <row r="359" spans="1:12" ht="13.5" customHeight="1" x14ac:dyDescent="0.25">
      <c r="A359" s="3" t="s">
        <v>183</v>
      </c>
      <c r="B359" s="2" t="s">
        <v>39592</v>
      </c>
      <c r="C359" s="2" t="s">
        <v>1468</v>
      </c>
      <c r="D359" s="3" t="s">
        <v>1469</v>
      </c>
      <c r="E359" s="3" t="s">
        <v>1469</v>
      </c>
      <c r="F359" s="3" t="s">
        <v>1470</v>
      </c>
      <c r="G359" s="3" t="s">
        <v>1471</v>
      </c>
      <c r="H359" s="3" t="s">
        <v>23531</v>
      </c>
      <c r="I359" s="3" t="s">
        <v>23531</v>
      </c>
      <c r="J359" s="3" t="s">
        <v>23532</v>
      </c>
      <c r="K359" s="3" t="s">
        <v>23533</v>
      </c>
      <c r="L359" s="3"/>
    </row>
    <row r="360" spans="1:12" ht="13.5" customHeight="1" x14ac:dyDescent="0.25">
      <c r="A360" s="3" t="s">
        <v>183</v>
      </c>
      <c r="B360" s="2" t="s">
        <v>39593</v>
      </c>
      <c r="C360" s="2" t="s">
        <v>1472</v>
      </c>
      <c r="D360" s="3" t="s">
        <v>1473</v>
      </c>
      <c r="E360" s="3" t="s">
        <v>1473</v>
      </c>
      <c r="F360" s="3" t="s">
        <v>1474</v>
      </c>
      <c r="G360" s="3" t="s">
        <v>1475</v>
      </c>
      <c r="H360" s="3" t="s">
        <v>23534</v>
      </c>
      <c r="I360" s="3" t="s">
        <v>23534</v>
      </c>
      <c r="J360" s="3" t="s">
        <v>23535</v>
      </c>
      <c r="K360" s="3" t="s">
        <v>23536</v>
      </c>
      <c r="L360" s="3"/>
    </row>
    <row r="361" spans="1:12" ht="13.5" customHeight="1" x14ac:dyDescent="0.25">
      <c r="A361" s="3" t="s">
        <v>183</v>
      </c>
      <c r="B361" s="2" t="s">
        <v>39594</v>
      </c>
      <c r="C361" s="2" t="s">
        <v>1476</v>
      </c>
      <c r="D361" s="3" t="s">
        <v>1477</v>
      </c>
      <c r="E361" s="3" t="s">
        <v>1477</v>
      </c>
      <c r="F361" s="3" t="s">
        <v>1478</v>
      </c>
      <c r="G361" s="3" t="s">
        <v>1479</v>
      </c>
      <c r="H361" s="3" t="s">
        <v>23537</v>
      </c>
      <c r="I361" s="3" t="s">
        <v>23537</v>
      </c>
      <c r="J361" s="3" t="s">
        <v>23538</v>
      </c>
      <c r="K361" s="3" t="s">
        <v>23539</v>
      </c>
      <c r="L361" s="3"/>
    </row>
    <row r="362" spans="1:12" ht="13.5" customHeight="1" x14ac:dyDescent="0.25">
      <c r="A362" s="3" t="s">
        <v>183</v>
      </c>
      <c r="B362" s="2" t="s">
        <v>39595</v>
      </c>
      <c r="C362" s="2" t="s">
        <v>1480</v>
      </c>
      <c r="D362" s="3" t="s">
        <v>1481</v>
      </c>
      <c r="E362" s="3" t="s">
        <v>1481</v>
      </c>
      <c r="F362" s="3" t="s">
        <v>1482</v>
      </c>
      <c r="G362" s="3" t="s">
        <v>1483</v>
      </c>
      <c r="H362" s="3" t="s">
        <v>23540</v>
      </c>
      <c r="I362" s="3" t="s">
        <v>23540</v>
      </c>
      <c r="J362" s="3" t="s">
        <v>23541</v>
      </c>
      <c r="K362" s="3" t="s">
        <v>23542</v>
      </c>
      <c r="L362" s="3"/>
    </row>
    <row r="363" spans="1:12" ht="13.5" customHeight="1" x14ac:dyDescent="0.25">
      <c r="A363" s="3" t="s">
        <v>183</v>
      </c>
      <c r="B363" s="2" t="s">
        <v>39596</v>
      </c>
      <c r="C363" s="2" t="s">
        <v>1484</v>
      </c>
      <c r="D363" s="3" t="s">
        <v>1485</v>
      </c>
      <c r="E363" s="3" t="s">
        <v>1485</v>
      </c>
      <c r="F363" s="3" t="s">
        <v>1486</v>
      </c>
      <c r="G363" s="3" t="s">
        <v>1487</v>
      </c>
      <c r="H363" s="3" t="s">
        <v>23543</v>
      </c>
      <c r="I363" s="3" t="s">
        <v>23543</v>
      </c>
      <c r="J363" s="3" t="s">
        <v>23544</v>
      </c>
      <c r="K363" s="3" t="s">
        <v>23545</v>
      </c>
      <c r="L363" s="3"/>
    </row>
    <row r="364" spans="1:12" ht="13.5" customHeight="1" x14ac:dyDescent="0.25">
      <c r="A364" s="3" t="s">
        <v>121</v>
      </c>
      <c r="B364" s="2" t="s">
        <v>39597</v>
      </c>
      <c r="C364" s="2" t="s">
        <v>1488</v>
      </c>
      <c r="D364" s="3" t="s">
        <v>1489</v>
      </c>
      <c r="E364" s="3" t="s">
        <v>1490</v>
      </c>
      <c r="F364" s="3" t="s">
        <v>1491</v>
      </c>
      <c r="G364" s="3" t="s">
        <v>1489</v>
      </c>
      <c r="H364" s="3" t="s">
        <v>23546</v>
      </c>
      <c r="I364" s="3" t="s">
        <v>23547</v>
      </c>
      <c r="J364" s="3" t="s">
        <v>23548</v>
      </c>
      <c r="K364" s="3" t="s">
        <v>23546</v>
      </c>
      <c r="L364" s="3"/>
    </row>
    <row r="365" spans="1:12" ht="13.5" customHeight="1" x14ac:dyDescent="0.25">
      <c r="A365" s="3" t="s">
        <v>9</v>
      </c>
      <c r="B365" s="2" t="s">
        <v>39598</v>
      </c>
      <c r="C365" s="2" t="s">
        <v>1492</v>
      </c>
      <c r="D365" s="3" t="s">
        <v>1493</v>
      </c>
      <c r="E365" s="3" t="s">
        <v>1493</v>
      </c>
      <c r="F365" s="3" t="s">
        <v>1494</v>
      </c>
      <c r="G365" s="3" t="s">
        <v>1495</v>
      </c>
      <c r="H365" s="3" t="s">
        <v>23549</v>
      </c>
      <c r="I365" s="3" t="s">
        <v>23549</v>
      </c>
      <c r="J365" s="3" t="s">
        <v>23550</v>
      </c>
      <c r="K365" s="3" t="s">
        <v>23551</v>
      </c>
      <c r="L365" s="3"/>
    </row>
    <row r="366" spans="1:12" ht="13.5" customHeight="1" x14ac:dyDescent="0.25">
      <c r="A366" s="3" t="s">
        <v>9</v>
      </c>
      <c r="B366" s="2" t="s">
        <v>39599</v>
      </c>
      <c r="C366" s="2" t="s">
        <v>1496</v>
      </c>
      <c r="D366" s="3" t="s">
        <v>1497</v>
      </c>
      <c r="E366" s="3" t="s">
        <v>1497</v>
      </c>
      <c r="F366" s="3" t="s">
        <v>1498</v>
      </c>
      <c r="G366" s="3" t="s">
        <v>1499</v>
      </c>
      <c r="H366" s="3" t="s">
        <v>23552</v>
      </c>
      <c r="I366" s="3" t="s">
        <v>23552</v>
      </c>
      <c r="J366" s="3" t="s">
        <v>23553</v>
      </c>
      <c r="K366" s="3" t="s">
        <v>23554</v>
      </c>
      <c r="L366" s="3"/>
    </row>
    <row r="367" spans="1:12" ht="13.5" customHeight="1" x14ac:dyDescent="0.25">
      <c r="A367" s="3" t="s">
        <v>9</v>
      </c>
      <c r="B367" s="2" t="s">
        <v>39600</v>
      </c>
      <c r="C367" s="2" t="s">
        <v>1500</v>
      </c>
      <c r="D367" s="3" t="s">
        <v>1501</v>
      </c>
      <c r="E367" s="3" t="s">
        <v>1502</v>
      </c>
      <c r="F367" s="3" t="s">
        <v>1503</v>
      </c>
      <c r="G367" s="3" t="s">
        <v>1504</v>
      </c>
      <c r="H367" s="3" t="s">
        <v>23555</v>
      </c>
      <c r="I367" s="3" t="s">
        <v>23556</v>
      </c>
      <c r="J367" s="3" t="s">
        <v>23557</v>
      </c>
      <c r="K367" s="3" t="s">
        <v>23558</v>
      </c>
      <c r="L367" s="3"/>
    </row>
    <row r="368" spans="1:12" ht="13.5" customHeight="1" x14ac:dyDescent="0.25">
      <c r="A368" s="3" t="s">
        <v>54</v>
      </c>
      <c r="B368" s="2" t="s">
        <v>39600</v>
      </c>
      <c r="C368" s="2" t="s">
        <v>1500</v>
      </c>
      <c r="D368" s="3" t="s">
        <v>1501</v>
      </c>
      <c r="E368" s="3" t="s">
        <v>1502</v>
      </c>
      <c r="F368" s="3" t="s">
        <v>1503</v>
      </c>
      <c r="G368" s="3" t="s">
        <v>1504</v>
      </c>
      <c r="H368" s="3" t="s">
        <v>23555</v>
      </c>
      <c r="I368" s="3" t="s">
        <v>23556</v>
      </c>
      <c r="J368" s="3" t="s">
        <v>23557</v>
      </c>
      <c r="K368" s="3" t="s">
        <v>23558</v>
      </c>
      <c r="L368" s="3"/>
    </row>
    <row r="369" spans="1:12" ht="13.5" customHeight="1" x14ac:dyDescent="0.25">
      <c r="A369" s="5" t="s">
        <v>13581</v>
      </c>
      <c r="B369" s="5" t="s">
        <v>44436</v>
      </c>
      <c r="C369" s="5" t="s">
        <v>44437</v>
      </c>
      <c r="D369" s="5" t="s">
        <v>44438</v>
      </c>
      <c r="E369" s="1" t="s">
        <v>44438</v>
      </c>
      <c r="F369" s="1" t="s">
        <v>44439</v>
      </c>
      <c r="G369" s="1" t="s">
        <v>44440</v>
      </c>
      <c r="H369" s="5" t="str">
        <f ca="1">IFERROR(__xludf.DUMMYFUNCTION("GOOGLETRANSLATE(D10,""en"",""ja"")"),"細動脈硝子肥厚")</f>
        <v>細動脈硝子肥厚</v>
      </c>
      <c r="I369" s="5" t="str">
        <f ca="1">IFERROR(__xludf.DUMMYFUNCTION("GOOGLETRANSLATE(E10,""en"",""ja"")"),"細動脈硝子肥厚")</f>
        <v>細動脈硝子肥厚</v>
      </c>
      <c r="J369" s="5" t="str">
        <f ca="1">IFERROR(__xludf.DUMMYFUNCTION("GOOGLETRANSLATE(F10,""en"",""ja"")"),"生物標本における血管の細動脈硝子肥厚の評価。")</f>
        <v>生物標本における血管の細動脈硝子肥厚の評価。</v>
      </c>
      <c r="K369" s="5" t="str">
        <f ca="1">IFERROR(__xludf.DUMMYFUNCTION("GOOGLETRANSLATE(G10,""en"",""ja"")"),"細動脈硝子肥厚の評価")</f>
        <v>細動脈硝子肥厚の評価</v>
      </c>
      <c r="L369" s="3"/>
    </row>
    <row r="370" spans="1:12" ht="13.5" customHeight="1" x14ac:dyDescent="0.25">
      <c r="A370" s="5" t="s">
        <v>13581</v>
      </c>
      <c r="B370" s="5" t="s">
        <v>44441</v>
      </c>
      <c r="C370" s="5" t="s">
        <v>44442</v>
      </c>
      <c r="D370" s="5" t="s">
        <v>44443</v>
      </c>
      <c r="E370" s="1" t="s">
        <v>44444</v>
      </c>
      <c r="F370" s="1" t="s">
        <v>44445</v>
      </c>
      <c r="G370" s="1" t="s">
        <v>44446</v>
      </c>
      <c r="H370" s="5" t="str">
        <f ca="1">IFERROR(__xludf.DUMMYFUNCTION("GOOGLETRANSLATE(D11,""en"",""ja"")"),"アンドロゲン受容体変異体7")</f>
        <v>アンドロゲン受容体変異体7</v>
      </c>
      <c r="I370" s="5" t="str">
        <f ca="1">IFERROR(__xludf.DUMMYFUNCTION("GOOGLETRANSLATE(E11,""en"",""ja"")"),"アンドロゲン受容体バリアント7; AR-V7")</f>
        <v>アンドロゲン受容体バリアント7; AR-V7</v>
      </c>
      <c r="J370" s="5" t="str">
        <f ca="1">IFERROR(__xludf.DUMMYFUNCTION("GOOGLETRANSLATE(F11,""en"",""ja"")"),"生物学的標本中のアンドロゲン受容体変異体 7 の測定。")</f>
        <v>生物学的標本中のアンドロゲン受容体変異体 7 の測定。</v>
      </c>
      <c r="K370" s="5" t="str">
        <f ca="1">IFERROR(__xludf.DUMMYFUNCTION("GOOGLETRANSLATE(G11,""en"",""ja"")"),"アンドロゲン受容体変異体7の測定")</f>
        <v>アンドロゲン受容体変異体7の測定</v>
      </c>
      <c r="L370" s="3"/>
    </row>
    <row r="371" spans="1:12" ht="13.5" customHeight="1" x14ac:dyDescent="0.25">
      <c r="A371" s="5" t="s">
        <v>13581</v>
      </c>
      <c r="B371" s="5" t="s">
        <v>44447</v>
      </c>
      <c r="C371" s="5" t="s">
        <v>44448</v>
      </c>
      <c r="D371" s="5" t="s">
        <v>44449</v>
      </c>
      <c r="E371" s="1" t="s">
        <v>44450</v>
      </c>
      <c r="F371" s="1" t="s">
        <v>44451</v>
      </c>
      <c r="G371" s="1" t="s">
        <v>44452</v>
      </c>
      <c r="H371" s="5" t="str">
        <f ca="1">IFERROR(__xludf.DUMMYFUNCTION("GOOGLETRANSLATE(D12,""en"",""ja"")"),"評価対象細胞総数")</f>
        <v>評価対象細胞総数</v>
      </c>
      <c r="I371" s="5" t="str">
        <f ca="1">IFERROR(__xludf.DUMMYFUNCTION("GOOGLETRANSLATE(E12,""en"",""ja"")"),"評価対象細胞総数；細胞総数")</f>
        <v>評価対象細胞総数；細胞総数</v>
      </c>
      <c r="J371" s="5" t="str">
        <f ca="1">IFERROR(__xludf.DUMMYFUNCTION("GOOGLETRANSLATE(F12,""en"",""ja"")"),"評価中に観察される、またはプロトコルで定義されたアッセイの一部として評価される細胞の総数の測定値。")</f>
        <v>評価中に観察される、またはプロトコルで定義されたアッセイの一部として評価される細胞の総数の測定値。</v>
      </c>
      <c r="K371" s="5" t="str">
        <f ca="1">IFERROR(__xludf.DUMMYFUNCTION("GOOGLETRANSLATE(G12,""en"",""ja"")"),"評価された細胞の総数")</f>
        <v>評価された細胞の総数</v>
      </c>
      <c r="L371" s="3"/>
    </row>
    <row r="372" spans="1:12" ht="13.5" customHeight="1" x14ac:dyDescent="0.25">
      <c r="A372" s="3" t="s">
        <v>9</v>
      </c>
      <c r="B372" s="2" t="s">
        <v>39601</v>
      </c>
      <c r="C372" s="2" t="s">
        <v>1505</v>
      </c>
      <c r="D372" s="3" t="s">
        <v>1506</v>
      </c>
      <c r="E372" s="3" t="s">
        <v>1506</v>
      </c>
      <c r="F372" s="3" t="s">
        <v>1507</v>
      </c>
      <c r="G372" s="3" t="s">
        <v>1508</v>
      </c>
      <c r="H372" s="3" t="s">
        <v>23559</v>
      </c>
      <c r="I372" s="3" t="s">
        <v>23559</v>
      </c>
      <c r="J372" s="3" t="s">
        <v>23560</v>
      </c>
      <c r="K372" s="3" t="s">
        <v>23561</v>
      </c>
      <c r="L372" s="3"/>
    </row>
    <row r="373" spans="1:12" ht="13.5" customHeight="1" x14ac:dyDescent="0.25">
      <c r="A373" s="5" t="s">
        <v>13581</v>
      </c>
      <c r="B373" s="5" t="s">
        <v>44453</v>
      </c>
      <c r="C373" s="5" t="s">
        <v>44454</v>
      </c>
      <c r="D373" s="5" t="s">
        <v>44455</v>
      </c>
      <c r="E373" s="1" t="s">
        <v>44455</v>
      </c>
      <c r="F373" s="1" t="s">
        <v>44456</v>
      </c>
      <c r="G373" s="1" t="s">
        <v>44457</v>
      </c>
      <c r="H373" s="5" t="str">
        <f ca="1">IFERROR(__xludf.DUMMYFUNCTION("GOOGLETRANSLATE(D13,""en"",""ja"")"),"適切な手術マージン指標")</f>
        <v>適切な手術マージン指標</v>
      </c>
      <c r="I373" s="5" t="str">
        <f ca="1">IFERROR(__xludf.DUMMYFUNCTION("GOOGLETRANSLATE(E13,""en"",""ja"")"),"適切な手術マージン指標")</f>
        <v>適切な手術マージン指標</v>
      </c>
      <c r="J373" s="5" t="str">
        <f ca="1">IFERROR(__xludf.DUMMYFUNCTION("GOOGLETRANSLATE(F13,""en"",""ja"")"),"切除された腫瘍から明らかに非腫瘍性の組織までの距離が十分にあるかどうかを示します。")</f>
        <v>切除された腫瘍から明らかに非腫瘍性の組織までの距離が十分にあるかどうかを示します。</v>
      </c>
      <c r="K373" s="5" t="str">
        <f ca="1">IFERROR(__xludf.DUMMYFUNCTION("GOOGLETRANSLATE(G13,""en"",""ja"")"),"適切な手術マージン指標")</f>
        <v>適切な手術マージン指標</v>
      </c>
      <c r="L373" s="3"/>
    </row>
    <row r="374" spans="1:12" ht="13.5" customHeight="1" x14ac:dyDescent="0.25">
      <c r="A374" s="3" t="s">
        <v>9</v>
      </c>
      <c r="B374" s="2" t="s">
        <v>39602</v>
      </c>
      <c r="C374" s="2" t="s">
        <v>1509</v>
      </c>
      <c r="D374" s="3" t="s">
        <v>1510</v>
      </c>
      <c r="E374" s="3" t="s">
        <v>1511</v>
      </c>
      <c r="F374" s="3" t="s">
        <v>1512</v>
      </c>
      <c r="G374" s="3" t="s">
        <v>1513</v>
      </c>
      <c r="H374" s="3" t="s">
        <v>23562</v>
      </c>
      <c r="I374" s="3" t="s">
        <v>23563</v>
      </c>
      <c r="J374" s="3" t="s">
        <v>23564</v>
      </c>
      <c r="K374" s="3" t="s">
        <v>23565</v>
      </c>
      <c r="L374" s="3"/>
    </row>
    <row r="375" spans="1:12" ht="13.5" customHeight="1" x14ac:dyDescent="0.25">
      <c r="A375" s="3" t="s">
        <v>9</v>
      </c>
      <c r="B375" s="2" t="s">
        <v>39603</v>
      </c>
      <c r="C375" s="2" t="s">
        <v>1514</v>
      </c>
      <c r="D375" s="3" t="s">
        <v>1515</v>
      </c>
      <c r="E375" s="3" t="s">
        <v>1515</v>
      </c>
      <c r="F375" s="3" t="s">
        <v>1516</v>
      </c>
      <c r="G375" s="3" t="s">
        <v>1517</v>
      </c>
      <c r="H375" s="3" t="s">
        <v>23566</v>
      </c>
      <c r="I375" s="3" t="s">
        <v>23566</v>
      </c>
      <c r="J375" s="3" t="s">
        <v>23567</v>
      </c>
      <c r="K375" s="3" t="s">
        <v>23568</v>
      </c>
      <c r="L375" s="3"/>
    </row>
    <row r="376" spans="1:12" ht="13.5" customHeight="1" x14ac:dyDescent="0.25">
      <c r="A376" s="3" t="s">
        <v>9</v>
      </c>
      <c r="B376" s="2" t="s">
        <v>39604</v>
      </c>
      <c r="C376" s="2" t="s">
        <v>1518</v>
      </c>
      <c r="D376" s="3" t="s">
        <v>1519</v>
      </c>
      <c r="E376" s="3" t="s">
        <v>1520</v>
      </c>
      <c r="F376" s="3" t="s">
        <v>1521</v>
      </c>
      <c r="G376" s="3" t="s">
        <v>1522</v>
      </c>
      <c r="H376" s="3" t="s">
        <v>23569</v>
      </c>
      <c r="I376" s="3" t="s">
        <v>23569</v>
      </c>
      <c r="J376" s="3" t="s">
        <v>23570</v>
      </c>
      <c r="K376" s="3" t="s">
        <v>23571</v>
      </c>
      <c r="L376" s="3"/>
    </row>
    <row r="377" spans="1:12" ht="13.5" customHeight="1" x14ac:dyDescent="0.25">
      <c r="A377" s="3" t="s">
        <v>70</v>
      </c>
      <c r="B377" s="2" t="s">
        <v>39605</v>
      </c>
      <c r="C377" s="2" t="s">
        <v>1523</v>
      </c>
      <c r="D377" s="3" t="s">
        <v>1524</v>
      </c>
      <c r="E377" s="3" t="s">
        <v>1524</v>
      </c>
      <c r="F377" s="3" t="s">
        <v>1525</v>
      </c>
      <c r="G377" s="3" t="s">
        <v>1526</v>
      </c>
      <c r="H377" s="3" t="s">
        <v>23572</v>
      </c>
      <c r="I377" s="3" t="s">
        <v>23572</v>
      </c>
      <c r="J377" s="3" t="s">
        <v>23573</v>
      </c>
      <c r="K377" s="3" t="s">
        <v>23574</v>
      </c>
      <c r="L377" s="3"/>
    </row>
    <row r="378" spans="1:12" ht="13.5" customHeight="1" x14ac:dyDescent="0.25">
      <c r="A378" s="3" t="s">
        <v>70</v>
      </c>
      <c r="B378" s="2" t="s">
        <v>39606</v>
      </c>
      <c r="C378" s="2" t="s">
        <v>1527</v>
      </c>
      <c r="D378" s="3" t="s">
        <v>1528</v>
      </c>
      <c r="E378" s="3" t="s">
        <v>1528</v>
      </c>
      <c r="F378" s="3" t="s">
        <v>1529</v>
      </c>
      <c r="G378" s="3" t="s">
        <v>1530</v>
      </c>
      <c r="H378" s="3" t="s">
        <v>23575</v>
      </c>
      <c r="I378" s="3" t="s">
        <v>23575</v>
      </c>
      <c r="J378" s="3" t="s">
        <v>23576</v>
      </c>
      <c r="K378" s="3" t="s">
        <v>23577</v>
      </c>
      <c r="L378" s="3"/>
    </row>
    <row r="379" spans="1:12" ht="13.5" customHeight="1" x14ac:dyDescent="0.25">
      <c r="A379" s="3" t="s">
        <v>70</v>
      </c>
      <c r="B379" s="2" t="s">
        <v>39607</v>
      </c>
      <c r="C379" s="2" t="s">
        <v>1531</v>
      </c>
      <c r="D379" s="3" t="s">
        <v>1532</v>
      </c>
      <c r="E379" s="3" t="s">
        <v>1532</v>
      </c>
      <c r="F379" s="3" t="s">
        <v>1533</v>
      </c>
      <c r="G379" s="3" t="s">
        <v>1534</v>
      </c>
      <c r="H379" s="3" t="s">
        <v>23578</v>
      </c>
      <c r="I379" s="3" t="s">
        <v>23578</v>
      </c>
      <c r="J379" s="3" t="s">
        <v>23579</v>
      </c>
      <c r="K379" s="3" t="s">
        <v>23580</v>
      </c>
      <c r="L379" s="3"/>
    </row>
    <row r="380" spans="1:12" ht="13.5" customHeight="1" x14ac:dyDescent="0.25">
      <c r="A380" s="3" t="s">
        <v>188</v>
      </c>
      <c r="B380" s="2" t="s">
        <v>39608</v>
      </c>
      <c r="C380" s="2" t="s">
        <v>1535</v>
      </c>
      <c r="D380" s="3" t="s">
        <v>1536</v>
      </c>
      <c r="E380" s="3" t="s">
        <v>1536</v>
      </c>
      <c r="F380" s="3" t="s">
        <v>1537</v>
      </c>
      <c r="G380" s="3" t="s">
        <v>1536</v>
      </c>
      <c r="H380" s="3" t="s">
        <v>23581</v>
      </c>
      <c r="I380" s="3" t="s">
        <v>23581</v>
      </c>
      <c r="J380" s="3" t="s">
        <v>23582</v>
      </c>
      <c r="K380" s="3" t="s">
        <v>23581</v>
      </c>
      <c r="L380" s="3"/>
    </row>
    <row r="381" spans="1:12" ht="13.5" customHeight="1" x14ac:dyDescent="0.25">
      <c r="A381" s="3" t="s">
        <v>1538</v>
      </c>
      <c r="B381" s="2" t="s">
        <v>39608</v>
      </c>
      <c r="C381" s="2" t="s">
        <v>1535</v>
      </c>
      <c r="D381" s="3" t="s">
        <v>1536</v>
      </c>
      <c r="E381" s="3" t="s">
        <v>1536</v>
      </c>
      <c r="F381" s="3" t="s">
        <v>1537</v>
      </c>
      <c r="G381" s="3" t="s">
        <v>1536</v>
      </c>
      <c r="H381" s="3" t="s">
        <v>23581</v>
      </c>
      <c r="I381" s="3" t="s">
        <v>23581</v>
      </c>
      <c r="J381" s="3" t="s">
        <v>23582</v>
      </c>
      <c r="K381" s="3" t="s">
        <v>23581</v>
      </c>
      <c r="L381" s="3"/>
    </row>
    <row r="382" spans="1:12" ht="13.5" customHeight="1" x14ac:dyDescent="0.25">
      <c r="A382" s="3" t="s">
        <v>1538</v>
      </c>
      <c r="B382" s="2" t="s">
        <v>39609</v>
      </c>
      <c r="C382" s="2" t="s">
        <v>1539</v>
      </c>
      <c r="D382" s="3" t="s">
        <v>1540</v>
      </c>
      <c r="E382" s="3" t="s">
        <v>1540</v>
      </c>
      <c r="F382" s="3" t="s">
        <v>1541</v>
      </c>
      <c r="G382" s="3" t="s">
        <v>1540</v>
      </c>
      <c r="H382" s="3" t="s">
        <v>23583</v>
      </c>
      <c r="I382" s="3" t="s">
        <v>23583</v>
      </c>
      <c r="J382" s="3" t="s">
        <v>23584</v>
      </c>
      <c r="K382" s="3" t="s">
        <v>23583</v>
      </c>
      <c r="L382" s="3"/>
    </row>
    <row r="383" spans="1:12" ht="13.5" customHeight="1" x14ac:dyDescent="0.25">
      <c r="A383" s="3" t="s">
        <v>188</v>
      </c>
      <c r="B383" s="2" t="s">
        <v>39609</v>
      </c>
      <c r="C383" s="2" t="s">
        <v>1539</v>
      </c>
      <c r="D383" s="3" t="s">
        <v>1540</v>
      </c>
      <c r="E383" s="3" t="s">
        <v>1540</v>
      </c>
      <c r="F383" s="3" t="s">
        <v>1541</v>
      </c>
      <c r="G383" s="3" t="s">
        <v>1540</v>
      </c>
      <c r="H383" s="3" t="s">
        <v>23583</v>
      </c>
      <c r="I383" s="3" t="s">
        <v>23583</v>
      </c>
      <c r="J383" s="3" t="s">
        <v>23584</v>
      </c>
      <c r="K383" s="3" t="s">
        <v>23583</v>
      </c>
      <c r="L383" s="3"/>
    </row>
    <row r="384" spans="1:12" ht="13.5" customHeight="1" x14ac:dyDescent="0.25">
      <c r="A384" s="3" t="s">
        <v>9</v>
      </c>
      <c r="B384" s="2" t="s">
        <v>39610</v>
      </c>
      <c r="C384" s="2" t="s">
        <v>1542</v>
      </c>
      <c r="D384" s="3" t="s">
        <v>1543</v>
      </c>
      <c r="E384" s="3" t="s">
        <v>1543</v>
      </c>
      <c r="F384" s="3" t="s">
        <v>1544</v>
      </c>
      <c r="G384" s="3" t="s">
        <v>1545</v>
      </c>
      <c r="H384" s="3" t="s">
        <v>23585</v>
      </c>
      <c r="I384" s="3" t="s">
        <v>23585</v>
      </c>
      <c r="J384" s="3" t="s">
        <v>23586</v>
      </c>
      <c r="K384" s="3" t="s">
        <v>23587</v>
      </c>
      <c r="L384" s="3"/>
    </row>
    <row r="385" spans="1:12" ht="13.5" customHeight="1" x14ac:dyDescent="0.25">
      <c r="A385" s="3" t="s">
        <v>9</v>
      </c>
      <c r="B385" s="2" t="s">
        <v>39611</v>
      </c>
      <c r="C385" s="2" t="s">
        <v>1546</v>
      </c>
      <c r="D385" s="3" t="s">
        <v>1547</v>
      </c>
      <c r="E385" s="3" t="s">
        <v>1548</v>
      </c>
      <c r="F385" s="3" t="s">
        <v>1549</v>
      </c>
      <c r="G385" s="3" t="s">
        <v>1550</v>
      </c>
      <c r="H385" s="3" t="s">
        <v>23588</v>
      </c>
      <c r="I385" s="3" t="s">
        <v>23589</v>
      </c>
      <c r="J385" s="3" t="s">
        <v>23590</v>
      </c>
      <c r="K385" s="4" t="s">
        <v>23591</v>
      </c>
      <c r="L385" s="3"/>
    </row>
    <row r="386" spans="1:12" ht="13.5" customHeight="1" x14ac:dyDescent="0.25">
      <c r="A386" s="3" t="s">
        <v>9</v>
      </c>
      <c r="B386" s="2" t="s">
        <v>39612</v>
      </c>
      <c r="C386" s="2" t="s">
        <v>1551</v>
      </c>
      <c r="D386" s="3" t="s">
        <v>1552</v>
      </c>
      <c r="E386" s="3" t="s">
        <v>1553</v>
      </c>
      <c r="F386" s="3" t="s">
        <v>1554</v>
      </c>
      <c r="G386" s="3" t="s">
        <v>1555</v>
      </c>
      <c r="H386" s="3" t="s">
        <v>23592</v>
      </c>
      <c r="I386" s="3" t="s">
        <v>23593</v>
      </c>
      <c r="J386" s="3" t="s">
        <v>23594</v>
      </c>
      <c r="K386" s="4" t="s">
        <v>23595</v>
      </c>
      <c r="L386" s="3"/>
    </row>
    <row r="387" spans="1:12" ht="13.5" customHeight="1" x14ac:dyDescent="0.25">
      <c r="A387" s="3" t="s">
        <v>9</v>
      </c>
      <c r="B387" s="2" t="s">
        <v>39613</v>
      </c>
      <c r="C387" s="2" t="s">
        <v>1556</v>
      </c>
      <c r="D387" s="3" t="s">
        <v>1557</v>
      </c>
      <c r="E387" s="3" t="s">
        <v>1557</v>
      </c>
      <c r="F387" s="3" t="s">
        <v>1558</v>
      </c>
      <c r="G387" s="3" t="s">
        <v>1559</v>
      </c>
      <c r="H387" s="3" t="s">
        <v>1557</v>
      </c>
      <c r="I387" s="3" t="s">
        <v>1557</v>
      </c>
      <c r="J387" s="3" t="s">
        <v>23596</v>
      </c>
      <c r="K387" s="4" t="s">
        <v>23597</v>
      </c>
      <c r="L387" s="3"/>
    </row>
    <row r="388" spans="1:12" ht="13.5" customHeight="1" x14ac:dyDescent="0.25">
      <c r="A388" s="3" t="s">
        <v>1560</v>
      </c>
      <c r="B388" s="2" t="s">
        <v>39614</v>
      </c>
      <c r="C388" s="2" t="s">
        <v>1561</v>
      </c>
      <c r="D388" s="3" t="s">
        <v>1562</v>
      </c>
      <c r="E388" s="3" t="s">
        <v>1562</v>
      </c>
      <c r="F388" s="3" t="s">
        <v>1563</v>
      </c>
      <c r="G388" s="3" t="s">
        <v>1562</v>
      </c>
      <c r="H388" s="3" t="s">
        <v>23598</v>
      </c>
      <c r="I388" s="3" t="s">
        <v>23598</v>
      </c>
      <c r="J388" s="3" t="s">
        <v>23599</v>
      </c>
      <c r="K388" s="3" t="s">
        <v>23598</v>
      </c>
      <c r="L388" s="3"/>
    </row>
    <row r="389" spans="1:12" ht="13.5" customHeight="1" x14ac:dyDescent="0.25">
      <c r="A389" s="3" t="s">
        <v>9</v>
      </c>
      <c r="B389" s="2" t="s">
        <v>39615</v>
      </c>
      <c r="C389" s="2" t="s">
        <v>1564</v>
      </c>
      <c r="D389" s="3" t="s">
        <v>1565</v>
      </c>
      <c r="E389" s="3" t="s">
        <v>1566</v>
      </c>
      <c r="F389" s="3" t="s">
        <v>1567</v>
      </c>
      <c r="G389" s="3" t="s">
        <v>1568</v>
      </c>
      <c r="H389" s="3" t="s">
        <v>23600</v>
      </c>
      <c r="I389" s="3" t="s">
        <v>23601</v>
      </c>
      <c r="J389" s="3" t="s">
        <v>23602</v>
      </c>
      <c r="K389" s="4" t="s">
        <v>23603</v>
      </c>
      <c r="L389" s="3"/>
    </row>
    <row r="390" spans="1:12" ht="13.5" customHeight="1" x14ac:dyDescent="0.25">
      <c r="A390" s="3" t="s">
        <v>9</v>
      </c>
      <c r="B390" s="2" t="s">
        <v>39616</v>
      </c>
      <c r="C390" s="2" t="s">
        <v>1569</v>
      </c>
      <c r="D390" s="3" t="s">
        <v>1570</v>
      </c>
      <c r="E390" s="3" t="s">
        <v>1571</v>
      </c>
      <c r="F390" s="3" t="s">
        <v>1572</v>
      </c>
      <c r="G390" s="3" t="s">
        <v>1573</v>
      </c>
      <c r="H390" s="3" t="s">
        <v>23604</v>
      </c>
      <c r="I390" s="3" t="s">
        <v>23605</v>
      </c>
      <c r="J390" s="3" t="s">
        <v>23606</v>
      </c>
      <c r="K390" s="4" t="s">
        <v>23607</v>
      </c>
      <c r="L390" s="3"/>
    </row>
    <row r="391" spans="1:12" ht="13.5" customHeight="1" x14ac:dyDescent="0.25">
      <c r="A391" s="3" t="s">
        <v>9</v>
      </c>
      <c r="B391" s="2" t="s">
        <v>39617</v>
      </c>
      <c r="C391" s="2" t="s">
        <v>1574</v>
      </c>
      <c r="D391" s="3" t="s">
        <v>1575</v>
      </c>
      <c r="E391" s="3" t="s">
        <v>1575</v>
      </c>
      <c r="F391" s="3" t="s">
        <v>1576</v>
      </c>
      <c r="G391" s="3" t="s">
        <v>1577</v>
      </c>
      <c r="H391" s="3" t="s">
        <v>23608</v>
      </c>
      <c r="I391" s="3" t="s">
        <v>23608</v>
      </c>
      <c r="J391" s="3" t="s">
        <v>23609</v>
      </c>
      <c r="K391" s="4" t="s">
        <v>23610</v>
      </c>
      <c r="L391" s="3"/>
    </row>
    <row r="392" spans="1:12" ht="13.5" customHeight="1" x14ac:dyDescent="0.25">
      <c r="A392" s="3" t="s">
        <v>9</v>
      </c>
      <c r="B392" s="2" t="s">
        <v>39618</v>
      </c>
      <c r="C392" s="2" t="s">
        <v>1578</v>
      </c>
      <c r="D392" s="3" t="s">
        <v>1579</v>
      </c>
      <c r="E392" s="3" t="s">
        <v>1579</v>
      </c>
      <c r="F392" s="3" t="s">
        <v>1580</v>
      </c>
      <c r="G392" s="3" t="s">
        <v>1581</v>
      </c>
      <c r="H392" s="3" t="s">
        <v>23611</v>
      </c>
      <c r="I392" s="3" t="s">
        <v>23611</v>
      </c>
      <c r="J392" s="3" t="s">
        <v>23612</v>
      </c>
      <c r="K392" s="4" t="s">
        <v>23613</v>
      </c>
      <c r="L392" s="3"/>
    </row>
    <row r="393" spans="1:12" ht="13.5" customHeight="1" x14ac:dyDescent="0.25">
      <c r="A393" s="3" t="s">
        <v>9</v>
      </c>
      <c r="B393" s="2" t="s">
        <v>39619</v>
      </c>
      <c r="C393" s="2" t="s">
        <v>1582</v>
      </c>
      <c r="D393" s="3" t="s">
        <v>1583</v>
      </c>
      <c r="E393" s="3" t="s">
        <v>1584</v>
      </c>
      <c r="F393" s="3" t="s">
        <v>1585</v>
      </c>
      <c r="G393" s="3" t="s">
        <v>1586</v>
      </c>
      <c r="H393" s="3" t="s">
        <v>23614</v>
      </c>
      <c r="I393" s="3" t="s">
        <v>23615</v>
      </c>
      <c r="J393" s="3" t="s">
        <v>23616</v>
      </c>
      <c r="K393" s="4" t="s">
        <v>23617</v>
      </c>
      <c r="L393" s="3"/>
    </row>
    <row r="394" spans="1:12" ht="13.5" customHeight="1" x14ac:dyDescent="0.25">
      <c r="A394" s="3" t="s">
        <v>9</v>
      </c>
      <c r="B394" s="2" t="s">
        <v>39620</v>
      </c>
      <c r="C394" s="2" t="s">
        <v>1587</v>
      </c>
      <c r="D394" s="3" t="s">
        <v>1588</v>
      </c>
      <c r="E394" s="3" t="s">
        <v>1588</v>
      </c>
      <c r="F394" s="3" t="s">
        <v>1589</v>
      </c>
      <c r="G394" s="3" t="s">
        <v>1590</v>
      </c>
      <c r="H394" s="3" t="s">
        <v>23618</v>
      </c>
      <c r="I394" s="3" t="s">
        <v>23618</v>
      </c>
      <c r="J394" s="3" t="s">
        <v>23619</v>
      </c>
      <c r="K394" s="3" t="s">
        <v>23620</v>
      </c>
      <c r="L394" s="3"/>
    </row>
    <row r="395" spans="1:12" ht="13.5" customHeight="1" x14ac:dyDescent="0.25">
      <c r="A395" s="3" t="s">
        <v>183</v>
      </c>
      <c r="B395" s="2" t="s">
        <v>39621</v>
      </c>
      <c r="C395" s="2" t="s">
        <v>1591</v>
      </c>
      <c r="D395" s="3" t="s">
        <v>1592</v>
      </c>
      <c r="E395" s="3" t="s">
        <v>1592</v>
      </c>
      <c r="F395" s="3" t="s">
        <v>1593</v>
      </c>
      <c r="G395" s="3" t="s">
        <v>1594</v>
      </c>
      <c r="H395" s="3" t="s">
        <v>23621</v>
      </c>
      <c r="I395" s="3" t="s">
        <v>23621</v>
      </c>
      <c r="J395" s="3" t="s">
        <v>23622</v>
      </c>
      <c r="K395" s="3" t="s">
        <v>23623</v>
      </c>
      <c r="L395" s="3"/>
    </row>
    <row r="396" spans="1:12" ht="13.5" customHeight="1" x14ac:dyDescent="0.25">
      <c r="A396" s="3" t="s">
        <v>9</v>
      </c>
      <c r="B396" s="2" t="s">
        <v>39622</v>
      </c>
      <c r="C396" s="2" t="s">
        <v>1595</v>
      </c>
      <c r="D396" s="3" t="s">
        <v>1596</v>
      </c>
      <c r="E396" s="3" t="s">
        <v>1597</v>
      </c>
      <c r="F396" s="3" t="s">
        <v>1598</v>
      </c>
      <c r="G396" s="3" t="s">
        <v>1599</v>
      </c>
      <c r="H396" s="3" t="s">
        <v>23624</v>
      </c>
      <c r="I396" s="3" t="s">
        <v>23625</v>
      </c>
      <c r="J396" s="3" t="s">
        <v>23626</v>
      </c>
      <c r="K396" s="4" t="s">
        <v>23627</v>
      </c>
      <c r="L396" s="3"/>
    </row>
    <row r="397" spans="1:12" ht="13.5" customHeight="1" x14ac:dyDescent="0.25">
      <c r="A397" s="3" t="s">
        <v>9</v>
      </c>
      <c r="B397" s="2" t="s">
        <v>39623</v>
      </c>
      <c r="C397" s="2" t="s">
        <v>1600</v>
      </c>
      <c r="D397" s="3" t="s">
        <v>1601</v>
      </c>
      <c r="E397" s="3" t="s">
        <v>1602</v>
      </c>
      <c r="F397" s="3" t="s">
        <v>1603</v>
      </c>
      <c r="G397" s="3" t="s">
        <v>1604</v>
      </c>
      <c r="H397" s="3" t="s">
        <v>23628</v>
      </c>
      <c r="I397" s="3" t="s">
        <v>23629</v>
      </c>
      <c r="J397" s="3" t="s">
        <v>23630</v>
      </c>
      <c r="K397" s="4" t="s">
        <v>23631</v>
      </c>
      <c r="L397" s="3"/>
    </row>
    <row r="398" spans="1:12" ht="13.5" customHeight="1" x14ac:dyDescent="0.25">
      <c r="A398" s="3" t="s">
        <v>9</v>
      </c>
      <c r="B398" s="2" t="s">
        <v>39624</v>
      </c>
      <c r="C398" s="2" t="s">
        <v>1605</v>
      </c>
      <c r="D398" s="3" t="s">
        <v>1606</v>
      </c>
      <c r="E398" s="3" t="s">
        <v>1607</v>
      </c>
      <c r="F398" s="3" t="s">
        <v>1608</v>
      </c>
      <c r="G398" s="3" t="s">
        <v>1606</v>
      </c>
      <c r="H398" s="3" t="s">
        <v>23632</v>
      </c>
      <c r="I398" s="3" t="s">
        <v>23633</v>
      </c>
      <c r="J398" s="3" t="s">
        <v>23634</v>
      </c>
      <c r="K398" s="3" t="s">
        <v>23632</v>
      </c>
      <c r="L398" s="3"/>
    </row>
    <row r="399" spans="1:12" ht="13.5" customHeight="1" x14ac:dyDescent="0.25">
      <c r="A399" s="3" t="s">
        <v>183</v>
      </c>
      <c r="B399" s="2" t="s">
        <v>39625</v>
      </c>
      <c r="C399" s="2" t="s">
        <v>1609</v>
      </c>
      <c r="D399" s="3" t="s">
        <v>1610</v>
      </c>
      <c r="E399" s="3" t="s">
        <v>1610</v>
      </c>
      <c r="F399" s="3" t="s">
        <v>1611</v>
      </c>
      <c r="G399" s="3" t="s">
        <v>1612</v>
      </c>
      <c r="H399" s="3" t="s">
        <v>23635</v>
      </c>
      <c r="I399" s="3" t="s">
        <v>23635</v>
      </c>
      <c r="J399" s="3" t="s">
        <v>23636</v>
      </c>
      <c r="K399" s="3" t="s">
        <v>23637</v>
      </c>
      <c r="L399" s="3"/>
    </row>
    <row r="400" spans="1:12" ht="13.5" customHeight="1" x14ac:dyDescent="0.25">
      <c r="A400" s="3" t="s">
        <v>183</v>
      </c>
      <c r="B400" s="2" t="s">
        <v>39626</v>
      </c>
      <c r="C400" s="2" t="s">
        <v>1613</v>
      </c>
      <c r="D400" s="3" t="s">
        <v>1614</v>
      </c>
      <c r="E400" s="3" t="s">
        <v>1614</v>
      </c>
      <c r="F400" s="3" t="s">
        <v>1615</v>
      </c>
      <c r="G400" s="3" t="s">
        <v>1616</v>
      </c>
      <c r="H400" s="3" t="s">
        <v>23638</v>
      </c>
      <c r="I400" s="3" t="s">
        <v>23638</v>
      </c>
      <c r="J400" s="3" t="s">
        <v>23639</v>
      </c>
      <c r="K400" s="3" t="s">
        <v>23640</v>
      </c>
      <c r="L400" s="3"/>
    </row>
    <row r="401" spans="1:12" ht="13.5" customHeight="1" x14ac:dyDescent="0.25">
      <c r="A401" s="3" t="s">
        <v>183</v>
      </c>
      <c r="B401" s="2" t="s">
        <v>39627</v>
      </c>
      <c r="C401" s="2" t="s">
        <v>1617</v>
      </c>
      <c r="D401" s="3" t="s">
        <v>1618</v>
      </c>
      <c r="E401" s="3" t="s">
        <v>1618</v>
      </c>
      <c r="F401" s="3" t="s">
        <v>1619</v>
      </c>
      <c r="G401" s="3" t="s">
        <v>1620</v>
      </c>
      <c r="H401" s="3" t="s">
        <v>23641</v>
      </c>
      <c r="I401" s="3" t="s">
        <v>23641</v>
      </c>
      <c r="J401" s="3" t="s">
        <v>23642</v>
      </c>
      <c r="K401" s="3" t="s">
        <v>23643</v>
      </c>
      <c r="L401" s="3"/>
    </row>
    <row r="402" spans="1:12" ht="13.5" customHeight="1" x14ac:dyDescent="0.25">
      <c r="A402" s="3" t="s">
        <v>183</v>
      </c>
      <c r="B402" s="2" t="s">
        <v>39628</v>
      </c>
      <c r="C402" s="2" t="s">
        <v>1621</v>
      </c>
      <c r="D402" s="3" t="s">
        <v>1622</v>
      </c>
      <c r="E402" s="3" t="s">
        <v>1622</v>
      </c>
      <c r="F402" s="3" t="s">
        <v>1623</v>
      </c>
      <c r="G402" s="3" t="s">
        <v>1624</v>
      </c>
      <c r="H402" s="3" t="s">
        <v>23644</v>
      </c>
      <c r="I402" s="3" t="s">
        <v>23644</v>
      </c>
      <c r="J402" s="3" t="s">
        <v>23645</v>
      </c>
      <c r="K402" s="3" t="s">
        <v>23646</v>
      </c>
      <c r="L402" s="3"/>
    </row>
    <row r="403" spans="1:12" ht="13.5" customHeight="1" x14ac:dyDescent="0.25">
      <c r="A403" s="3" t="s">
        <v>183</v>
      </c>
      <c r="B403" s="2" t="s">
        <v>39629</v>
      </c>
      <c r="C403" s="2" t="s">
        <v>1625</v>
      </c>
      <c r="D403" s="3" t="s">
        <v>1626</v>
      </c>
      <c r="E403" s="3" t="s">
        <v>1626</v>
      </c>
      <c r="F403" s="3" t="s">
        <v>1627</v>
      </c>
      <c r="G403" s="3" t="s">
        <v>1628</v>
      </c>
      <c r="H403" s="3" t="s">
        <v>23647</v>
      </c>
      <c r="I403" s="3" t="s">
        <v>23647</v>
      </c>
      <c r="J403" s="3" t="s">
        <v>23648</v>
      </c>
      <c r="K403" s="3" t="s">
        <v>23649</v>
      </c>
      <c r="L403" s="3"/>
    </row>
    <row r="404" spans="1:12" ht="13.5" customHeight="1" x14ac:dyDescent="0.25">
      <c r="A404" s="3" t="s">
        <v>183</v>
      </c>
      <c r="B404" s="2" t="s">
        <v>39630</v>
      </c>
      <c r="C404" s="2" t="s">
        <v>1629</v>
      </c>
      <c r="D404" s="3" t="s">
        <v>1630</v>
      </c>
      <c r="E404" s="3" t="s">
        <v>1630</v>
      </c>
      <c r="F404" s="3" t="s">
        <v>1631</v>
      </c>
      <c r="G404" s="3" t="s">
        <v>1632</v>
      </c>
      <c r="H404" s="3" t="s">
        <v>23650</v>
      </c>
      <c r="I404" s="3" t="s">
        <v>23650</v>
      </c>
      <c r="J404" s="3" t="s">
        <v>23651</v>
      </c>
      <c r="K404" s="3" t="s">
        <v>23652</v>
      </c>
      <c r="L404" s="3"/>
    </row>
    <row r="405" spans="1:12" ht="13.5" customHeight="1" x14ac:dyDescent="0.25">
      <c r="A405" s="3" t="s">
        <v>9</v>
      </c>
      <c r="B405" s="2" t="s">
        <v>39631</v>
      </c>
      <c r="C405" s="2" t="s">
        <v>1633</v>
      </c>
      <c r="D405" s="3" t="s">
        <v>1634</v>
      </c>
      <c r="E405" s="3" t="s">
        <v>1635</v>
      </c>
      <c r="F405" s="3" t="s">
        <v>1636</v>
      </c>
      <c r="G405" s="3" t="s">
        <v>1637</v>
      </c>
      <c r="H405" s="3" t="s">
        <v>23653</v>
      </c>
      <c r="I405" s="3" t="s">
        <v>23654</v>
      </c>
      <c r="J405" s="3" t="s">
        <v>23655</v>
      </c>
      <c r="K405" s="3" t="s">
        <v>23656</v>
      </c>
      <c r="L405" s="3"/>
    </row>
    <row r="406" spans="1:12" ht="13.5" customHeight="1" x14ac:dyDescent="0.25">
      <c r="A406" s="3" t="s">
        <v>162</v>
      </c>
      <c r="B406" s="2" t="s">
        <v>39632</v>
      </c>
      <c r="C406" s="2" t="s">
        <v>1638</v>
      </c>
      <c r="D406" s="3" t="s">
        <v>1639</v>
      </c>
      <c r="E406" s="3" t="s">
        <v>1640</v>
      </c>
      <c r="F406" s="3" t="s">
        <v>1641</v>
      </c>
      <c r="G406" s="3" t="s">
        <v>1642</v>
      </c>
      <c r="H406" s="3" t="s">
        <v>23657</v>
      </c>
      <c r="I406" s="3" t="s">
        <v>23658</v>
      </c>
      <c r="J406" s="3" t="s">
        <v>23659</v>
      </c>
      <c r="K406" s="3" t="s">
        <v>23660</v>
      </c>
      <c r="L406" s="3"/>
    </row>
    <row r="407" spans="1:12" ht="13.5" customHeight="1" x14ac:dyDescent="0.25">
      <c r="A407" s="3" t="s">
        <v>9</v>
      </c>
      <c r="B407" s="2" t="s">
        <v>39633</v>
      </c>
      <c r="C407" s="2" t="s">
        <v>1643</v>
      </c>
      <c r="D407" s="3" t="s">
        <v>1644</v>
      </c>
      <c r="E407" s="3" t="s">
        <v>1644</v>
      </c>
      <c r="F407" s="3" t="s">
        <v>1645</v>
      </c>
      <c r="G407" s="3" t="s">
        <v>1646</v>
      </c>
      <c r="H407" s="3" t="s">
        <v>23661</v>
      </c>
      <c r="I407" s="3" t="s">
        <v>23661</v>
      </c>
      <c r="J407" s="3" t="s">
        <v>23662</v>
      </c>
      <c r="K407" s="3" t="s">
        <v>23663</v>
      </c>
      <c r="L407" s="3"/>
    </row>
    <row r="408" spans="1:12" ht="13.5" customHeight="1" x14ac:dyDescent="0.25">
      <c r="A408" s="3" t="s">
        <v>9</v>
      </c>
      <c r="B408" s="2" t="s">
        <v>39634</v>
      </c>
      <c r="C408" s="2" t="s">
        <v>1647</v>
      </c>
      <c r="D408" s="3" t="s">
        <v>1648</v>
      </c>
      <c r="E408" s="3" t="s">
        <v>1648</v>
      </c>
      <c r="F408" s="3" t="s">
        <v>1649</v>
      </c>
      <c r="G408" s="3" t="s">
        <v>1650</v>
      </c>
      <c r="H408" s="3" t="s">
        <v>23664</v>
      </c>
      <c r="I408" s="3" t="s">
        <v>23664</v>
      </c>
      <c r="J408" s="3" t="s">
        <v>23665</v>
      </c>
      <c r="K408" s="4" t="s">
        <v>23666</v>
      </c>
      <c r="L408" s="3"/>
    </row>
    <row r="409" spans="1:12" ht="13.5" customHeight="1" x14ac:dyDescent="0.25">
      <c r="A409" s="3" t="s">
        <v>1560</v>
      </c>
      <c r="B409" s="2" t="s">
        <v>39635</v>
      </c>
      <c r="C409" s="2" t="s">
        <v>1651</v>
      </c>
      <c r="D409" s="3" t="s">
        <v>1652</v>
      </c>
      <c r="E409" s="3" t="s">
        <v>1652</v>
      </c>
      <c r="F409" s="3" t="s">
        <v>1653</v>
      </c>
      <c r="G409" s="3" t="s">
        <v>1654</v>
      </c>
      <c r="H409" s="3" t="s">
        <v>23667</v>
      </c>
      <c r="I409" s="3" t="s">
        <v>23667</v>
      </c>
      <c r="J409" s="3" t="s">
        <v>23668</v>
      </c>
      <c r="K409" s="3" t="s">
        <v>23669</v>
      </c>
      <c r="L409" s="3"/>
    </row>
    <row r="410" spans="1:12" ht="13.5" customHeight="1" x14ac:dyDescent="0.25">
      <c r="A410" s="3" t="s">
        <v>1258</v>
      </c>
      <c r="B410" s="2" t="s">
        <v>39636</v>
      </c>
      <c r="C410" s="2" t="s">
        <v>1655</v>
      </c>
      <c r="D410" s="3" t="s">
        <v>1656</v>
      </c>
      <c r="E410" s="3" t="s">
        <v>1656</v>
      </c>
      <c r="F410" s="3" t="s">
        <v>1657</v>
      </c>
      <c r="G410" s="3" t="s">
        <v>1658</v>
      </c>
      <c r="H410" s="3" t="s">
        <v>23670</v>
      </c>
      <c r="I410" s="3" t="s">
        <v>23670</v>
      </c>
      <c r="J410" s="3" t="s">
        <v>23671</v>
      </c>
      <c r="K410" s="3" t="s">
        <v>23672</v>
      </c>
      <c r="L410" s="3"/>
    </row>
    <row r="411" spans="1:12" ht="13.5" customHeight="1" x14ac:dyDescent="0.25">
      <c r="A411" s="3" t="s">
        <v>9</v>
      </c>
      <c r="B411" s="2" t="s">
        <v>39637</v>
      </c>
      <c r="C411" s="2" t="s">
        <v>1659</v>
      </c>
      <c r="D411" s="3" t="s">
        <v>1660</v>
      </c>
      <c r="E411" s="3" t="s">
        <v>1660</v>
      </c>
      <c r="F411" s="3" t="s">
        <v>1661</v>
      </c>
      <c r="G411" s="3" t="s">
        <v>1662</v>
      </c>
      <c r="H411" s="3" t="s">
        <v>23673</v>
      </c>
      <c r="I411" s="3" t="s">
        <v>23673</v>
      </c>
      <c r="J411" s="3" t="s">
        <v>23674</v>
      </c>
      <c r="K411" s="3" t="s">
        <v>23675</v>
      </c>
      <c r="L411" s="3"/>
    </row>
    <row r="412" spans="1:12" ht="13.5" customHeight="1" x14ac:dyDescent="0.25">
      <c r="A412" s="3" t="s">
        <v>988</v>
      </c>
      <c r="B412" s="2" t="s">
        <v>39638</v>
      </c>
      <c r="C412" s="2" t="s">
        <v>1663</v>
      </c>
      <c r="D412" s="3" t="s">
        <v>1664</v>
      </c>
      <c r="E412" s="3" t="s">
        <v>1664</v>
      </c>
      <c r="F412" s="3" t="s">
        <v>1665</v>
      </c>
      <c r="G412" s="3" t="s">
        <v>1666</v>
      </c>
      <c r="H412" s="3" t="s">
        <v>23676</v>
      </c>
      <c r="I412" s="3" t="s">
        <v>23676</v>
      </c>
      <c r="J412" s="3" t="s">
        <v>23677</v>
      </c>
      <c r="K412" s="3" t="s">
        <v>23678</v>
      </c>
      <c r="L412" s="3"/>
    </row>
    <row r="413" spans="1:12" ht="13.5" customHeight="1" x14ac:dyDescent="0.25">
      <c r="A413" s="3" t="s">
        <v>1667</v>
      </c>
      <c r="B413" s="2" t="s">
        <v>39638</v>
      </c>
      <c r="C413" s="2" t="s">
        <v>1663</v>
      </c>
      <c r="D413" s="3" t="s">
        <v>1664</v>
      </c>
      <c r="E413" s="3" t="s">
        <v>1664</v>
      </c>
      <c r="F413" s="3" t="s">
        <v>1665</v>
      </c>
      <c r="G413" s="3" t="s">
        <v>1666</v>
      </c>
      <c r="H413" s="3" t="s">
        <v>23676</v>
      </c>
      <c r="I413" s="3" t="s">
        <v>23676</v>
      </c>
      <c r="J413" s="3" t="s">
        <v>23677</v>
      </c>
      <c r="K413" s="3" t="s">
        <v>23678</v>
      </c>
      <c r="L413" s="3"/>
    </row>
    <row r="414" spans="1:12" ht="13.5" customHeight="1" x14ac:dyDescent="0.25">
      <c r="A414" s="3" t="s">
        <v>84</v>
      </c>
      <c r="B414" s="2" t="s">
        <v>39639</v>
      </c>
      <c r="C414" s="2" t="s">
        <v>1668</v>
      </c>
      <c r="D414" s="3" t="s">
        <v>1669</v>
      </c>
      <c r="E414" s="3" t="s">
        <v>1669</v>
      </c>
      <c r="F414" s="3" t="s">
        <v>1670</v>
      </c>
      <c r="G414" s="3" t="s">
        <v>1669</v>
      </c>
      <c r="H414" s="3" t="s">
        <v>23679</v>
      </c>
      <c r="I414" s="3" t="s">
        <v>23679</v>
      </c>
      <c r="J414" s="3" t="s">
        <v>23680</v>
      </c>
      <c r="K414" s="3" t="s">
        <v>23679</v>
      </c>
      <c r="L414" s="3"/>
    </row>
    <row r="415" spans="1:12" ht="13.5" customHeight="1" x14ac:dyDescent="0.25">
      <c r="A415" s="3" t="s">
        <v>84</v>
      </c>
      <c r="B415" s="2" t="s">
        <v>39640</v>
      </c>
      <c r="C415" s="2" t="s">
        <v>1671</v>
      </c>
      <c r="D415" s="3" t="s">
        <v>1672</v>
      </c>
      <c r="E415" s="3" t="s">
        <v>1672</v>
      </c>
      <c r="F415" s="3" t="s">
        <v>1673</v>
      </c>
      <c r="G415" s="3" t="s">
        <v>1672</v>
      </c>
      <c r="H415" s="3" t="s">
        <v>23681</v>
      </c>
      <c r="I415" s="3" t="s">
        <v>23681</v>
      </c>
      <c r="J415" s="3" t="s">
        <v>23682</v>
      </c>
      <c r="K415" s="3" t="s">
        <v>23681</v>
      </c>
      <c r="L415" s="3"/>
    </row>
    <row r="416" spans="1:12" ht="13.5" customHeight="1" x14ac:dyDescent="0.25">
      <c r="A416" s="3" t="s">
        <v>84</v>
      </c>
      <c r="B416" s="2" t="s">
        <v>39641</v>
      </c>
      <c r="C416" s="2" t="s">
        <v>1674</v>
      </c>
      <c r="D416" s="3" t="s">
        <v>1675</v>
      </c>
      <c r="E416" s="3" t="s">
        <v>1675</v>
      </c>
      <c r="F416" s="3" t="s">
        <v>1676</v>
      </c>
      <c r="G416" s="3" t="s">
        <v>1675</v>
      </c>
      <c r="H416" s="3" t="s">
        <v>23683</v>
      </c>
      <c r="I416" s="3" t="s">
        <v>23683</v>
      </c>
      <c r="J416" s="3" t="s">
        <v>23684</v>
      </c>
      <c r="K416" s="3" t="s">
        <v>23683</v>
      </c>
      <c r="L416" s="3"/>
    </row>
    <row r="417" spans="1:12" ht="13.5" customHeight="1" x14ac:dyDescent="0.25">
      <c r="A417" s="3" t="s">
        <v>84</v>
      </c>
      <c r="B417" s="2" t="s">
        <v>39642</v>
      </c>
      <c r="C417" s="2" t="s">
        <v>1677</v>
      </c>
      <c r="D417" s="3" t="s">
        <v>1678</v>
      </c>
      <c r="E417" s="3" t="s">
        <v>1678</v>
      </c>
      <c r="F417" s="3" t="s">
        <v>1679</v>
      </c>
      <c r="G417" s="3" t="s">
        <v>1678</v>
      </c>
      <c r="H417" s="3" t="s">
        <v>23685</v>
      </c>
      <c r="I417" s="3" t="s">
        <v>23685</v>
      </c>
      <c r="J417" s="3" t="s">
        <v>23686</v>
      </c>
      <c r="K417" s="3" t="s">
        <v>23685</v>
      </c>
      <c r="L417" s="3"/>
    </row>
    <row r="418" spans="1:12" ht="13.5" customHeight="1" x14ac:dyDescent="0.25">
      <c r="A418" s="3" t="s">
        <v>84</v>
      </c>
      <c r="B418" s="2" t="s">
        <v>39643</v>
      </c>
      <c r="C418" s="2" t="s">
        <v>1680</v>
      </c>
      <c r="D418" s="3" t="s">
        <v>1681</v>
      </c>
      <c r="E418" s="3" t="s">
        <v>1681</v>
      </c>
      <c r="F418" s="3" t="s">
        <v>1682</v>
      </c>
      <c r="G418" s="3" t="s">
        <v>1681</v>
      </c>
      <c r="H418" s="3" t="s">
        <v>23687</v>
      </c>
      <c r="I418" s="3" t="s">
        <v>23687</v>
      </c>
      <c r="J418" s="3" t="s">
        <v>23688</v>
      </c>
      <c r="K418" s="3" t="s">
        <v>23687</v>
      </c>
      <c r="L418" s="3"/>
    </row>
    <row r="419" spans="1:12" ht="13.5" customHeight="1" x14ac:dyDescent="0.25">
      <c r="A419" s="3" t="s">
        <v>493</v>
      </c>
      <c r="B419" s="2" t="s">
        <v>39644</v>
      </c>
      <c r="C419" s="2" t="s">
        <v>1683</v>
      </c>
      <c r="D419" s="3" t="s">
        <v>1684</v>
      </c>
      <c r="E419" s="3" t="s">
        <v>1684</v>
      </c>
      <c r="F419" s="3" t="s">
        <v>1685</v>
      </c>
      <c r="G419" s="3" t="s">
        <v>1684</v>
      </c>
      <c r="H419" s="3" t="s">
        <v>23689</v>
      </c>
      <c r="I419" s="3" t="s">
        <v>23689</v>
      </c>
      <c r="J419" s="3" t="s">
        <v>23690</v>
      </c>
      <c r="K419" s="3" t="s">
        <v>23689</v>
      </c>
      <c r="L419" s="3"/>
    </row>
    <row r="420" spans="1:12" ht="13.5" customHeight="1" x14ac:dyDescent="0.25">
      <c r="A420" s="3" t="s">
        <v>493</v>
      </c>
      <c r="B420" s="2" t="s">
        <v>39645</v>
      </c>
      <c r="C420" s="2" t="s">
        <v>1686</v>
      </c>
      <c r="D420" s="3" t="s">
        <v>1687</v>
      </c>
      <c r="E420" s="3" t="s">
        <v>1687</v>
      </c>
      <c r="F420" s="3" t="s">
        <v>1688</v>
      </c>
      <c r="G420" s="3" t="s">
        <v>1687</v>
      </c>
      <c r="H420" s="3" t="s">
        <v>23691</v>
      </c>
      <c r="I420" s="3" t="s">
        <v>23691</v>
      </c>
      <c r="J420" s="3" t="s">
        <v>23692</v>
      </c>
      <c r="K420" s="3" t="s">
        <v>23691</v>
      </c>
      <c r="L420" s="3"/>
    </row>
    <row r="421" spans="1:12" ht="13.5" customHeight="1" x14ac:dyDescent="0.25">
      <c r="A421" s="3" t="s">
        <v>493</v>
      </c>
      <c r="B421" s="2" t="s">
        <v>39646</v>
      </c>
      <c r="C421" s="2" t="s">
        <v>1689</v>
      </c>
      <c r="D421" s="3" t="s">
        <v>1690</v>
      </c>
      <c r="E421" s="3" t="s">
        <v>1690</v>
      </c>
      <c r="F421" s="3" t="s">
        <v>1691</v>
      </c>
      <c r="G421" s="3" t="s">
        <v>1690</v>
      </c>
      <c r="H421" s="3" t="s">
        <v>23693</v>
      </c>
      <c r="I421" s="3" t="s">
        <v>23693</v>
      </c>
      <c r="J421" s="3" t="s">
        <v>23694</v>
      </c>
      <c r="K421" s="3" t="s">
        <v>23693</v>
      </c>
      <c r="L421" s="3"/>
    </row>
    <row r="422" spans="1:12" ht="13.5" customHeight="1" x14ac:dyDescent="0.25">
      <c r="A422" s="3" t="s">
        <v>988</v>
      </c>
      <c r="B422" s="2" t="s">
        <v>39647</v>
      </c>
      <c r="C422" s="2" t="s">
        <v>1692</v>
      </c>
      <c r="D422" s="3" t="s">
        <v>1693</v>
      </c>
      <c r="E422" s="3" t="s">
        <v>1693</v>
      </c>
      <c r="F422" s="3" t="s">
        <v>1694</v>
      </c>
      <c r="G422" s="3" t="s">
        <v>1695</v>
      </c>
      <c r="H422" s="3" t="s">
        <v>23695</v>
      </c>
      <c r="I422" s="3" t="s">
        <v>23695</v>
      </c>
      <c r="J422" s="3" t="s">
        <v>23696</v>
      </c>
      <c r="K422" s="3" t="s">
        <v>23697</v>
      </c>
      <c r="L422" s="3"/>
    </row>
    <row r="423" spans="1:12" ht="13.5" customHeight="1" x14ac:dyDescent="0.25">
      <c r="A423" s="3" t="s">
        <v>1667</v>
      </c>
      <c r="B423" s="2" t="s">
        <v>39647</v>
      </c>
      <c r="C423" s="2" t="s">
        <v>1692</v>
      </c>
      <c r="D423" s="3" t="s">
        <v>1693</v>
      </c>
      <c r="E423" s="3" t="s">
        <v>1693</v>
      </c>
      <c r="F423" s="3" t="s">
        <v>1694</v>
      </c>
      <c r="G423" s="3" t="s">
        <v>1695</v>
      </c>
      <c r="H423" s="3" t="s">
        <v>23695</v>
      </c>
      <c r="I423" s="3" t="s">
        <v>23695</v>
      </c>
      <c r="J423" s="3" t="s">
        <v>23696</v>
      </c>
      <c r="K423" s="3" t="s">
        <v>23697</v>
      </c>
      <c r="L423" s="3"/>
    </row>
    <row r="424" spans="1:12" ht="13.5" customHeight="1" x14ac:dyDescent="0.25">
      <c r="A424" s="3" t="s">
        <v>9</v>
      </c>
      <c r="B424" s="2" t="s">
        <v>39648</v>
      </c>
      <c r="C424" s="2" t="s">
        <v>1696</v>
      </c>
      <c r="D424" s="3" t="s">
        <v>1697</v>
      </c>
      <c r="E424" s="3" t="s">
        <v>1698</v>
      </c>
      <c r="F424" s="3" t="s">
        <v>1699</v>
      </c>
      <c r="G424" s="3" t="s">
        <v>1700</v>
      </c>
      <c r="H424" s="3" t="s">
        <v>23698</v>
      </c>
      <c r="I424" s="3" t="s">
        <v>23699</v>
      </c>
      <c r="J424" s="3" t="s">
        <v>23700</v>
      </c>
      <c r="K424" s="3" t="s">
        <v>23701</v>
      </c>
      <c r="L424" s="3"/>
    </row>
    <row r="425" spans="1:12" ht="13.5" customHeight="1" x14ac:dyDescent="0.25">
      <c r="A425" s="3" t="s">
        <v>70</v>
      </c>
      <c r="B425" s="2" t="s">
        <v>39649</v>
      </c>
      <c r="C425" s="2" t="s">
        <v>1701</v>
      </c>
      <c r="D425" s="3" t="s">
        <v>1702</v>
      </c>
      <c r="E425" s="3" t="s">
        <v>1702</v>
      </c>
      <c r="F425" s="3" t="s">
        <v>1703</v>
      </c>
      <c r="G425" s="3" t="s">
        <v>1704</v>
      </c>
      <c r="H425" s="3" t="s">
        <v>23702</v>
      </c>
      <c r="I425" s="3" t="s">
        <v>23702</v>
      </c>
      <c r="J425" s="3" t="s">
        <v>23703</v>
      </c>
      <c r="K425" s="4" t="s">
        <v>23704</v>
      </c>
      <c r="L425" s="3"/>
    </row>
    <row r="426" spans="1:12" ht="13.5" customHeight="1" x14ac:dyDescent="0.25">
      <c r="A426" s="3" t="s">
        <v>9</v>
      </c>
      <c r="B426" s="2" t="s">
        <v>39650</v>
      </c>
      <c r="C426" s="2" t="s">
        <v>1705</v>
      </c>
      <c r="D426" s="3" t="s">
        <v>1706</v>
      </c>
      <c r="E426" s="3" t="s">
        <v>1707</v>
      </c>
      <c r="F426" s="3" t="s">
        <v>1708</v>
      </c>
      <c r="G426" s="3" t="s">
        <v>1709</v>
      </c>
      <c r="H426" s="3" t="s">
        <v>23705</v>
      </c>
      <c r="I426" s="3" t="s">
        <v>23706</v>
      </c>
      <c r="J426" s="3" t="s">
        <v>23707</v>
      </c>
      <c r="K426" s="3" t="s">
        <v>23708</v>
      </c>
      <c r="L426" s="3"/>
    </row>
    <row r="427" spans="1:12" ht="13.5" customHeight="1" x14ac:dyDescent="0.25">
      <c r="A427" s="3" t="s">
        <v>70</v>
      </c>
      <c r="B427" s="2" t="s">
        <v>39651</v>
      </c>
      <c r="C427" s="2" t="s">
        <v>1710</v>
      </c>
      <c r="D427" s="3" t="s">
        <v>1711</v>
      </c>
      <c r="E427" s="3" t="s">
        <v>1711</v>
      </c>
      <c r="F427" s="3" t="s">
        <v>1712</v>
      </c>
      <c r="G427" s="3" t="s">
        <v>1713</v>
      </c>
      <c r="H427" s="3" t="s">
        <v>23709</v>
      </c>
      <c r="I427" s="3" t="s">
        <v>23709</v>
      </c>
      <c r="J427" s="3" t="s">
        <v>23710</v>
      </c>
      <c r="K427" s="3" t="s">
        <v>23711</v>
      </c>
      <c r="L427" s="3"/>
    </row>
    <row r="428" spans="1:12" ht="13.5" customHeight="1" x14ac:dyDescent="0.25">
      <c r="A428" s="3" t="s">
        <v>70</v>
      </c>
      <c r="B428" s="2" t="s">
        <v>39652</v>
      </c>
      <c r="C428" s="2" t="s">
        <v>1714</v>
      </c>
      <c r="D428" s="3" t="s">
        <v>1715</v>
      </c>
      <c r="E428" s="3" t="s">
        <v>1715</v>
      </c>
      <c r="F428" s="3" t="s">
        <v>1716</v>
      </c>
      <c r="G428" s="3" t="s">
        <v>1717</v>
      </c>
      <c r="H428" s="3" t="s">
        <v>23712</v>
      </c>
      <c r="I428" s="3" t="s">
        <v>23712</v>
      </c>
      <c r="J428" s="3" t="s">
        <v>23713</v>
      </c>
      <c r="K428" s="3" t="s">
        <v>23714</v>
      </c>
      <c r="L428" s="3"/>
    </row>
    <row r="429" spans="1:12" ht="13.5" customHeight="1" x14ac:dyDescent="0.25">
      <c r="A429" s="3" t="s">
        <v>9</v>
      </c>
      <c r="B429" s="2" t="s">
        <v>39653</v>
      </c>
      <c r="C429" s="2" t="s">
        <v>1718</v>
      </c>
      <c r="D429" s="3" t="s">
        <v>1719</v>
      </c>
      <c r="E429" s="3" t="s">
        <v>1720</v>
      </c>
      <c r="F429" s="3" t="s">
        <v>1721</v>
      </c>
      <c r="G429" s="3" t="s">
        <v>1722</v>
      </c>
      <c r="H429" s="3" t="s">
        <v>23715</v>
      </c>
      <c r="I429" s="3" t="s">
        <v>23716</v>
      </c>
      <c r="J429" s="3" t="s">
        <v>23717</v>
      </c>
      <c r="K429" s="3" t="s">
        <v>23718</v>
      </c>
      <c r="L429" s="3"/>
    </row>
    <row r="430" spans="1:12" ht="13.5" customHeight="1" x14ac:dyDescent="0.25">
      <c r="A430" s="3" t="s">
        <v>9</v>
      </c>
      <c r="B430" s="2" t="s">
        <v>39654</v>
      </c>
      <c r="C430" s="2" t="s">
        <v>1723</v>
      </c>
      <c r="D430" s="3" t="s">
        <v>1724</v>
      </c>
      <c r="E430" s="3" t="s">
        <v>1724</v>
      </c>
      <c r="F430" s="3" t="s">
        <v>1725</v>
      </c>
      <c r="G430" s="3" t="s">
        <v>1726</v>
      </c>
      <c r="H430" s="3" t="s">
        <v>23719</v>
      </c>
      <c r="I430" s="3" t="s">
        <v>23719</v>
      </c>
      <c r="J430" s="3" t="s">
        <v>23720</v>
      </c>
      <c r="K430" s="4" t="s">
        <v>23721</v>
      </c>
      <c r="L430" s="3"/>
    </row>
    <row r="431" spans="1:12" ht="13.5" customHeight="1" x14ac:dyDescent="0.25">
      <c r="A431" s="3" t="s">
        <v>9</v>
      </c>
      <c r="B431" s="2" t="s">
        <v>39655</v>
      </c>
      <c r="C431" s="2" t="s">
        <v>1727</v>
      </c>
      <c r="D431" s="3" t="s">
        <v>1728</v>
      </c>
      <c r="E431" s="3" t="s">
        <v>1728</v>
      </c>
      <c r="F431" s="3" t="s">
        <v>1729</v>
      </c>
      <c r="G431" s="3" t="s">
        <v>1730</v>
      </c>
      <c r="H431" s="3" t="s">
        <v>23722</v>
      </c>
      <c r="I431" s="3" t="s">
        <v>23722</v>
      </c>
      <c r="J431" s="3" t="s">
        <v>23723</v>
      </c>
      <c r="K431" s="3" t="s">
        <v>23724</v>
      </c>
      <c r="L431" s="3"/>
    </row>
    <row r="432" spans="1:12" ht="13.5" customHeight="1" x14ac:dyDescent="0.25">
      <c r="A432" s="3" t="s">
        <v>70</v>
      </c>
      <c r="B432" s="2" t="s">
        <v>39656</v>
      </c>
      <c r="C432" s="2" t="s">
        <v>1731</v>
      </c>
      <c r="D432" s="3" t="s">
        <v>1732</v>
      </c>
      <c r="E432" s="3" t="s">
        <v>1732</v>
      </c>
      <c r="F432" s="3" t="s">
        <v>1733</v>
      </c>
      <c r="G432" s="3" t="s">
        <v>1734</v>
      </c>
      <c r="H432" s="3" t="s">
        <v>23725</v>
      </c>
      <c r="I432" s="3" t="s">
        <v>23725</v>
      </c>
      <c r="J432" s="3" t="s">
        <v>23726</v>
      </c>
      <c r="K432" s="3" t="s">
        <v>23727</v>
      </c>
      <c r="L432" s="3"/>
    </row>
    <row r="433" spans="1:12" ht="13.5" customHeight="1" x14ac:dyDescent="0.25">
      <c r="A433" s="3" t="s">
        <v>106</v>
      </c>
      <c r="B433" s="2" t="s">
        <v>39657</v>
      </c>
      <c r="C433" s="2" t="s">
        <v>1735</v>
      </c>
      <c r="D433" s="3" t="s">
        <v>1736</v>
      </c>
      <c r="E433" s="3" t="s">
        <v>1737</v>
      </c>
      <c r="F433" s="3" t="s">
        <v>1738</v>
      </c>
      <c r="G433" s="3" t="s">
        <v>1739</v>
      </c>
      <c r="H433" s="3" t="s">
        <v>23728</v>
      </c>
      <c r="I433" s="3" t="s">
        <v>23729</v>
      </c>
      <c r="J433" s="3" t="s">
        <v>23730</v>
      </c>
      <c r="K433" s="3" t="s">
        <v>23731</v>
      </c>
      <c r="L433" s="3"/>
    </row>
    <row r="434" spans="1:12" ht="13.5" customHeight="1" x14ac:dyDescent="0.25">
      <c r="A434" s="3" t="s">
        <v>106</v>
      </c>
      <c r="B434" s="2" t="s">
        <v>39658</v>
      </c>
      <c r="C434" s="2" t="s">
        <v>1740</v>
      </c>
      <c r="D434" s="3" t="s">
        <v>1741</v>
      </c>
      <c r="E434" s="3" t="s">
        <v>1742</v>
      </c>
      <c r="F434" s="3" t="s">
        <v>1743</v>
      </c>
      <c r="G434" s="3" t="s">
        <v>1744</v>
      </c>
      <c r="H434" s="3" t="s">
        <v>23732</v>
      </c>
      <c r="I434" s="3" t="s">
        <v>23733</v>
      </c>
      <c r="J434" s="3" t="s">
        <v>23734</v>
      </c>
      <c r="K434" s="3" t="s">
        <v>23735</v>
      </c>
      <c r="L434" s="3"/>
    </row>
    <row r="435" spans="1:12" ht="13.5" customHeight="1" x14ac:dyDescent="0.25">
      <c r="A435" s="3" t="s">
        <v>106</v>
      </c>
      <c r="B435" s="2" t="s">
        <v>39659</v>
      </c>
      <c r="C435" s="2" t="s">
        <v>1745</v>
      </c>
      <c r="D435" s="3" t="s">
        <v>1746</v>
      </c>
      <c r="E435" s="3" t="s">
        <v>1747</v>
      </c>
      <c r="F435" s="3" t="s">
        <v>1748</v>
      </c>
      <c r="G435" s="3" t="s">
        <v>1749</v>
      </c>
      <c r="H435" s="3" t="s">
        <v>23736</v>
      </c>
      <c r="I435" s="3" t="s">
        <v>23737</v>
      </c>
      <c r="J435" s="3" t="s">
        <v>23738</v>
      </c>
      <c r="K435" s="3" t="s">
        <v>23739</v>
      </c>
      <c r="L435" s="3"/>
    </row>
    <row r="436" spans="1:12" ht="13.5" customHeight="1" x14ac:dyDescent="0.25">
      <c r="A436" s="3" t="s">
        <v>106</v>
      </c>
      <c r="B436" s="2" t="s">
        <v>39660</v>
      </c>
      <c r="C436" s="2" t="s">
        <v>1750</v>
      </c>
      <c r="D436" s="3" t="s">
        <v>1751</v>
      </c>
      <c r="E436" s="3" t="s">
        <v>1752</v>
      </c>
      <c r="F436" s="3" t="s">
        <v>1753</v>
      </c>
      <c r="G436" s="3" t="s">
        <v>1754</v>
      </c>
      <c r="H436" s="3" t="s">
        <v>23740</v>
      </c>
      <c r="I436" s="3" t="s">
        <v>23741</v>
      </c>
      <c r="J436" s="3" t="s">
        <v>23742</v>
      </c>
      <c r="K436" s="4" t="s">
        <v>23743</v>
      </c>
      <c r="L436" s="3"/>
    </row>
    <row r="437" spans="1:12" ht="13.5" customHeight="1" x14ac:dyDescent="0.25">
      <c r="A437" s="3" t="s">
        <v>70</v>
      </c>
      <c r="B437" s="2" t="s">
        <v>39661</v>
      </c>
      <c r="C437" s="2" t="s">
        <v>1755</v>
      </c>
      <c r="D437" s="3" t="s">
        <v>1756</v>
      </c>
      <c r="E437" s="3" t="s">
        <v>1756</v>
      </c>
      <c r="F437" s="3" t="s">
        <v>1757</v>
      </c>
      <c r="G437" s="3" t="s">
        <v>1758</v>
      </c>
      <c r="H437" s="3" t="s">
        <v>23744</v>
      </c>
      <c r="I437" s="3" t="s">
        <v>23744</v>
      </c>
      <c r="J437" s="3" t="s">
        <v>23745</v>
      </c>
      <c r="K437" s="3" t="s">
        <v>23746</v>
      </c>
      <c r="L437" s="3"/>
    </row>
    <row r="438" spans="1:12" ht="13.5" customHeight="1" x14ac:dyDescent="0.25">
      <c r="A438" s="3" t="s">
        <v>70</v>
      </c>
      <c r="B438" s="2" t="s">
        <v>39662</v>
      </c>
      <c r="C438" s="2" t="s">
        <v>1759</v>
      </c>
      <c r="D438" s="3" t="s">
        <v>1760</v>
      </c>
      <c r="E438" s="3" t="s">
        <v>1760</v>
      </c>
      <c r="F438" s="3" t="s">
        <v>1761</v>
      </c>
      <c r="G438" s="3" t="s">
        <v>1762</v>
      </c>
      <c r="H438" s="3" t="s">
        <v>23747</v>
      </c>
      <c r="I438" s="3" t="s">
        <v>23747</v>
      </c>
      <c r="J438" s="3" t="s">
        <v>23748</v>
      </c>
      <c r="K438" s="3" t="s">
        <v>23749</v>
      </c>
      <c r="L438" s="3"/>
    </row>
    <row r="439" spans="1:12" ht="13.5" customHeight="1" x14ac:dyDescent="0.25">
      <c r="A439" s="3" t="s">
        <v>70</v>
      </c>
      <c r="B439" s="2" t="s">
        <v>39663</v>
      </c>
      <c r="C439" s="2" t="s">
        <v>1763</v>
      </c>
      <c r="D439" s="3" t="s">
        <v>1764</v>
      </c>
      <c r="E439" s="3" t="s">
        <v>1765</v>
      </c>
      <c r="F439" s="3" t="s">
        <v>1766</v>
      </c>
      <c r="G439" s="3" t="s">
        <v>1767</v>
      </c>
      <c r="H439" s="3" t="s">
        <v>23750</v>
      </c>
      <c r="I439" s="3" t="s">
        <v>23751</v>
      </c>
      <c r="J439" s="3" t="s">
        <v>23752</v>
      </c>
      <c r="K439" s="3" t="s">
        <v>23753</v>
      </c>
      <c r="L439" s="3"/>
    </row>
    <row r="440" spans="1:12" ht="13.5" customHeight="1" x14ac:dyDescent="0.25">
      <c r="A440" s="3" t="s">
        <v>70</v>
      </c>
      <c r="B440" s="2" t="s">
        <v>39664</v>
      </c>
      <c r="C440" s="2" t="s">
        <v>1768</v>
      </c>
      <c r="D440" s="3" t="s">
        <v>1769</v>
      </c>
      <c r="E440" s="3" t="s">
        <v>1769</v>
      </c>
      <c r="F440" s="3" t="s">
        <v>1770</v>
      </c>
      <c r="G440" s="3" t="s">
        <v>1771</v>
      </c>
      <c r="H440" s="3" t="s">
        <v>23754</v>
      </c>
      <c r="I440" s="3" t="s">
        <v>23754</v>
      </c>
      <c r="J440" s="3" t="s">
        <v>23755</v>
      </c>
      <c r="K440" s="3" t="s">
        <v>23756</v>
      </c>
      <c r="L440" s="3"/>
    </row>
    <row r="441" spans="1:12" ht="13.5" customHeight="1" x14ac:dyDescent="0.25">
      <c r="A441" s="3" t="s">
        <v>70</v>
      </c>
      <c r="B441" s="2" t="s">
        <v>39665</v>
      </c>
      <c r="C441" s="2" t="s">
        <v>1772</v>
      </c>
      <c r="D441" s="3" t="s">
        <v>1773</v>
      </c>
      <c r="E441" s="3" t="s">
        <v>1773</v>
      </c>
      <c r="F441" s="3" t="s">
        <v>1774</v>
      </c>
      <c r="G441" s="3" t="s">
        <v>1775</v>
      </c>
      <c r="H441" s="3" t="s">
        <v>23757</v>
      </c>
      <c r="I441" s="3" t="s">
        <v>23757</v>
      </c>
      <c r="J441" s="3" t="s">
        <v>23758</v>
      </c>
      <c r="K441" s="3" t="s">
        <v>23759</v>
      </c>
      <c r="L441" s="3"/>
    </row>
    <row r="442" spans="1:12" ht="13.5" customHeight="1" x14ac:dyDescent="0.25">
      <c r="A442" s="3" t="s">
        <v>9</v>
      </c>
      <c r="B442" s="2" t="s">
        <v>39666</v>
      </c>
      <c r="C442" s="2" t="s">
        <v>1776</v>
      </c>
      <c r="D442" s="3" t="s">
        <v>1777</v>
      </c>
      <c r="E442" s="3" t="s">
        <v>1777</v>
      </c>
      <c r="F442" s="3" t="s">
        <v>1778</v>
      </c>
      <c r="G442" s="3" t="s">
        <v>1779</v>
      </c>
      <c r="H442" s="3" t="s">
        <v>23760</v>
      </c>
      <c r="I442" s="3" t="s">
        <v>23760</v>
      </c>
      <c r="J442" s="3" t="s">
        <v>23761</v>
      </c>
      <c r="K442" s="3" t="s">
        <v>23762</v>
      </c>
      <c r="L442" s="3"/>
    </row>
    <row r="443" spans="1:12" ht="13.5" customHeight="1" x14ac:dyDescent="0.25">
      <c r="A443" s="3" t="s">
        <v>70</v>
      </c>
      <c r="B443" s="2" t="s">
        <v>39666</v>
      </c>
      <c r="C443" s="2" t="s">
        <v>1776</v>
      </c>
      <c r="D443" s="3" t="s">
        <v>1777</v>
      </c>
      <c r="E443" s="3" t="s">
        <v>1777</v>
      </c>
      <c r="F443" s="3" t="s">
        <v>1778</v>
      </c>
      <c r="G443" s="3" t="s">
        <v>1779</v>
      </c>
      <c r="H443" s="3" t="s">
        <v>23760</v>
      </c>
      <c r="I443" s="3" t="s">
        <v>23760</v>
      </c>
      <c r="J443" s="3" t="s">
        <v>23761</v>
      </c>
      <c r="K443" s="3" t="s">
        <v>23762</v>
      </c>
      <c r="L443" s="3"/>
    </row>
    <row r="444" spans="1:12" ht="13.5" customHeight="1" x14ac:dyDescent="0.25">
      <c r="A444" s="3" t="s">
        <v>70</v>
      </c>
      <c r="B444" s="2" t="s">
        <v>39667</v>
      </c>
      <c r="C444" s="2" t="s">
        <v>1780</v>
      </c>
      <c r="D444" s="3" t="s">
        <v>1781</v>
      </c>
      <c r="E444" s="3" t="s">
        <v>1781</v>
      </c>
      <c r="F444" s="3" t="s">
        <v>1782</v>
      </c>
      <c r="G444" s="3" t="s">
        <v>1783</v>
      </c>
      <c r="H444" s="3" t="s">
        <v>23763</v>
      </c>
      <c r="I444" s="3" t="s">
        <v>23763</v>
      </c>
      <c r="J444" s="3" t="s">
        <v>23764</v>
      </c>
      <c r="K444" s="3" t="s">
        <v>23765</v>
      </c>
      <c r="L444" s="3"/>
    </row>
    <row r="445" spans="1:12" ht="13.5" customHeight="1" x14ac:dyDescent="0.25">
      <c r="A445" s="3" t="s">
        <v>9</v>
      </c>
      <c r="B445" s="2" t="s">
        <v>39668</v>
      </c>
      <c r="C445" s="2" t="s">
        <v>1784</v>
      </c>
      <c r="D445" s="3" t="s">
        <v>1785</v>
      </c>
      <c r="E445" s="3" t="s">
        <v>1785</v>
      </c>
      <c r="F445" s="3" t="s">
        <v>1786</v>
      </c>
      <c r="G445" s="3" t="s">
        <v>1787</v>
      </c>
      <c r="H445" s="3" t="s">
        <v>23766</v>
      </c>
      <c r="I445" s="3" t="s">
        <v>23766</v>
      </c>
      <c r="J445" s="3" t="s">
        <v>23767</v>
      </c>
      <c r="K445" s="3" t="s">
        <v>23768</v>
      </c>
      <c r="L445" s="3"/>
    </row>
    <row r="446" spans="1:12" ht="13.5" customHeight="1" x14ac:dyDescent="0.25">
      <c r="A446" s="3" t="s">
        <v>9</v>
      </c>
      <c r="B446" s="2" t="s">
        <v>39669</v>
      </c>
      <c r="C446" s="2" t="s">
        <v>1788</v>
      </c>
      <c r="D446" s="3" t="s">
        <v>1789</v>
      </c>
      <c r="E446" s="3" t="s">
        <v>1789</v>
      </c>
      <c r="F446" s="3" t="s">
        <v>1790</v>
      </c>
      <c r="G446" s="3" t="s">
        <v>1791</v>
      </c>
      <c r="H446" s="3" t="s">
        <v>23769</v>
      </c>
      <c r="I446" s="3" t="s">
        <v>23769</v>
      </c>
      <c r="J446" s="3" t="s">
        <v>23770</v>
      </c>
      <c r="K446" s="3" t="s">
        <v>23771</v>
      </c>
      <c r="L446" s="3"/>
    </row>
    <row r="447" spans="1:12" ht="13.5" customHeight="1" x14ac:dyDescent="0.25">
      <c r="A447" s="3" t="s">
        <v>70</v>
      </c>
      <c r="B447" s="2" t="s">
        <v>39670</v>
      </c>
      <c r="C447" s="2" t="s">
        <v>1792</v>
      </c>
      <c r="D447" s="3" t="s">
        <v>1793</v>
      </c>
      <c r="E447" s="3" t="s">
        <v>1793</v>
      </c>
      <c r="F447" s="3" t="s">
        <v>1794</v>
      </c>
      <c r="G447" s="3" t="s">
        <v>1795</v>
      </c>
      <c r="H447" s="3" t="s">
        <v>23772</v>
      </c>
      <c r="I447" s="3" t="s">
        <v>23772</v>
      </c>
      <c r="J447" s="3" t="s">
        <v>23773</v>
      </c>
      <c r="K447" s="3" t="s">
        <v>23774</v>
      </c>
      <c r="L447" s="3"/>
    </row>
    <row r="448" spans="1:12" ht="13.5" customHeight="1" x14ac:dyDescent="0.25">
      <c r="A448" s="3" t="s">
        <v>9</v>
      </c>
      <c r="B448" s="2" t="s">
        <v>39671</v>
      </c>
      <c r="C448" s="2" t="s">
        <v>1796</v>
      </c>
      <c r="D448" s="3" t="s">
        <v>1797</v>
      </c>
      <c r="E448" s="3" t="s">
        <v>1798</v>
      </c>
      <c r="F448" s="3" t="s">
        <v>1799</v>
      </c>
      <c r="G448" s="3" t="s">
        <v>1800</v>
      </c>
      <c r="H448" s="3" t="s">
        <v>23775</v>
      </c>
      <c r="I448" s="3" t="s">
        <v>23776</v>
      </c>
      <c r="J448" s="3" t="s">
        <v>23777</v>
      </c>
      <c r="K448" s="3" t="s">
        <v>23778</v>
      </c>
      <c r="L448" s="3"/>
    </row>
    <row r="449" spans="1:12" ht="13.5" customHeight="1" x14ac:dyDescent="0.25">
      <c r="A449" s="3" t="s">
        <v>70</v>
      </c>
      <c r="B449" s="2" t="s">
        <v>39672</v>
      </c>
      <c r="C449" s="2" t="s">
        <v>1801</v>
      </c>
      <c r="D449" s="3" t="s">
        <v>1802</v>
      </c>
      <c r="E449" s="3" t="s">
        <v>1802</v>
      </c>
      <c r="F449" s="3" t="s">
        <v>1803</v>
      </c>
      <c r="G449" s="3" t="s">
        <v>1804</v>
      </c>
      <c r="H449" s="3" t="s">
        <v>23779</v>
      </c>
      <c r="I449" s="3" t="s">
        <v>23779</v>
      </c>
      <c r="J449" s="3" t="s">
        <v>23780</v>
      </c>
      <c r="K449" s="3" t="s">
        <v>23781</v>
      </c>
      <c r="L449" s="3"/>
    </row>
    <row r="450" spans="1:12" ht="13.5" customHeight="1" x14ac:dyDescent="0.25">
      <c r="A450" s="5" t="s">
        <v>13581</v>
      </c>
      <c r="B450" s="5" t="s">
        <v>44458</v>
      </c>
      <c r="C450" s="5" t="s">
        <v>44459</v>
      </c>
      <c r="D450" s="5" t="s">
        <v>44460</v>
      </c>
      <c r="E450" s="1" t="s">
        <v>44460</v>
      </c>
      <c r="F450" s="1" t="s">
        <v>44461</v>
      </c>
      <c r="G450" s="1" t="s">
        <v>44462</v>
      </c>
      <c r="H450" s="5" t="str">
        <f ca="1">IFERROR(__xludf.DUMMYFUNCTION("GOOGLETRANSLATE(D14,""en"",""ja"")"),"バンフ診断カテゴリー腎臓")</f>
        <v>バンフ診断カテゴリー腎臓</v>
      </c>
      <c r="I450" s="5" t="str">
        <f ca="1">IFERROR(__xludf.DUMMYFUNCTION("GOOGLETRANSLATE(E14,""en"",""ja"")"),"バンフ診断カテゴリー腎臓")</f>
        <v>バンフ診断カテゴリー腎臓</v>
      </c>
      <c r="J450" s="5" t="str">
        <f ca="1">IFERROR(__xludf.DUMMYFUNCTION("GOOGLETRANSLATE(F14,""en"",""ja"")"),"腎生検とバンフ移植病理学財団によるバンフ作業分類に基づいた、腎移植拒絶反応の種類の組織学的評価と診断。(NCI)")</f>
        <v>腎生検とバンフ移植病理学財団によるバンフ作業分類に基づいた、腎移植拒絶反応の種類の組織学的評価と診断。(NCI)</v>
      </c>
      <c r="K450" s="5" t="str">
        <f ca="1">IFERROR(__xludf.DUMMYFUNCTION("GOOGLETRANSLATE(G14,""en"",""ja"")"),"バンフ腎臓診断カテゴリー評価")</f>
        <v>バンフ腎臓診断カテゴリー評価</v>
      </c>
      <c r="L450" s="3"/>
    </row>
    <row r="451" spans="1:12" ht="13.5" customHeight="1" x14ac:dyDescent="0.25">
      <c r="A451" s="3" t="s">
        <v>9</v>
      </c>
      <c r="B451" s="2" t="s">
        <v>39673</v>
      </c>
      <c r="C451" s="2" t="s">
        <v>1805</v>
      </c>
      <c r="D451" s="3" t="s">
        <v>1806</v>
      </c>
      <c r="E451" s="3" t="s">
        <v>1806</v>
      </c>
      <c r="F451" s="3" t="s">
        <v>1807</v>
      </c>
      <c r="G451" s="3" t="s">
        <v>1808</v>
      </c>
      <c r="H451" s="3" t="s">
        <v>23782</v>
      </c>
      <c r="I451" s="3" t="s">
        <v>23782</v>
      </c>
      <c r="J451" s="3" t="s">
        <v>23783</v>
      </c>
      <c r="K451" s="3" t="s">
        <v>23784</v>
      </c>
      <c r="L451" s="3"/>
    </row>
    <row r="452" spans="1:12" ht="13.5" customHeight="1" x14ac:dyDescent="0.25">
      <c r="A452" s="3" t="s">
        <v>9</v>
      </c>
      <c r="B452" s="2" t="s">
        <v>39674</v>
      </c>
      <c r="C452" s="2" t="s">
        <v>1809</v>
      </c>
      <c r="D452" s="3" t="s">
        <v>1810</v>
      </c>
      <c r="E452" s="3" t="s">
        <v>1810</v>
      </c>
      <c r="F452" s="3" t="s">
        <v>1811</v>
      </c>
      <c r="G452" s="3" t="s">
        <v>1810</v>
      </c>
      <c r="H452" s="3" t="s">
        <v>23785</v>
      </c>
      <c r="I452" s="3" t="s">
        <v>23785</v>
      </c>
      <c r="J452" s="3" t="s">
        <v>23786</v>
      </c>
      <c r="K452" s="3" t="s">
        <v>23785</v>
      </c>
      <c r="L452" s="3"/>
    </row>
    <row r="453" spans="1:12" ht="13.5" customHeight="1" x14ac:dyDescent="0.25">
      <c r="A453" s="3" t="s">
        <v>9</v>
      </c>
      <c r="B453" s="2" t="s">
        <v>39675</v>
      </c>
      <c r="C453" s="2" t="s">
        <v>1812</v>
      </c>
      <c r="D453" s="3" t="s">
        <v>1813</v>
      </c>
      <c r="E453" s="3" t="s">
        <v>1814</v>
      </c>
      <c r="F453" s="3" t="s">
        <v>1815</v>
      </c>
      <c r="G453" s="3" t="s">
        <v>1816</v>
      </c>
      <c r="H453" s="3" t="s">
        <v>23787</v>
      </c>
      <c r="I453" s="3" t="s">
        <v>23788</v>
      </c>
      <c r="J453" s="3" t="s">
        <v>23789</v>
      </c>
      <c r="K453" s="3" t="s">
        <v>23790</v>
      </c>
      <c r="L453" s="3"/>
    </row>
    <row r="454" spans="1:12" ht="13.5" customHeight="1" x14ac:dyDescent="0.25">
      <c r="A454" s="3" t="s">
        <v>9</v>
      </c>
      <c r="B454" s="2" t="s">
        <v>39676</v>
      </c>
      <c r="C454" s="2" t="s">
        <v>1817</v>
      </c>
      <c r="D454" s="3" t="s">
        <v>1818</v>
      </c>
      <c r="E454" s="3" t="s">
        <v>1818</v>
      </c>
      <c r="F454" s="3" t="s">
        <v>1819</v>
      </c>
      <c r="G454" s="3" t="s">
        <v>1820</v>
      </c>
      <c r="H454" s="3" t="s">
        <v>23791</v>
      </c>
      <c r="I454" s="3" t="s">
        <v>23791</v>
      </c>
      <c r="J454" s="3" t="s">
        <v>23792</v>
      </c>
      <c r="K454" s="3" t="s">
        <v>23793</v>
      </c>
      <c r="L454" s="3"/>
    </row>
    <row r="455" spans="1:12" ht="13.5" customHeight="1" x14ac:dyDescent="0.25">
      <c r="A455" s="3" t="s">
        <v>9</v>
      </c>
      <c r="B455" s="2" t="s">
        <v>39677</v>
      </c>
      <c r="C455" s="2" t="s">
        <v>1821</v>
      </c>
      <c r="D455" s="3" t="s">
        <v>1822</v>
      </c>
      <c r="E455" s="3" t="s">
        <v>1822</v>
      </c>
      <c r="F455" s="3" t="s">
        <v>1823</v>
      </c>
      <c r="G455" s="3" t="s">
        <v>1824</v>
      </c>
      <c r="H455" s="3" t="s">
        <v>23794</v>
      </c>
      <c r="I455" s="3" t="s">
        <v>23794</v>
      </c>
      <c r="J455" s="3" t="s">
        <v>23795</v>
      </c>
      <c r="K455" s="3" t="s">
        <v>23796</v>
      </c>
      <c r="L455" s="3"/>
    </row>
    <row r="456" spans="1:12" ht="13.5" customHeight="1" x14ac:dyDescent="0.25">
      <c r="A456" s="3" t="s">
        <v>9</v>
      </c>
      <c r="B456" s="2" t="s">
        <v>39678</v>
      </c>
      <c r="C456" s="2" t="s">
        <v>1825</v>
      </c>
      <c r="D456" s="3" t="s">
        <v>1826</v>
      </c>
      <c r="E456" s="3" t="s">
        <v>1826</v>
      </c>
      <c r="F456" s="3" t="s">
        <v>1827</v>
      </c>
      <c r="G456" s="3" t="s">
        <v>1828</v>
      </c>
      <c r="H456" s="3" t="s">
        <v>23797</v>
      </c>
      <c r="I456" s="3" t="s">
        <v>23797</v>
      </c>
      <c r="J456" s="3" t="s">
        <v>23798</v>
      </c>
      <c r="K456" s="3" t="s">
        <v>23799</v>
      </c>
      <c r="L456" s="3"/>
    </row>
    <row r="457" spans="1:12" ht="13.5" customHeight="1" x14ac:dyDescent="0.25">
      <c r="A457" s="3" t="s">
        <v>9</v>
      </c>
      <c r="B457" s="2" t="s">
        <v>39679</v>
      </c>
      <c r="C457" s="2" t="s">
        <v>1829</v>
      </c>
      <c r="D457" s="3" t="s">
        <v>1830</v>
      </c>
      <c r="E457" s="3" t="s">
        <v>1830</v>
      </c>
      <c r="F457" s="3" t="s">
        <v>1831</v>
      </c>
      <c r="G457" s="3" t="s">
        <v>1832</v>
      </c>
      <c r="H457" s="3" t="s">
        <v>23800</v>
      </c>
      <c r="I457" s="3" t="s">
        <v>23800</v>
      </c>
      <c r="J457" s="3" t="s">
        <v>23801</v>
      </c>
      <c r="K457" s="3" t="s">
        <v>23802</v>
      </c>
      <c r="L457" s="3"/>
    </row>
    <row r="458" spans="1:12" ht="13.5" customHeight="1" x14ac:dyDescent="0.25">
      <c r="A458" s="5" t="s">
        <v>13581</v>
      </c>
      <c r="B458" s="5" t="s">
        <v>39679</v>
      </c>
      <c r="C458" s="5" t="s">
        <v>1829</v>
      </c>
      <c r="D458" s="5" t="s">
        <v>1830</v>
      </c>
      <c r="E458" s="1" t="s">
        <v>1830</v>
      </c>
      <c r="F458" s="1" t="s">
        <v>1831</v>
      </c>
      <c r="G458" s="1" t="s">
        <v>1832</v>
      </c>
      <c r="H458" s="5" t="str">
        <f ca="1">IFERROR(__xludf.DUMMYFUNCTION("GOOGLETRANSLATE(D15,""en"",""ja"")"),"好塩基球/総細胞数")</f>
        <v>好塩基球/総細胞数</v>
      </c>
      <c r="I458" s="5" t="str">
        <f ca="1">IFERROR(__xludf.DUMMYFUNCTION("GOOGLETRANSLATE(E15,""en"",""ja"")"),"好塩基球/総細胞数")</f>
        <v>好塩基球/総細胞数</v>
      </c>
      <c r="J458" s="5" t="str">
        <f ca="1">IFERROR(__xludf.DUMMYFUNCTION("GOOGLETRANSLATE(F15,""en"",""ja"")"),"生物学的標本（骨髄標本など）中の好塩基球と総細胞の相対的な測定値（比率またはパーセンテージ）。")</f>
        <v>生物学的標本（骨髄標本など）中の好塩基球と総細胞の相対的な測定値（比率またはパーセンテージ）。</v>
      </c>
      <c r="K458" s="5" t="str">
        <f ca="1">IFERROR(__xludf.DUMMYFUNCTION("GOOGLETRANSLATE(G15,""en"",""ja"")"),"好塩基球対総細胞比測定")</f>
        <v>好塩基球対総細胞比測定</v>
      </c>
      <c r="L458" s="3"/>
    </row>
    <row r="459" spans="1:12" ht="13.5" customHeight="1" x14ac:dyDescent="0.25">
      <c r="A459" s="3" t="s">
        <v>9</v>
      </c>
      <c r="B459" s="2" t="s">
        <v>39680</v>
      </c>
      <c r="C459" s="2" t="s">
        <v>1833</v>
      </c>
      <c r="D459" s="3" t="s">
        <v>1834</v>
      </c>
      <c r="E459" s="3" t="s">
        <v>1834</v>
      </c>
      <c r="F459" s="3" t="s">
        <v>1835</v>
      </c>
      <c r="G459" s="3" t="s">
        <v>1836</v>
      </c>
      <c r="H459" s="3" t="s">
        <v>23803</v>
      </c>
      <c r="I459" s="3" t="s">
        <v>23803</v>
      </c>
      <c r="J459" s="3" t="s">
        <v>23804</v>
      </c>
      <c r="K459" s="3" t="s">
        <v>23805</v>
      </c>
      <c r="L459" s="3"/>
    </row>
    <row r="460" spans="1:12" ht="13.5" customHeight="1" x14ac:dyDescent="0.25">
      <c r="A460" s="3" t="s">
        <v>9</v>
      </c>
      <c r="B460" s="2" t="s">
        <v>39681</v>
      </c>
      <c r="C460" s="2" t="s">
        <v>1837</v>
      </c>
      <c r="D460" s="3" t="s">
        <v>1838</v>
      </c>
      <c r="E460" s="3" t="s">
        <v>1838</v>
      </c>
      <c r="F460" s="3" t="s">
        <v>1839</v>
      </c>
      <c r="G460" s="3" t="s">
        <v>1840</v>
      </c>
      <c r="H460" s="3" t="s">
        <v>23806</v>
      </c>
      <c r="I460" s="3" t="s">
        <v>23806</v>
      </c>
      <c r="J460" s="3" t="s">
        <v>23807</v>
      </c>
      <c r="K460" s="3" t="s">
        <v>23808</v>
      </c>
      <c r="L460" s="3"/>
    </row>
    <row r="461" spans="1:12" ht="13.5" customHeight="1" x14ac:dyDescent="0.25">
      <c r="A461" s="3" t="s">
        <v>9</v>
      </c>
      <c r="B461" s="2" t="s">
        <v>39682</v>
      </c>
      <c r="C461" s="2" t="s">
        <v>1841</v>
      </c>
      <c r="D461" s="3" t="s">
        <v>1842</v>
      </c>
      <c r="E461" s="3" t="s">
        <v>1842</v>
      </c>
      <c r="F461" s="3" t="s">
        <v>1843</v>
      </c>
      <c r="G461" s="3" t="s">
        <v>1844</v>
      </c>
      <c r="H461" s="3" t="s">
        <v>23809</v>
      </c>
      <c r="I461" s="3" t="s">
        <v>23809</v>
      </c>
      <c r="J461" s="3" t="s">
        <v>23810</v>
      </c>
      <c r="K461" s="3" t="s">
        <v>23811</v>
      </c>
      <c r="L461" s="3"/>
    </row>
    <row r="462" spans="1:12" ht="13.5" customHeight="1" x14ac:dyDescent="0.25">
      <c r="A462" s="3" t="s">
        <v>106</v>
      </c>
      <c r="B462" s="2" t="s">
        <v>39682</v>
      </c>
      <c r="C462" s="2" t="s">
        <v>1841</v>
      </c>
      <c r="D462" s="3" t="s">
        <v>1842</v>
      </c>
      <c r="E462" s="3" t="s">
        <v>1842</v>
      </c>
      <c r="F462" s="3" t="s">
        <v>1843</v>
      </c>
      <c r="G462" s="3" t="s">
        <v>1844</v>
      </c>
      <c r="H462" s="3" t="s">
        <v>23809</v>
      </c>
      <c r="I462" s="3" t="s">
        <v>23809</v>
      </c>
      <c r="J462" s="3" t="s">
        <v>23810</v>
      </c>
      <c r="K462" s="3" t="s">
        <v>23811</v>
      </c>
      <c r="L462" s="3"/>
    </row>
    <row r="463" spans="1:12" ht="13.5" customHeight="1" x14ac:dyDescent="0.25">
      <c r="A463" s="3" t="s">
        <v>9</v>
      </c>
      <c r="B463" s="2" t="s">
        <v>39683</v>
      </c>
      <c r="C463" s="2" t="s">
        <v>1845</v>
      </c>
      <c r="D463" s="3" t="s">
        <v>1846</v>
      </c>
      <c r="E463" s="3" t="s">
        <v>1846</v>
      </c>
      <c r="F463" s="3" t="s">
        <v>1847</v>
      </c>
      <c r="G463" s="3" t="s">
        <v>1848</v>
      </c>
      <c r="H463" s="3" t="s">
        <v>23812</v>
      </c>
      <c r="I463" s="3" t="s">
        <v>23812</v>
      </c>
      <c r="J463" s="3" t="s">
        <v>23813</v>
      </c>
      <c r="K463" s="3" t="s">
        <v>23814</v>
      </c>
      <c r="L463" s="3"/>
    </row>
    <row r="464" spans="1:12" ht="13.5" customHeight="1" x14ac:dyDescent="0.25">
      <c r="A464" s="3" t="s">
        <v>9</v>
      </c>
      <c r="B464" s="2" t="s">
        <v>39684</v>
      </c>
      <c r="C464" s="2" t="s">
        <v>1849</v>
      </c>
      <c r="D464" s="3" t="s">
        <v>1850</v>
      </c>
      <c r="E464" s="3" t="s">
        <v>1850</v>
      </c>
      <c r="F464" s="3" t="s">
        <v>1851</v>
      </c>
      <c r="G464" s="3" t="s">
        <v>1852</v>
      </c>
      <c r="H464" s="3" t="s">
        <v>23815</v>
      </c>
      <c r="I464" s="3" t="s">
        <v>23815</v>
      </c>
      <c r="J464" s="3" t="s">
        <v>23816</v>
      </c>
      <c r="K464" s="3" t="s">
        <v>23814</v>
      </c>
      <c r="L464" s="3"/>
    </row>
    <row r="465" spans="1:12" ht="13.5" customHeight="1" x14ac:dyDescent="0.25">
      <c r="A465" s="3" t="s">
        <v>9</v>
      </c>
      <c r="B465" s="2" t="s">
        <v>39685</v>
      </c>
      <c r="C465" s="2" t="s">
        <v>1853</v>
      </c>
      <c r="D465" s="3" t="s">
        <v>1854</v>
      </c>
      <c r="E465" s="3" t="s">
        <v>1854</v>
      </c>
      <c r="F465" s="3" t="s">
        <v>1855</v>
      </c>
      <c r="G465" s="3" t="s">
        <v>1856</v>
      </c>
      <c r="H465" s="3" t="s">
        <v>23817</v>
      </c>
      <c r="I465" s="3" t="s">
        <v>23817</v>
      </c>
      <c r="J465" s="3" t="s">
        <v>23818</v>
      </c>
      <c r="K465" s="3" t="s">
        <v>23819</v>
      </c>
      <c r="L465" s="3"/>
    </row>
    <row r="466" spans="1:12" ht="13.5" customHeight="1" x14ac:dyDescent="0.25">
      <c r="A466" s="3" t="s">
        <v>9</v>
      </c>
      <c r="B466" s="2" t="s">
        <v>39686</v>
      </c>
      <c r="C466" s="2" t="s">
        <v>1857</v>
      </c>
      <c r="D466" s="3" t="s">
        <v>1858</v>
      </c>
      <c r="E466" s="3" t="s">
        <v>1858</v>
      </c>
      <c r="F466" s="3" t="s">
        <v>1859</v>
      </c>
      <c r="G466" s="3" t="s">
        <v>1860</v>
      </c>
      <c r="H466" s="3" t="s">
        <v>23820</v>
      </c>
      <c r="I466" s="3" t="s">
        <v>23820</v>
      </c>
      <c r="J466" s="3" t="s">
        <v>23821</v>
      </c>
      <c r="K466" s="3" t="s">
        <v>23822</v>
      </c>
      <c r="L466" s="3"/>
    </row>
    <row r="467" spans="1:12" ht="13.5" customHeight="1" x14ac:dyDescent="0.25">
      <c r="A467" s="3" t="s">
        <v>54</v>
      </c>
      <c r="B467" s="2" t="s">
        <v>39687</v>
      </c>
      <c r="C467" s="2" t="s">
        <v>1861</v>
      </c>
      <c r="D467" s="3" t="s">
        <v>1862</v>
      </c>
      <c r="E467" s="3" t="s">
        <v>1862</v>
      </c>
      <c r="F467" s="3" t="s">
        <v>1863</v>
      </c>
      <c r="G467" s="3" t="s">
        <v>1862</v>
      </c>
      <c r="H467" s="3" t="s">
        <v>23823</v>
      </c>
      <c r="I467" s="3" t="s">
        <v>23823</v>
      </c>
      <c r="J467" s="3" t="s">
        <v>23824</v>
      </c>
      <c r="K467" s="3" t="s">
        <v>23823</v>
      </c>
      <c r="L467" s="3"/>
    </row>
    <row r="468" spans="1:12" ht="13.5" customHeight="1" x14ac:dyDescent="0.25">
      <c r="A468" s="3" t="s">
        <v>54</v>
      </c>
      <c r="B468" s="2" t="s">
        <v>39688</v>
      </c>
      <c r="C468" s="2" t="s">
        <v>1864</v>
      </c>
      <c r="D468" s="3" t="s">
        <v>1865</v>
      </c>
      <c r="E468" s="3" t="s">
        <v>1865</v>
      </c>
      <c r="F468" s="3" t="s">
        <v>1866</v>
      </c>
      <c r="G468" s="3" t="s">
        <v>1865</v>
      </c>
      <c r="H468" s="3" t="s">
        <v>23825</v>
      </c>
      <c r="I468" s="3" t="s">
        <v>23825</v>
      </c>
      <c r="J468" s="3" t="s">
        <v>23826</v>
      </c>
      <c r="K468" s="3" t="s">
        <v>23825</v>
      </c>
      <c r="L468" s="3"/>
    </row>
    <row r="469" spans="1:12" ht="13.5" customHeight="1" x14ac:dyDescent="0.25">
      <c r="A469" s="3" t="s">
        <v>106</v>
      </c>
      <c r="B469" s="2" t="s">
        <v>39689</v>
      </c>
      <c r="C469" s="2" t="s">
        <v>1867</v>
      </c>
      <c r="D469" s="3" t="s">
        <v>1868</v>
      </c>
      <c r="E469" s="3" t="s">
        <v>1869</v>
      </c>
      <c r="F469" s="3" t="s">
        <v>1870</v>
      </c>
      <c r="G469" s="3" t="s">
        <v>1871</v>
      </c>
      <c r="H469" s="3" t="s">
        <v>23827</v>
      </c>
      <c r="I469" s="3" t="s">
        <v>23828</v>
      </c>
      <c r="J469" s="3" t="s">
        <v>23829</v>
      </c>
      <c r="K469" s="4" t="s">
        <v>23830</v>
      </c>
      <c r="L469" s="3"/>
    </row>
    <row r="470" spans="1:12" ht="13.5" customHeight="1" x14ac:dyDescent="0.25">
      <c r="A470" s="3" t="s">
        <v>70</v>
      </c>
      <c r="B470" s="2" t="s">
        <v>39690</v>
      </c>
      <c r="C470" s="2" t="s">
        <v>1872</v>
      </c>
      <c r="D470" s="3" t="s">
        <v>1873</v>
      </c>
      <c r="E470" s="3" t="s">
        <v>1873</v>
      </c>
      <c r="F470" s="3" t="s">
        <v>1874</v>
      </c>
      <c r="G470" s="3" t="s">
        <v>1875</v>
      </c>
      <c r="H470" s="3" t="s">
        <v>23831</v>
      </c>
      <c r="I470" s="3" t="s">
        <v>23831</v>
      </c>
      <c r="J470" s="3" t="s">
        <v>23832</v>
      </c>
      <c r="K470" s="3" t="s">
        <v>23833</v>
      </c>
      <c r="L470" s="3"/>
    </row>
    <row r="471" spans="1:12" ht="13.5" customHeight="1" x14ac:dyDescent="0.25">
      <c r="A471" s="3" t="s">
        <v>9</v>
      </c>
      <c r="B471" s="2" t="s">
        <v>39691</v>
      </c>
      <c r="C471" s="2" t="s">
        <v>1876</v>
      </c>
      <c r="D471" s="3" t="s">
        <v>1877</v>
      </c>
      <c r="E471" s="3" t="s">
        <v>1877</v>
      </c>
      <c r="F471" s="3" t="s">
        <v>1878</v>
      </c>
      <c r="G471" s="3" t="s">
        <v>1879</v>
      </c>
      <c r="H471" s="3" t="s">
        <v>23834</v>
      </c>
      <c r="I471" s="3" t="s">
        <v>23834</v>
      </c>
      <c r="J471" s="3" t="s">
        <v>23835</v>
      </c>
      <c r="K471" s="3" t="s">
        <v>23836</v>
      </c>
      <c r="L471" s="3"/>
    </row>
    <row r="472" spans="1:12" ht="13.5" customHeight="1" x14ac:dyDescent="0.25">
      <c r="A472" s="3" t="s">
        <v>70</v>
      </c>
      <c r="B472" s="2" t="s">
        <v>39692</v>
      </c>
      <c r="C472" s="2" t="s">
        <v>1880</v>
      </c>
      <c r="D472" s="3" t="s">
        <v>1881</v>
      </c>
      <c r="E472" s="3" t="s">
        <v>1882</v>
      </c>
      <c r="F472" s="3" t="s">
        <v>1883</v>
      </c>
      <c r="G472" s="3" t="s">
        <v>1884</v>
      </c>
      <c r="H472" s="3" t="s">
        <v>23837</v>
      </c>
      <c r="I472" s="3" t="s">
        <v>1882</v>
      </c>
      <c r="J472" s="3" t="s">
        <v>23838</v>
      </c>
      <c r="K472" s="3" t="s">
        <v>23839</v>
      </c>
      <c r="L472" s="3"/>
    </row>
    <row r="473" spans="1:12" ht="13.5" customHeight="1" x14ac:dyDescent="0.25">
      <c r="A473" s="5" t="s">
        <v>13581</v>
      </c>
      <c r="B473" s="5" t="s">
        <v>44463</v>
      </c>
      <c r="C473" s="5" t="s">
        <v>44464</v>
      </c>
      <c r="D473" s="5" t="s">
        <v>44464</v>
      </c>
      <c r="E473" s="1" t="s">
        <v>44465</v>
      </c>
      <c r="F473" s="1" t="s">
        <v>44466</v>
      </c>
      <c r="G473" s="1" t="s">
        <v>44467</v>
      </c>
      <c r="H473" s="5" t="str">
        <f ca="1">IFERROR(__xludf.DUMMYFUNCTION("GOOGLETRANSLATE(D16,""en"",""ja"")"),"BCL2")</f>
        <v>BCL2</v>
      </c>
      <c r="I473" s="5" t="str">
        <f ca="1">IFERROR(__xludf.DUMMYFUNCTION("GOOGLETRANSLATE(E16,""en"",""ja"")"),"アポトーシス調節因子 BCL-2; B細胞リンパ腫2; BCL-2; Bcl-2; BCL2")</f>
        <v>アポトーシス調節因子 BCL-2; B細胞リンパ腫2; BCL-2; Bcl-2; BCL2</v>
      </c>
      <c r="J473" s="5" t="str">
        <f ca="1">IFERROR(__xludf.DUMMYFUNCTION("GOOGLETRANSLATE(F16,""en"",""ja"")"),"生物標本中の BCL2 の測定。")</f>
        <v>生物標本中の BCL2 の測定。</v>
      </c>
      <c r="K473" s="5" t="str">
        <f ca="1">IFERROR(__xludf.DUMMYFUNCTION("GOOGLETRANSLATE(G16,""en"",""ja"")"),"B細胞リンパ腫2の測定")</f>
        <v>B細胞リンパ腫2の測定</v>
      </c>
      <c r="L473" s="3"/>
    </row>
    <row r="474" spans="1:12" ht="13.5" customHeight="1" x14ac:dyDescent="0.25">
      <c r="A474" s="5" t="s">
        <v>13581</v>
      </c>
      <c r="B474" s="5" t="s">
        <v>44468</v>
      </c>
      <c r="C474" s="5" t="s">
        <v>44469</v>
      </c>
      <c r="D474" s="5" t="s">
        <v>44469</v>
      </c>
      <c r="E474" s="1" t="s">
        <v>44470</v>
      </c>
      <c r="F474" s="1" t="s">
        <v>44471</v>
      </c>
      <c r="G474" s="1" t="s">
        <v>44472</v>
      </c>
      <c r="H474" s="5" t="str">
        <f ca="1">IFERROR(__xludf.DUMMYFUNCTION("GOOGLETRANSLATE(D17,""en"",""ja"")"),"BCL6")</f>
        <v>BCL6</v>
      </c>
      <c r="I474" s="5" t="str">
        <f ca="1">IFERROR(__xludf.DUMMYFUNCTION("GOOGLETRANSLATE(E17,""en"",""ja"")"),"B細胞リンパ腫6; BCL-6; Bcl-6; BCL5; BCL6; BCL6転写抑制因子; 亜鉛フィンガーおよびBTBドメイン含有タンパク質27; 亜鉛フィンガータンパク質51")</f>
        <v>B細胞リンパ腫6; BCL-6; Bcl-6; BCL5; BCL6; BCL6転写抑制因子; 亜鉛フィンガーおよびBTBドメイン含有タンパク質27; 亜鉛フィンガータンパク質51</v>
      </c>
      <c r="J474" s="5" t="str">
        <f ca="1">IFERROR(__xludf.DUMMYFUNCTION("GOOGLETRANSLATE(F17,""en"",""ja"")"),"生物学的標本中の B 細胞リンパ腫 6 タンパク質の測定。")</f>
        <v>生物学的標本中の B 細胞リンパ腫 6 タンパク質の測定。</v>
      </c>
      <c r="K474" s="5" t="str">
        <f ca="1">IFERROR(__xludf.DUMMYFUNCTION("GOOGLETRANSLATE(G17,""en"",""ja"")"),"B細胞リンパ腫6タンパク質測定")</f>
        <v>B細胞リンパ腫6タンパク質測定</v>
      </c>
      <c r="L474" s="3"/>
    </row>
    <row r="475" spans="1:12" ht="13.5" customHeight="1" x14ac:dyDescent="0.25">
      <c r="A475" s="3" t="s">
        <v>121</v>
      </c>
      <c r="B475" s="2" t="s">
        <v>39693</v>
      </c>
      <c r="C475" s="2" t="s">
        <v>1885</v>
      </c>
      <c r="D475" s="3" t="s">
        <v>1886</v>
      </c>
      <c r="E475" s="3" t="s">
        <v>1886</v>
      </c>
      <c r="F475" s="3" t="s">
        <v>1887</v>
      </c>
      <c r="G475" s="3" t="s">
        <v>1886</v>
      </c>
      <c r="H475" s="3" t="s">
        <v>23840</v>
      </c>
      <c r="I475" s="3" t="s">
        <v>23840</v>
      </c>
      <c r="J475" s="3" t="s">
        <v>23841</v>
      </c>
      <c r="K475" s="3" t="s">
        <v>23840</v>
      </c>
      <c r="L475" s="3"/>
    </row>
    <row r="476" spans="1:12" ht="13.5" customHeight="1" x14ac:dyDescent="0.25">
      <c r="A476" s="3" t="s">
        <v>9</v>
      </c>
      <c r="B476" s="2" t="s">
        <v>39694</v>
      </c>
      <c r="C476" s="2" t="s">
        <v>1888</v>
      </c>
      <c r="D476" s="3" t="s">
        <v>1889</v>
      </c>
      <c r="E476" s="3" t="s">
        <v>1890</v>
      </c>
      <c r="F476" s="3" t="s">
        <v>1891</v>
      </c>
      <c r="G476" s="3" t="s">
        <v>1892</v>
      </c>
      <c r="H476" s="3" t="s">
        <v>23842</v>
      </c>
      <c r="I476" s="3" t="s">
        <v>23843</v>
      </c>
      <c r="J476" s="3" t="s">
        <v>23844</v>
      </c>
      <c r="K476" s="3" t="s">
        <v>23845</v>
      </c>
      <c r="L476" s="3"/>
    </row>
    <row r="477" spans="1:12" ht="13.5" customHeight="1" x14ac:dyDescent="0.25">
      <c r="A477" s="3" t="s">
        <v>145</v>
      </c>
      <c r="B477" s="2" t="s">
        <v>39695</v>
      </c>
      <c r="C477" s="2" t="s">
        <v>1893</v>
      </c>
      <c r="D477" s="3" t="s">
        <v>1894</v>
      </c>
      <c r="E477" s="3" t="s">
        <v>1894</v>
      </c>
      <c r="F477" s="3" t="s">
        <v>1895</v>
      </c>
      <c r="G477" s="3" t="s">
        <v>1894</v>
      </c>
      <c r="H477" s="3" t="s">
        <v>23846</v>
      </c>
      <c r="I477" s="3" t="s">
        <v>23846</v>
      </c>
      <c r="J477" s="3" t="s">
        <v>23847</v>
      </c>
      <c r="K477" s="3" t="s">
        <v>23846</v>
      </c>
      <c r="L477" s="3"/>
    </row>
    <row r="478" spans="1:12" ht="13.5" customHeight="1" x14ac:dyDescent="0.25">
      <c r="A478" s="3" t="s">
        <v>106</v>
      </c>
      <c r="B478" s="2" t="s">
        <v>39696</v>
      </c>
      <c r="C478" s="2" t="s">
        <v>1896</v>
      </c>
      <c r="D478" s="3" t="s">
        <v>1897</v>
      </c>
      <c r="E478" s="3" t="s">
        <v>1898</v>
      </c>
      <c r="F478" s="3" t="s">
        <v>1899</v>
      </c>
      <c r="G478" s="3" t="s">
        <v>1900</v>
      </c>
      <c r="H478" s="3" t="s">
        <v>23848</v>
      </c>
      <c r="I478" s="3" t="s">
        <v>23849</v>
      </c>
      <c r="J478" s="3" t="s">
        <v>23850</v>
      </c>
      <c r="K478" s="4" t="s">
        <v>23851</v>
      </c>
      <c r="L478" s="3"/>
    </row>
    <row r="479" spans="1:12" ht="13.5" customHeight="1" x14ac:dyDescent="0.25">
      <c r="A479" s="3" t="s">
        <v>70</v>
      </c>
      <c r="B479" s="2" t="s">
        <v>39697</v>
      </c>
      <c r="C479" s="2" t="s">
        <v>1901</v>
      </c>
      <c r="D479" s="3" t="s">
        <v>1902</v>
      </c>
      <c r="E479" s="3" t="s">
        <v>1902</v>
      </c>
      <c r="F479" s="3" t="s">
        <v>1903</v>
      </c>
      <c r="G479" s="3" t="s">
        <v>1904</v>
      </c>
      <c r="H479" s="3" t="s">
        <v>23852</v>
      </c>
      <c r="I479" s="3" t="s">
        <v>23852</v>
      </c>
      <c r="J479" s="3" t="s">
        <v>23853</v>
      </c>
      <c r="K479" s="3" t="s">
        <v>23854</v>
      </c>
      <c r="L479" s="3"/>
    </row>
    <row r="480" spans="1:12" ht="13.5" customHeight="1" x14ac:dyDescent="0.25">
      <c r="A480" s="5" t="s">
        <v>13581</v>
      </c>
      <c r="B480" s="5" t="s">
        <v>44473</v>
      </c>
      <c r="C480" s="5" t="s">
        <v>44474</v>
      </c>
      <c r="D480" s="5" t="s">
        <v>44475</v>
      </c>
      <c r="E480" s="1" t="s">
        <v>44475</v>
      </c>
      <c r="F480" s="1" t="s">
        <v>44476</v>
      </c>
      <c r="G480" s="1" t="s">
        <v>44477</v>
      </c>
      <c r="H480" s="5" t="str">
        <f ca="1">IFERROR(__xludf.DUMMYFUNCTION("GOOGLETRANSLATE(D18,""en"",""ja"")"),"ベータデフェンシン1")</f>
        <v>ベータデフェンシン1</v>
      </c>
      <c r="I480" s="5" t="str">
        <f ca="1">IFERROR(__xludf.DUMMYFUNCTION("GOOGLETRANSLATE(E18,""en"",""ja"")"),"ベータデフェンシン1")</f>
        <v>ベータデフェンシン1</v>
      </c>
      <c r="J480" s="5" t="str">
        <f ca="1">IFERROR(__xludf.DUMMYFUNCTION("GOOGLETRANSLATE(F18,""en"",""ja"")"),"生物標本中のベータディフェンシン 1 の測定。")</f>
        <v>生物標本中のベータディフェンシン 1 の測定。</v>
      </c>
      <c r="K480" s="5" t="str">
        <f ca="1">IFERROR(__xludf.DUMMYFUNCTION("GOOGLETRANSLATE(G18,""en"",""ja"")"),"ベータデフェンシン1測定")</f>
        <v>ベータデフェンシン1測定</v>
      </c>
      <c r="L480" s="3"/>
    </row>
    <row r="481" spans="1:12" ht="13.5" customHeight="1" x14ac:dyDescent="0.25">
      <c r="A481" s="3" t="s">
        <v>9</v>
      </c>
      <c r="B481" s="2" t="s">
        <v>39698</v>
      </c>
      <c r="C481" s="2" t="s">
        <v>1905</v>
      </c>
      <c r="D481" s="3" t="s">
        <v>1906</v>
      </c>
      <c r="E481" s="3" t="s">
        <v>1906</v>
      </c>
      <c r="F481" s="3" t="s">
        <v>1907</v>
      </c>
      <c r="G481" s="3" t="s">
        <v>1908</v>
      </c>
      <c r="H481" s="3" t="s">
        <v>23855</v>
      </c>
      <c r="I481" s="3" t="s">
        <v>23855</v>
      </c>
      <c r="J481" s="3" t="s">
        <v>23856</v>
      </c>
      <c r="K481" s="3" t="s">
        <v>23857</v>
      </c>
      <c r="L481" s="3"/>
    </row>
    <row r="482" spans="1:12" ht="13.5" customHeight="1" x14ac:dyDescent="0.25">
      <c r="A482" s="5" t="s">
        <v>13581</v>
      </c>
      <c r="B482" s="5" t="s">
        <v>39698</v>
      </c>
      <c r="C482" s="5" t="s">
        <v>1905</v>
      </c>
      <c r="D482" s="5" t="s">
        <v>1906</v>
      </c>
      <c r="E482" s="1" t="s">
        <v>1906</v>
      </c>
      <c r="F482" s="1" t="s">
        <v>1907</v>
      </c>
      <c r="G482" s="1" t="s">
        <v>1908</v>
      </c>
      <c r="H482" s="5" t="str">
        <f ca="1">IFERROR(__xludf.DUMMYFUNCTION("GOOGLETRANSLATE(D19,""en"",""ja"")"),"ベータデフェンシン2")</f>
        <v>ベータデフェンシン2</v>
      </c>
      <c r="I482" s="5" t="str">
        <f ca="1">IFERROR(__xludf.DUMMYFUNCTION("GOOGLETRANSLATE(E19,""en"",""ja"")"),"ベータデフェンシン2")</f>
        <v>ベータデフェンシン2</v>
      </c>
      <c r="J482" s="5" t="str">
        <f ca="1">IFERROR(__xludf.DUMMYFUNCTION("GOOGLETRANSLATE(F19,""en"",""ja"")"),"生物標本中のベータディフェンシン 2 の測定。")</f>
        <v>生物標本中のベータディフェンシン 2 の測定。</v>
      </c>
      <c r="K482" s="5" t="str">
        <f ca="1">IFERROR(__xludf.DUMMYFUNCTION("GOOGLETRANSLATE(G19,""en"",""ja"")"),"ベータデフェンシン2測定")</f>
        <v>ベータデフェンシン2測定</v>
      </c>
      <c r="L482" s="3"/>
    </row>
    <row r="483" spans="1:12" ht="13.5" customHeight="1" x14ac:dyDescent="0.25">
      <c r="A483" s="5" t="s">
        <v>13581</v>
      </c>
      <c r="B483" s="5" t="s">
        <v>44478</v>
      </c>
      <c r="C483" s="5" t="s">
        <v>44479</v>
      </c>
      <c r="D483" s="5" t="s">
        <v>44480</v>
      </c>
      <c r="E483" s="1" t="s">
        <v>44481</v>
      </c>
      <c r="F483" s="1" t="s">
        <v>44482</v>
      </c>
      <c r="G483" s="1" t="s">
        <v>44483</v>
      </c>
      <c r="H483" s="5" t="str">
        <f ca="1">IFERROR(__xludf.DUMMYFUNCTION("GOOGLETRANSLATE(D20,""en"",""ja"")"),"ブラジキニン受容体B1")</f>
        <v>ブラジキニン受容体B1</v>
      </c>
      <c r="I483" s="5" t="str">
        <f ca="1">IFERROR(__xludf.DUMMYFUNCTION("GOOGLETRANSLATE(E20,""en"",""ja"")"),"BK-1受容体; ブラジキニン受容体B1")</f>
        <v>BK-1受容体; ブラジキニン受容体B1</v>
      </c>
      <c r="J483" s="5" t="str">
        <f ca="1">IFERROR(__xludf.DUMMYFUNCTION("GOOGLETRANSLATE(F20,""en"",""ja"")"),"生物標本中のブラジキニン受容体 B1 の測定。")</f>
        <v>生物標本中のブラジキニン受容体 B1 の測定。</v>
      </c>
      <c r="K483" s="5" t="str">
        <f ca="1">IFERROR(__xludf.DUMMYFUNCTION("GOOGLETRANSLATE(G20,""en"",""ja"")"),"ブラジキニン受容体B1測定")</f>
        <v>ブラジキニン受容体B1測定</v>
      </c>
      <c r="L483" s="3"/>
    </row>
    <row r="484" spans="1:12" ht="13.5" customHeight="1" x14ac:dyDescent="0.25">
      <c r="A484" s="3" t="s">
        <v>106</v>
      </c>
      <c r="B484" s="2" t="s">
        <v>39699</v>
      </c>
      <c r="C484" s="2" t="s">
        <v>1909</v>
      </c>
      <c r="D484" s="3" t="s">
        <v>1910</v>
      </c>
      <c r="E484" s="3" t="s">
        <v>1911</v>
      </c>
      <c r="F484" s="3" t="s">
        <v>1912</v>
      </c>
      <c r="G484" s="3" t="s">
        <v>1913</v>
      </c>
      <c r="H484" s="3" t="s">
        <v>23858</v>
      </c>
      <c r="I484" s="3" t="s">
        <v>23859</v>
      </c>
      <c r="J484" s="3" t="s">
        <v>23860</v>
      </c>
      <c r="K484" s="3" t="s">
        <v>23861</v>
      </c>
      <c r="L484" s="3"/>
    </row>
    <row r="485" spans="1:12" ht="13.5" customHeight="1" x14ac:dyDescent="0.25">
      <c r="A485" s="3" t="s">
        <v>106</v>
      </c>
      <c r="B485" s="2" t="s">
        <v>39700</v>
      </c>
      <c r="C485" s="2" t="s">
        <v>1914</v>
      </c>
      <c r="D485" s="3" t="s">
        <v>1915</v>
      </c>
      <c r="E485" s="3" t="s">
        <v>1916</v>
      </c>
      <c r="F485" s="3" t="s">
        <v>1917</v>
      </c>
      <c r="G485" s="3" t="s">
        <v>1918</v>
      </c>
      <c r="H485" s="3" t="s">
        <v>23862</v>
      </c>
      <c r="I485" s="3" t="s">
        <v>23863</v>
      </c>
      <c r="J485" s="3" t="s">
        <v>23864</v>
      </c>
      <c r="K485" s="4" t="s">
        <v>23865</v>
      </c>
      <c r="L485" s="3"/>
    </row>
    <row r="486" spans="1:12" ht="13.5" customHeight="1" x14ac:dyDescent="0.25">
      <c r="A486" s="3" t="s">
        <v>9</v>
      </c>
      <c r="B486" s="2" t="s">
        <v>39701</v>
      </c>
      <c r="C486" s="2" t="s">
        <v>1919</v>
      </c>
      <c r="D486" s="3" t="s">
        <v>1920</v>
      </c>
      <c r="E486" s="3" t="s">
        <v>1920</v>
      </c>
      <c r="F486" s="3" t="s">
        <v>1921</v>
      </c>
      <c r="G486" s="3" t="s">
        <v>1922</v>
      </c>
      <c r="H486" s="3" t="s">
        <v>23866</v>
      </c>
      <c r="I486" s="3" t="s">
        <v>23866</v>
      </c>
      <c r="J486" s="3" t="s">
        <v>23867</v>
      </c>
      <c r="K486" s="3" t="s">
        <v>23868</v>
      </c>
      <c r="L486" s="3"/>
    </row>
    <row r="487" spans="1:12" ht="13.5" customHeight="1" x14ac:dyDescent="0.25">
      <c r="A487" s="3" t="s">
        <v>106</v>
      </c>
      <c r="B487" s="2" t="s">
        <v>39702</v>
      </c>
      <c r="C487" s="2" t="s">
        <v>1923</v>
      </c>
      <c r="D487" s="3" t="s">
        <v>1924</v>
      </c>
      <c r="E487" s="3" t="s">
        <v>1925</v>
      </c>
      <c r="F487" s="3" t="s">
        <v>1926</v>
      </c>
      <c r="G487" s="3" t="s">
        <v>1927</v>
      </c>
      <c r="H487" s="3" t="s">
        <v>23869</v>
      </c>
      <c r="I487" s="3" t="s">
        <v>23870</v>
      </c>
      <c r="J487" s="3" t="s">
        <v>23871</v>
      </c>
      <c r="K487" s="4" t="s">
        <v>23872</v>
      </c>
      <c r="L487" s="3"/>
    </row>
    <row r="488" spans="1:12" ht="13.5" customHeight="1" x14ac:dyDescent="0.25">
      <c r="A488" s="3" t="s">
        <v>106</v>
      </c>
      <c r="B488" s="2" t="s">
        <v>39703</v>
      </c>
      <c r="C488" s="2" t="s">
        <v>1928</v>
      </c>
      <c r="D488" s="3" t="s">
        <v>1929</v>
      </c>
      <c r="E488" s="3" t="s">
        <v>1930</v>
      </c>
      <c r="F488" s="3" t="s">
        <v>1931</v>
      </c>
      <c r="G488" s="3" t="s">
        <v>1932</v>
      </c>
      <c r="H488" s="3" t="s">
        <v>23873</v>
      </c>
      <c r="I488" s="3" t="s">
        <v>23874</v>
      </c>
      <c r="J488" s="3" t="s">
        <v>23875</v>
      </c>
      <c r="K488" s="4" t="s">
        <v>23876</v>
      </c>
      <c r="L488" s="3"/>
    </row>
    <row r="489" spans="1:12" ht="13.5" customHeight="1" x14ac:dyDescent="0.25">
      <c r="A489" s="3" t="s">
        <v>106</v>
      </c>
      <c r="B489" s="2" t="s">
        <v>39704</v>
      </c>
      <c r="C489" s="2" t="s">
        <v>1933</v>
      </c>
      <c r="D489" s="3" t="s">
        <v>1934</v>
      </c>
      <c r="E489" s="3" t="s">
        <v>1935</v>
      </c>
      <c r="F489" s="3" t="s">
        <v>1936</v>
      </c>
      <c r="G489" s="3" t="s">
        <v>1937</v>
      </c>
      <c r="H489" s="3" t="s">
        <v>23877</v>
      </c>
      <c r="I489" s="3" t="s">
        <v>23878</v>
      </c>
      <c r="J489" s="3" t="s">
        <v>23879</v>
      </c>
      <c r="K489" s="4" t="s">
        <v>23880</v>
      </c>
      <c r="L489" s="3"/>
    </row>
    <row r="490" spans="1:12" ht="13.5" customHeight="1" x14ac:dyDescent="0.25">
      <c r="A490" s="3" t="s">
        <v>70</v>
      </c>
      <c r="B490" s="2" t="s">
        <v>39705</v>
      </c>
      <c r="C490" s="2" t="s">
        <v>1938</v>
      </c>
      <c r="D490" s="3" t="s">
        <v>1939</v>
      </c>
      <c r="E490" s="3" t="s">
        <v>1939</v>
      </c>
      <c r="F490" s="3" t="s">
        <v>1940</v>
      </c>
      <c r="G490" s="3" t="s">
        <v>1941</v>
      </c>
      <c r="H490" s="3" t="s">
        <v>23881</v>
      </c>
      <c r="I490" s="3" t="s">
        <v>23881</v>
      </c>
      <c r="J490" s="3" t="s">
        <v>23882</v>
      </c>
      <c r="K490" s="3" t="s">
        <v>23883</v>
      </c>
      <c r="L490" s="3"/>
    </row>
    <row r="491" spans="1:12" ht="13.5" customHeight="1" x14ac:dyDescent="0.25">
      <c r="A491" s="3" t="s">
        <v>9</v>
      </c>
      <c r="B491" s="2" t="s">
        <v>39706</v>
      </c>
      <c r="C491" s="2" t="s">
        <v>1942</v>
      </c>
      <c r="D491" s="3" t="s">
        <v>1943</v>
      </c>
      <c r="E491" s="3" t="s">
        <v>1943</v>
      </c>
      <c r="F491" s="3" t="s">
        <v>1944</v>
      </c>
      <c r="G491" s="3" t="s">
        <v>1945</v>
      </c>
      <c r="H491" s="3" t="s">
        <v>23884</v>
      </c>
      <c r="I491" s="3" t="s">
        <v>23884</v>
      </c>
      <c r="J491" s="3" t="s">
        <v>23885</v>
      </c>
      <c r="K491" s="3" t="s">
        <v>23886</v>
      </c>
      <c r="L491" s="3"/>
    </row>
    <row r="492" spans="1:12" ht="13.5" customHeight="1" x14ac:dyDescent="0.25">
      <c r="A492" s="3" t="s">
        <v>54</v>
      </c>
      <c r="B492" s="2" t="s">
        <v>39706</v>
      </c>
      <c r="C492" s="2" t="s">
        <v>1942</v>
      </c>
      <c r="D492" s="3" t="s">
        <v>1943</v>
      </c>
      <c r="E492" s="3" t="s">
        <v>1943</v>
      </c>
      <c r="F492" s="3" t="s">
        <v>1944</v>
      </c>
      <c r="G492" s="3" t="s">
        <v>1945</v>
      </c>
      <c r="H492" s="3" t="s">
        <v>23884</v>
      </c>
      <c r="I492" s="3" t="s">
        <v>23884</v>
      </c>
      <c r="J492" s="3" t="s">
        <v>23885</v>
      </c>
      <c r="K492" s="3" t="s">
        <v>23886</v>
      </c>
      <c r="L492" s="3"/>
    </row>
    <row r="493" spans="1:12" ht="13.5" customHeight="1" x14ac:dyDescent="0.25">
      <c r="A493" s="3" t="s">
        <v>54</v>
      </c>
      <c r="B493" s="2" t="s">
        <v>39707</v>
      </c>
      <c r="C493" s="2" t="s">
        <v>1946</v>
      </c>
      <c r="D493" s="3" t="s">
        <v>1947</v>
      </c>
      <c r="E493" s="3" t="s">
        <v>1948</v>
      </c>
      <c r="F493" s="3" t="s">
        <v>1949</v>
      </c>
      <c r="G493" s="3" t="s">
        <v>1950</v>
      </c>
      <c r="H493" s="3" t="s">
        <v>23887</v>
      </c>
      <c r="I493" s="3" t="s">
        <v>23888</v>
      </c>
      <c r="J493" s="3" t="s">
        <v>23889</v>
      </c>
      <c r="K493" s="3" t="s">
        <v>23890</v>
      </c>
      <c r="L493" s="3"/>
    </row>
    <row r="494" spans="1:12" ht="13.5" customHeight="1" x14ac:dyDescent="0.25">
      <c r="A494" s="3" t="s">
        <v>9</v>
      </c>
      <c r="B494" s="2" t="s">
        <v>39708</v>
      </c>
      <c r="C494" s="2" t="s">
        <v>1951</v>
      </c>
      <c r="D494" s="3" t="s">
        <v>1952</v>
      </c>
      <c r="E494" s="3" t="s">
        <v>1953</v>
      </c>
      <c r="F494" s="3" t="s">
        <v>1954</v>
      </c>
      <c r="G494" s="3" t="s">
        <v>1955</v>
      </c>
      <c r="H494" s="3" t="s">
        <v>23891</v>
      </c>
      <c r="I494" s="3" t="s">
        <v>23892</v>
      </c>
      <c r="J494" s="3" t="s">
        <v>23893</v>
      </c>
      <c r="K494" s="3" t="s">
        <v>23894</v>
      </c>
      <c r="L494" s="3"/>
    </row>
    <row r="495" spans="1:12" ht="13.5" customHeight="1" x14ac:dyDescent="0.25">
      <c r="A495" s="3" t="s">
        <v>9</v>
      </c>
      <c r="B495" s="2" t="s">
        <v>39709</v>
      </c>
      <c r="C495" s="2" t="s">
        <v>1956</v>
      </c>
      <c r="D495" s="3" t="s">
        <v>1957</v>
      </c>
      <c r="E495" s="3" t="s">
        <v>1957</v>
      </c>
      <c r="F495" s="3" t="s">
        <v>1958</v>
      </c>
      <c r="G495" s="3" t="s">
        <v>1959</v>
      </c>
      <c r="H495" s="3" t="s">
        <v>23895</v>
      </c>
      <c r="I495" s="3" t="s">
        <v>23895</v>
      </c>
      <c r="J495" s="3" t="s">
        <v>23896</v>
      </c>
      <c r="K495" s="3" t="s">
        <v>23897</v>
      </c>
      <c r="L495" s="3"/>
    </row>
    <row r="496" spans="1:12" ht="13.5" customHeight="1" x14ac:dyDescent="0.25">
      <c r="A496" s="3" t="s">
        <v>9</v>
      </c>
      <c r="B496" s="2" t="s">
        <v>39710</v>
      </c>
      <c r="C496" s="2" t="s">
        <v>1960</v>
      </c>
      <c r="D496" s="3" t="s">
        <v>1961</v>
      </c>
      <c r="E496" s="3" t="s">
        <v>1961</v>
      </c>
      <c r="F496" s="3" t="s">
        <v>1962</v>
      </c>
      <c r="G496" s="3" t="s">
        <v>1963</v>
      </c>
      <c r="H496" s="3" t="s">
        <v>23898</v>
      </c>
      <c r="I496" s="3" t="s">
        <v>23898</v>
      </c>
      <c r="J496" s="3" t="s">
        <v>23899</v>
      </c>
      <c r="K496" s="3" t="s">
        <v>23900</v>
      </c>
      <c r="L496" s="3"/>
    </row>
    <row r="497" spans="1:12" ht="13.5" customHeight="1" x14ac:dyDescent="0.25">
      <c r="A497" s="3" t="s">
        <v>9</v>
      </c>
      <c r="B497" s="2" t="s">
        <v>39711</v>
      </c>
      <c r="C497" s="2" t="s">
        <v>1964</v>
      </c>
      <c r="D497" s="3" t="s">
        <v>1965</v>
      </c>
      <c r="E497" s="3" t="s">
        <v>1966</v>
      </c>
      <c r="F497" s="3" t="s">
        <v>1967</v>
      </c>
      <c r="G497" s="3" t="s">
        <v>1968</v>
      </c>
      <c r="H497" s="3" t="s">
        <v>23901</v>
      </c>
      <c r="I497" s="3" t="s">
        <v>23902</v>
      </c>
      <c r="J497" s="3" t="s">
        <v>23903</v>
      </c>
      <c r="K497" s="4" t="s">
        <v>23904</v>
      </c>
      <c r="L497" s="3"/>
    </row>
    <row r="498" spans="1:12" ht="13.5" customHeight="1" x14ac:dyDescent="0.25">
      <c r="A498" s="3" t="s">
        <v>9</v>
      </c>
      <c r="B498" s="2" t="s">
        <v>39712</v>
      </c>
      <c r="C498" s="2" t="s">
        <v>1969</v>
      </c>
      <c r="D498" s="3" t="s">
        <v>1970</v>
      </c>
      <c r="E498" s="3" t="s">
        <v>1970</v>
      </c>
      <c r="F498" s="3" t="s">
        <v>1971</v>
      </c>
      <c r="G498" s="3" t="s">
        <v>1972</v>
      </c>
      <c r="H498" s="3" t="s">
        <v>23905</v>
      </c>
      <c r="I498" s="3" t="s">
        <v>23905</v>
      </c>
      <c r="J498" s="3" t="s">
        <v>23906</v>
      </c>
      <c r="K498" s="4" t="s">
        <v>23907</v>
      </c>
      <c r="L498" s="3"/>
    </row>
    <row r="499" spans="1:12" ht="13.5" customHeight="1" x14ac:dyDescent="0.25">
      <c r="A499" s="3" t="s">
        <v>9</v>
      </c>
      <c r="B499" s="2" t="s">
        <v>39713</v>
      </c>
      <c r="C499" s="2" t="s">
        <v>1973</v>
      </c>
      <c r="D499" s="3" t="s">
        <v>1974</v>
      </c>
      <c r="E499" s="3" t="s">
        <v>1975</v>
      </c>
      <c r="F499" s="3" t="s">
        <v>1976</v>
      </c>
      <c r="G499" s="3" t="s">
        <v>1977</v>
      </c>
      <c r="H499" s="3" t="s">
        <v>23908</v>
      </c>
      <c r="I499" s="3" t="s">
        <v>23909</v>
      </c>
      <c r="J499" s="3" t="s">
        <v>23910</v>
      </c>
      <c r="K499" s="3" t="s">
        <v>23911</v>
      </c>
      <c r="L499" s="3"/>
    </row>
    <row r="500" spans="1:12" ht="13.5" customHeight="1" x14ac:dyDescent="0.25">
      <c r="A500" s="3" t="s">
        <v>70</v>
      </c>
      <c r="B500" s="2" t="s">
        <v>39714</v>
      </c>
      <c r="C500" s="2" t="s">
        <v>1978</v>
      </c>
      <c r="D500" s="3" t="s">
        <v>1979</v>
      </c>
      <c r="E500" s="3" t="s">
        <v>1979</v>
      </c>
      <c r="F500" s="3" t="s">
        <v>1980</v>
      </c>
      <c r="G500" s="3" t="s">
        <v>1981</v>
      </c>
      <c r="H500" s="3" t="s">
        <v>23912</v>
      </c>
      <c r="I500" s="3" t="s">
        <v>23912</v>
      </c>
      <c r="J500" s="3" t="s">
        <v>23913</v>
      </c>
      <c r="K500" s="3" t="s">
        <v>23914</v>
      </c>
      <c r="L500" s="3"/>
    </row>
    <row r="501" spans="1:12" ht="13.5" customHeight="1" x14ac:dyDescent="0.25">
      <c r="A501" s="3" t="s">
        <v>9</v>
      </c>
      <c r="B501" s="2" t="s">
        <v>39715</v>
      </c>
      <c r="C501" s="2" t="s">
        <v>1982</v>
      </c>
      <c r="D501" s="3" t="s">
        <v>1983</v>
      </c>
      <c r="E501" s="3" t="s">
        <v>1984</v>
      </c>
      <c r="F501" s="3" t="s">
        <v>1985</v>
      </c>
      <c r="G501" s="3" t="s">
        <v>1986</v>
      </c>
      <c r="H501" s="3" t="s">
        <v>23915</v>
      </c>
      <c r="I501" s="3" t="s">
        <v>23916</v>
      </c>
      <c r="J501" s="3" t="s">
        <v>23917</v>
      </c>
      <c r="K501" s="3" t="s">
        <v>23918</v>
      </c>
      <c r="L501" s="3"/>
    </row>
    <row r="502" spans="1:12" ht="13.5" customHeight="1" x14ac:dyDescent="0.25">
      <c r="A502" s="5" t="s">
        <v>13581</v>
      </c>
      <c r="B502" s="5" t="s">
        <v>44484</v>
      </c>
      <c r="C502" s="5" t="s">
        <v>44485</v>
      </c>
      <c r="D502" s="5" t="s">
        <v>44486</v>
      </c>
      <c r="E502" s="1" t="s">
        <v>44486</v>
      </c>
      <c r="F502" s="1" t="s">
        <v>44487</v>
      </c>
      <c r="G502" s="1" t="s">
        <v>44486</v>
      </c>
      <c r="H502" s="5" t="str">
        <f ca="1">IFERROR(__xludf.DUMMYFUNCTION("GOOGLETRANSLATE(D21,""en"",""ja"")"),"影響を受ける生検標本の数")</f>
        <v>影響を受ける生検標本の数</v>
      </c>
      <c r="I502" s="5" t="str">
        <f ca="1">IFERROR(__xludf.DUMMYFUNCTION("GOOGLETRANSLATE(E21,""en"",""ja"")"),"影響を受ける生検標本の数")</f>
        <v>影響を受ける生検標本の数</v>
      </c>
      <c r="J502" s="5" t="str">
        <f ca="1">IFERROR(__xludf.DUMMYFUNCTION("GOOGLETRANSLATE(F21,""en"",""ja"")"),"所見が観察された生検標本の総数。")</f>
        <v>所見が観察された生検標本の総数。</v>
      </c>
      <c r="K502" s="5" t="str">
        <f ca="1">IFERROR(__xludf.DUMMYFUNCTION("GOOGLETRANSLATE(G21,""en"",""ja"")"),"影響を受ける生検標本の数")</f>
        <v>影響を受ける生検標本の数</v>
      </c>
      <c r="L502" s="3"/>
    </row>
    <row r="503" spans="1:12" ht="13.5" customHeight="1" x14ac:dyDescent="0.25">
      <c r="A503" s="3" t="s">
        <v>9</v>
      </c>
      <c r="B503" s="2" t="s">
        <v>39716</v>
      </c>
      <c r="C503" s="2" t="s">
        <v>1987</v>
      </c>
      <c r="D503" s="3" t="s">
        <v>1988</v>
      </c>
      <c r="E503" s="3" t="s">
        <v>1989</v>
      </c>
      <c r="F503" s="3" t="s">
        <v>1990</v>
      </c>
      <c r="G503" s="3" t="s">
        <v>1991</v>
      </c>
      <c r="H503" s="3" t="s">
        <v>23919</v>
      </c>
      <c r="I503" s="3" t="s">
        <v>23920</v>
      </c>
      <c r="J503" s="3" t="s">
        <v>23921</v>
      </c>
      <c r="K503" s="3" t="s">
        <v>23922</v>
      </c>
      <c r="L503" s="3"/>
    </row>
    <row r="504" spans="1:12" ht="13.5" customHeight="1" x14ac:dyDescent="0.25">
      <c r="A504" s="3" t="s">
        <v>106</v>
      </c>
      <c r="B504" s="2" t="s">
        <v>39717</v>
      </c>
      <c r="C504" s="2" t="s">
        <v>1992</v>
      </c>
      <c r="D504" s="3" t="s">
        <v>1993</v>
      </c>
      <c r="E504" s="3" t="s">
        <v>1994</v>
      </c>
      <c r="F504" s="3" t="s">
        <v>1995</v>
      </c>
      <c r="G504" s="3" t="s">
        <v>1996</v>
      </c>
      <c r="H504" s="3" t="s">
        <v>1993</v>
      </c>
      <c r="I504" s="3" t="s">
        <v>23923</v>
      </c>
      <c r="J504" s="3" t="s">
        <v>23924</v>
      </c>
      <c r="K504" s="3" t="s">
        <v>23925</v>
      </c>
      <c r="L504" s="3"/>
    </row>
    <row r="505" spans="1:12" ht="13.5" customHeight="1" x14ac:dyDescent="0.25">
      <c r="A505" s="3" t="s">
        <v>106</v>
      </c>
      <c r="B505" s="2" t="s">
        <v>39718</v>
      </c>
      <c r="C505" s="2" t="s">
        <v>1997</v>
      </c>
      <c r="D505" s="3" t="s">
        <v>1998</v>
      </c>
      <c r="E505" s="3" t="s">
        <v>1999</v>
      </c>
      <c r="F505" s="3" t="s">
        <v>2000</v>
      </c>
      <c r="G505" s="3" t="s">
        <v>2001</v>
      </c>
      <c r="H505" s="3" t="s">
        <v>1998</v>
      </c>
      <c r="I505" s="3" t="s">
        <v>23926</v>
      </c>
      <c r="J505" s="3" t="s">
        <v>23927</v>
      </c>
      <c r="K505" s="3" t="s">
        <v>23928</v>
      </c>
      <c r="L505" s="3"/>
    </row>
    <row r="506" spans="1:12" ht="13.5" customHeight="1" x14ac:dyDescent="0.25">
      <c r="A506" s="3" t="s">
        <v>106</v>
      </c>
      <c r="B506" s="2" t="s">
        <v>39719</v>
      </c>
      <c r="C506" s="2" t="s">
        <v>2002</v>
      </c>
      <c r="D506" s="3" t="s">
        <v>2003</v>
      </c>
      <c r="E506" s="3" t="s">
        <v>2004</v>
      </c>
      <c r="F506" s="3" t="s">
        <v>2005</v>
      </c>
      <c r="G506" s="3" t="s">
        <v>2006</v>
      </c>
      <c r="H506" s="3" t="s">
        <v>2003</v>
      </c>
      <c r="I506" s="3" t="s">
        <v>23929</v>
      </c>
      <c r="J506" s="3" t="s">
        <v>23930</v>
      </c>
      <c r="K506" s="3" t="s">
        <v>23931</v>
      </c>
      <c r="L506" s="3"/>
    </row>
    <row r="507" spans="1:12" ht="13.5" customHeight="1" x14ac:dyDescent="0.25">
      <c r="A507" s="3" t="s">
        <v>106</v>
      </c>
      <c r="B507" s="2" t="s">
        <v>39720</v>
      </c>
      <c r="C507" s="2" t="s">
        <v>2007</v>
      </c>
      <c r="D507" s="3" t="s">
        <v>2008</v>
      </c>
      <c r="E507" s="3" t="s">
        <v>2009</v>
      </c>
      <c r="F507" s="3" t="s">
        <v>2010</v>
      </c>
      <c r="G507" s="3" t="s">
        <v>2011</v>
      </c>
      <c r="H507" s="3" t="s">
        <v>2008</v>
      </c>
      <c r="I507" s="3" t="s">
        <v>23932</v>
      </c>
      <c r="J507" s="3" t="s">
        <v>23933</v>
      </c>
      <c r="K507" s="3" t="s">
        <v>23934</v>
      </c>
      <c r="L507" s="3"/>
    </row>
    <row r="508" spans="1:12" ht="13.5" customHeight="1" x14ac:dyDescent="0.25">
      <c r="A508" s="3" t="s">
        <v>9</v>
      </c>
      <c r="B508" s="2" t="s">
        <v>39721</v>
      </c>
      <c r="C508" s="2" t="s">
        <v>2012</v>
      </c>
      <c r="D508" s="3" t="s">
        <v>2013</v>
      </c>
      <c r="E508" s="3" t="s">
        <v>2014</v>
      </c>
      <c r="F508" s="3" t="s">
        <v>2015</v>
      </c>
      <c r="G508" s="3" t="s">
        <v>2016</v>
      </c>
      <c r="H508" s="3" t="s">
        <v>23935</v>
      </c>
      <c r="I508" s="3" t="s">
        <v>23936</v>
      </c>
      <c r="J508" s="3" t="s">
        <v>23937</v>
      </c>
      <c r="K508" s="3" t="s">
        <v>23938</v>
      </c>
      <c r="L508" s="3"/>
    </row>
    <row r="509" spans="1:12" ht="13.5" customHeight="1" x14ac:dyDescent="0.25">
      <c r="A509" s="3" t="s">
        <v>9</v>
      </c>
      <c r="B509" s="2" t="s">
        <v>39722</v>
      </c>
      <c r="C509" s="2" t="s">
        <v>2017</v>
      </c>
      <c r="D509" s="3" t="s">
        <v>2018</v>
      </c>
      <c r="E509" s="3" t="s">
        <v>2019</v>
      </c>
      <c r="F509" s="3" t="s">
        <v>2020</v>
      </c>
      <c r="G509" s="3" t="s">
        <v>2021</v>
      </c>
      <c r="H509" s="3" t="s">
        <v>23939</v>
      </c>
      <c r="I509" s="3" t="s">
        <v>23940</v>
      </c>
      <c r="J509" s="3" t="s">
        <v>23941</v>
      </c>
      <c r="K509" s="3" t="s">
        <v>23942</v>
      </c>
      <c r="L509" s="3"/>
    </row>
    <row r="510" spans="1:12" ht="13.5" customHeight="1" x14ac:dyDescent="0.25">
      <c r="A510" s="3" t="s">
        <v>9</v>
      </c>
      <c r="B510" s="2" t="s">
        <v>39723</v>
      </c>
      <c r="C510" s="2" t="s">
        <v>2022</v>
      </c>
      <c r="D510" s="3" t="s">
        <v>2023</v>
      </c>
      <c r="E510" s="3" t="s">
        <v>2023</v>
      </c>
      <c r="F510" s="3" t="s">
        <v>2024</v>
      </c>
      <c r="G510" s="3" t="s">
        <v>2025</v>
      </c>
      <c r="H510" s="3" t="s">
        <v>23943</v>
      </c>
      <c r="I510" s="3" t="s">
        <v>23943</v>
      </c>
      <c r="J510" s="3" t="s">
        <v>23944</v>
      </c>
      <c r="K510" s="3" t="s">
        <v>23945</v>
      </c>
      <c r="L510" s="3"/>
    </row>
    <row r="511" spans="1:12" ht="13.5" customHeight="1" x14ac:dyDescent="0.25">
      <c r="A511" s="3" t="s">
        <v>9</v>
      </c>
      <c r="B511" s="2" t="s">
        <v>39724</v>
      </c>
      <c r="C511" s="2" t="s">
        <v>2026</v>
      </c>
      <c r="D511" s="3" t="s">
        <v>2027</v>
      </c>
      <c r="E511" s="3" t="s">
        <v>2028</v>
      </c>
      <c r="F511" s="3" t="s">
        <v>2029</v>
      </c>
      <c r="G511" s="3" t="s">
        <v>2030</v>
      </c>
      <c r="H511" s="3" t="s">
        <v>23946</v>
      </c>
      <c r="I511" s="3" t="s">
        <v>23947</v>
      </c>
      <c r="J511" s="3" t="s">
        <v>23948</v>
      </c>
      <c r="K511" s="3" t="s">
        <v>23949</v>
      </c>
      <c r="L511" s="3"/>
    </row>
    <row r="512" spans="1:12" ht="13.5" customHeight="1" x14ac:dyDescent="0.25">
      <c r="A512" s="3" t="s">
        <v>9</v>
      </c>
      <c r="B512" s="2" t="s">
        <v>39725</v>
      </c>
      <c r="C512" s="2" t="s">
        <v>2031</v>
      </c>
      <c r="D512" s="3" t="s">
        <v>2032</v>
      </c>
      <c r="E512" s="3" t="s">
        <v>2033</v>
      </c>
      <c r="F512" s="3" t="s">
        <v>2034</v>
      </c>
      <c r="G512" s="3" t="s">
        <v>2035</v>
      </c>
      <c r="H512" s="3" t="s">
        <v>23950</v>
      </c>
      <c r="I512" s="3" t="s">
        <v>23951</v>
      </c>
      <c r="J512" s="3" t="s">
        <v>23952</v>
      </c>
      <c r="K512" s="3" t="s">
        <v>23953</v>
      </c>
      <c r="L512" s="3"/>
    </row>
    <row r="513" spans="1:12" ht="13.5" customHeight="1" x14ac:dyDescent="0.25">
      <c r="A513" s="3" t="s">
        <v>9</v>
      </c>
      <c r="B513" s="2" t="s">
        <v>39726</v>
      </c>
      <c r="C513" s="2" t="s">
        <v>2036</v>
      </c>
      <c r="D513" s="3" t="s">
        <v>2037</v>
      </c>
      <c r="E513" s="3" t="s">
        <v>2038</v>
      </c>
      <c r="F513" s="3" t="s">
        <v>2039</v>
      </c>
      <c r="G513" s="3" t="s">
        <v>2040</v>
      </c>
      <c r="H513" s="3" t="s">
        <v>23954</v>
      </c>
      <c r="I513" s="3" t="s">
        <v>23955</v>
      </c>
      <c r="J513" s="3" t="s">
        <v>23956</v>
      </c>
      <c r="K513" s="3" t="s">
        <v>23957</v>
      </c>
      <c r="L513" s="3"/>
    </row>
    <row r="514" spans="1:12" ht="13.5" customHeight="1" x14ac:dyDescent="0.25">
      <c r="A514" s="3" t="s">
        <v>9</v>
      </c>
      <c r="B514" s="2" t="s">
        <v>39727</v>
      </c>
      <c r="C514" s="2" t="s">
        <v>2041</v>
      </c>
      <c r="D514" s="3" t="s">
        <v>2042</v>
      </c>
      <c r="E514" s="3" t="s">
        <v>2043</v>
      </c>
      <c r="F514" s="3" t="s">
        <v>2044</v>
      </c>
      <c r="G514" s="3" t="s">
        <v>2045</v>
      </c>
      <c r="H514" s="3" t="s">
        <v>23958</v>
      </c>
      <c r="I514" s="3" t="s">
        <v>23959</v>
      </c>
      <c r="J514" s="3" t="s">
        <v>23960</v>
      </c>
      <c r="K514" s="3" t="s">
        <v>23961</v>
      </c>
      <c r="L514" s="3"/>
    </row>
    <row r="515" spans="1:12" ht="13.5" customHeight="1" x14ac:dyDescent="0.25">
      <c r="A515" s="3" t="s">
        <v>506</v>
      </c>
      <c r="B515" s="2" t="s">
        <v>39728</v>
      </c>
      <c r="C515" s="2" t="s">
        <v>2046</v>
      </c>
      <c r="D515" s="3" t="s">
        <v>2047</v>
      </c>
      <c r="E515" s="3" t="s">
        <v>2048</v>
      </c>
      <c r="F515" s="3" t="s">
        <v>2049</v>
      </c>
      <c r="G515" s="3" t="s">
        <v>2050</v>
      </c>
      <c r="H515" s="3" t="s">
        <v>23962</v>
      </c>
      <c r="I515" s="3" t="s">
        <v>23963</v>
      </c>
      <c r="J515" s="3" t="s">
        <v>23964</v>
      </c>
      <c r="K515" s="3" t="s">
        <v>23965</v>
      </c>
      <c r="L515" s="3"/>
    </row>
    <row r="516" spans="1:12" ht="13.5" customHeight="1" x14ac:dyDescent="0.25">
      <c r="A516" s="3" t="s">
        <v>506</v>
      </c>
      <c r="B516" s="2" t="s">
        <v>39729</v>
      </c>
      <c r="C516" s="2" t="s">
        <v>2051</v>
      </c>
      <c r="D516" s="3" t="s">
        <v>2052</v>
      </c>
      <c r="E516" s="3" t="s">
        <v>2052</v>
      </c>
      <c r="F516" s="3" t="s">
        <v>2053</v>
      </c>
      <c r="G516" s="3" t="s">
        <v>2054</v>
      </c>
      <c r="H516" s="3" t="s">
        <v>23966</v>
      </c>
      <c r="I516" s="3" t="s">
        <v>23966</v>
      </c>
      <c r="J516" s="3" t="s">
        <v>23967</v>
      </c>
      <c r="K516" s="3" t="s">
        <v>23968</v>
      </c>
      <c r="L516" s="3"/>
    </row>
    <row r="517" spans="1:12" ht="13.5" customHeight="1" x14ac:dyDescent="0.25">
      <c r="A517" s="3" t="s">
        <v>188</v>
      </c>
      <c r="B517" s="2" t="s">
        <v>39730</v>
      </c>
      <c r="C517" s="2" t="s">
        <v>2055</v>
      </c>
      <c r="D517" s="3" t="s">
        <v>2056</v>
      </c>
      <c r="E517" s="3" t="s">
        <v>2056</v>
      </c>
      <c r="F517" s="3" t="s">
        <v>2057</v>
      </c>
      <c r="G517" s="3" t="s">
        <v>2056</v>
      </c>
      <c r="H517" s="3" t="s">
        <v>23969</v>
      </c>
      <c r="I517" s="3" t="s">
        <v>23969</v>
      </c>
      <c r="J517" s="3" t="s">
        <v>23970</v>
      </c>
      <c r="K517" s="3" t="s">
        <v>23969</v>
      </c>
      <c r="L517" s="3"/>
    </row>
    <row r="518" spans="1:12" ht="13.5" customHeight="1" x14ac:dyDescent="0.25">
      <c r="A518" s="3" t="s">
        <v>188</v>
      </c>
      <c r="B518" s="2" t="s">
        <v>39731</v>
      </c>
      <c r="C518" s="2" t="s">
        <v>2058</v>
      </c>
      <c r="D518" s="3" t="s">
        <v>2059</v>
      </c>
      <c r="E518" s="3" t="s">
        <v>2059</v>
      </c>
      <c r="F518" s="3" t="s">
        <v>2060</v>
      </c>
      <c r="G518" s="3" t="s">
        <v>2059</v>
      </c>
      <c r="H518" s="3" t="s">
        <v>23971</v>
      </c>
      <c r="I518" s="3" t="s">
        <v>23971</v>
      </c>
      <c r="J518" s="3" t="s">
        <v>23972</v>
      </c>
      <c r="K518" s="3" t="s">
        <v>23971</v>
      </c>
      <c r="L518" s="3"/>
    </row>
    <row r="519" spans="1:12" ht="13.5" customHeight="1" x14ac:dyDescent="0.25">
      <c r="A519" s="3" t="s">
        <v>506</v>
      </c>
      <c r="B519" s="2" t="s">
        <v>39732</v>
      </c>
      <c r="C519" s="2" t="s">
        <v>2061</v>
      </c>
      <c r="D519" s="3" t="s">
        <v>2062</v>
      </c>
      <c r="E519" s="3" t="s">
        <v>2062</v>
      </c>
      <c r="F519" s="3" t="s">
        <v>2063</v>
      </c>
      <c r="G519" s="3" t="s">
        <v>2064</v>
      </c>
      <c r="H519" s="3" t="s">
        <v>23973</v>
      </c>
      <c r="I519" s="3" t="s">
        <v>23973</v>
      </c>
      <c r="J519" s="3" t="s">
        <v>23974</v>
      </c>
      <c r="K519" s="3" t="s">
        <v>23975</v>
      </c>
      <c r="L519" s="3"/>
    </row>
    <row r="520" spans="1:12" ht="13.5" customHeight="1" x14ac:dyDescent="0.25">
      <c r="A520" s="3" t="s">
        <v>9</v>
      </c>
      <c r="B520" s="2" t="s">
        <v>39733</v>
      </c>
      <c r="C520" s="2" t="s">
        <v>2065</v>
      </c>
      <c r="D520" s="3" t="s">
        <v>2066</v>
      </c>
      <c r="E520" s="3" t="s">
        <v>2066</v>
      </c>
      <c r="F520" s="3" t="s">
        <v>2067</v>
      </c>
      <c r="G520" s="3" t="s">
        <v>2068</v>
      </c>
      <c r="H520" s="3" t="s">
        <v>23976</v>
      </c>
      <c r="I520" s="3" t="s">
        <v>23976</v>
      </c>
      <c r="J520" s="3" t="s">
        <v>23977</v>
      </c>
      <c r="K520" s="3" t="s">
        <v>23978</v>
      </c>
      <c r="L520" s="3"/>
    </row>
    <row r="521" spans="1:12" ht="13.5" customHeight="1" x14ac:dyDescent="0.25">
      <c r="A521" s="3" t="s">
        <v>9</v>
      </c>
      <c r="B521" s="2" t="s">
        <v>39734</v>
      </c>
      <c r="C521" s="2" t="s">
        <v>2069</v>
      </c>
      <c r="D521" s="3" t="s">
        <v>2070</v>
      </c>
      <c r="E521" s="3" t="s">
        <v>2070</v>
      </c>
      <c r="F521" s="3" t="s">
        <v>2071</v>
      </c>
      <c r="G521" s="3" t="s">
        <v>2072</v>
      </c>
      <c r="H521" s="3" t="s">
        <v>23979</v>
      </c>
      <c r="I521" s="3" t="s">
        <v>23979</v>
      </c>
      <c r="J521" s="3" t="s">
        <v>23980</v>
      </c>
      <c r="K521" s="3" t="s">
        <v>23981</v>
      </c>
      <c r="L521" s="3"/>
    </row>
    <row r="522" spans="1:12" ht="13.5" customHeight="1" x14ac:dyDescent="0.25">
      <c r="A522" s="3" t="s">
        <v>121</v>
      </c>
      <c r="B522" s="2" t="s">
        <v>39735</v>
      </c>
      <c r="C522" s="2" t="s">
        <v>2073</v>
      </c>
      <c r="D522" s="3" t="s">
        <v>2074</v>
      </c>
      <c r="E522" s="3" t="s">
        <v>2074</v>
      </c>
      <c r="F522" s="3" t="s">
        <v>2075</v>
      </c>
      <c r="G522" s="3" t="s">
        <v>2074</v>
      </c>
      <c r="H522" s="3" t="s">
        <v>23982</v>
      </c>
      <c r="I522" s="3" t="s">
        <v>23982</v>
      </c>
      <c r="J522" s="3" t="s">
        <v>23983</v>
      </c>
      <c r="K522" s="3" t="s">
        <v>23982</v>
      </c>
      <c r="L522" s="3"/>
    </row>
    <row r="523" spans="1:12" ht="13.5" customHeight="1" x14ac:dyDescent="0.25">
      <c r="A523" s="3" t="s">
        <v>9</v>
      </c>
      <c r="B523" s="2" t="s">
        <v>39736</v>
      </c>
      <c r="C523" s="2" t="s">
        <v>2076</v>
      </c>
      <c r="D523" s="3" t="s">
        <v>2077</v>
      </c>
      <c r="E523" s="3" t="s">
        <v>2077</v>
      </c>
      <c r="F523" s="3" t="s">
        <v>2078</v>
      </c>
      <c r="G523" s="3" t="s">
        <v>2079</v>
      </c>
      <c r="H523" s="3" t="s">
        <v>23984</v>
      </c>
      <c r="I523" s="3" t="s">
        <v>23984</v>
      </c>
      <c r="J523" s="3" t="s">
        <v>23985</v>
      </c>
      <c r="K523" s="3" t="s">
        <v>23986</v>
      </c>
      <c r="L523" s="3"/>
    </row>
    <row r="524" spans="1:12" ht="13.5" customHeight="1" x14ac:dyDescent="0.25">
      <c r="A524" s="3" t="s">
        <v>9</v>
      </c>
      <c r="B524" s="2" t="s">
        <v>39737</v>
      </c>
      <c r="C524" s="2" t="s">
        <v>2080</v>
      </c>
      <c r="D524" s="3" t="s">
        <v>2081</v>
      </c>
      <c r="E524" s="3" t="s">
        <v>2081</v>
      </c>
      <c r="F524" s="3" t="s">
        <v>2082</v>
      </c>
      <c r="G524" s="3" t="s">
        <v>2083</v>
      </c>
      <c r="H524" s="3" t="s">
        <v>23987</v>
      </c>
      <c r="I524" s="3" t="s">
        <v>23987</v>
      </c>
      <c r="J524" s="3" t="s">
        <v>23988</v>
      </c>
      <c r="K524" s="3" t="s">
        <v>23989</v>
      </c>
      <c r="L524" s="3"/>
    </row>
    <row r="525" spans="1:12" ht="13.5" customHeight="1" x14ac:dyDescent="0.25">
      <c r="A525" s="5" t="s">
        <v>13581</v>
      </c>
      <c r="B525" s="5" t="s">
        <v>39737</v>
      </c>
      <c r="C525" s="5" t="s">
        <v>2080</v>
      </c>
      <c r="D525" s="5" t="s">
        <v>2081</v>
      </c>
      <c r="E525" s="1" t="s">
        <v>2081</v>
      </c>
      <c r="F525" s="1" t="s">
        <v>2082</v>
      </c>
      <c r="G525" s="1" t="s">
        <v>2083</v>
      </c>
      <c r="H525" s="5" t="str">
        <f ca="1">IFERROR(__xludf.DUMMYFUNCTION("GOOGLETRANSLATE(D22,""en"",""ja"")"),"芽球/総細胞数")</f>
        <v>芽球/総細胞数</v>
      </c>
      <c r="I525" s="5" t="str">
        <f ca="1">IFERROR(__xludf.DUMMYFUNCTION("GOOGLETRANSLATE(E22,""en"",""ja"")"),"芽球/総細胞数")</f>
        <v>芽球/総細胞数</v>
      </c>
      <c r="J525" s="5" t="str">
        <f ca="1">IFERROR(__xludf.DUMMYFUNCTION("GOOGLETRANSLATE(F22,""en"",""ja"")"),"生物標本内の全細胞に対する芽球の相対的な測定値（比率またはパーセンテージ）。")</f>
        <v>生物標本内の全細胞に対する芽球の相対的な測定値（比率またはパーセンテージ）。</v>
      </c>
      <c r="K525" s="5" t="str">
        <f ca="1">IFERROR(__xludf.DUMMYFUNCTION("GOOGLETRANSLATE(G22,""en"",""ja"")"),"芽球対総細胞比測定")</f>
        <v>芽球対総細胞比測定</v>
      </c>
      <c r="L525" s="3"/>
    </row>
    <row r="526" spans="1:12" ht="13.5" customHeight="1" x14ac:dyDescent="0.25">
      <c r="A526" s="3" t="s">
        <v>9</v>
      </c>
      <c r="B526" s="2" t="s">
        <v>39738</v>
      </c>
      <c r="C526" s="2" t="s">
        <v>2084</v>
      </c>
      <c r="D526" s="3" t="s">
        <v>2085</v>
      </c>
      <c r="E526" s="3" t="s">
        <v>2085</v>
      </c>
      <c r="F526" s="3" t="s">
        <v>2086</v>
      </c>
      <c r="G526" s="3" t="s">
        <v>2087</v>
      </c>
      <c r="H526" s="3" t="s">
        <v>23990</v>
      </c>
      <c r="I526" s="3" t="s">
        <v>23990</v>
      </c>
      <c r="J526" s="3" t="s">
        <v>23991</v>
      </c>
      <c r="K526" s="3" t="s">
        <v>23992</v>
      </c>
      <c r="L526" s="3"/>
    </row>
    <row r="527" spans="1:12" ht="13.5" customHeight="1" x14ac:dyDescent="0.25">
      <c r="A527" s="3" t="s">
        <v>9</v>
      </c>
      <c r="B527" s="2" t="s">
        <v>39739</v>
      </c>
      <c r="C527" s="2" t="s">
        <v>2088</v>
      </c>
      <c r="D527" s="3" t="s">
        <v>2089</v>
      </c>
      <c r="E527" s="3" t="s">
        <v>2090</v>
      </c>
      <c r="F527" s="3" t="s">
        <v>2091</v>
      </c>
      <c r="G527" s="3" t="s">
        <v>2092</v>
      </c>
      <c r="H527" s="3" t="s">
        <v>23993</v>
      </c>
      <c r="I527" s="3" t="s">
        <v>23994</v>
      </c>
      <c r="J527" s="3" t="s">
        <v>23995</v>
      </c>
      <c r="K527" s="3" t="s">
        <v>23996</v>
      </c>
      <c r="L527" s="3"/>
    </row>
    <row r="528" spans="1:12" ht="13.5" customHeight="1" x14ac:dyDescent="0.25">
      <c r="A528" s="3" t="s">
        <v>9</v>
      </c>
      <c r="B528" s="2" t="s">
        <v>39740</v>
      </c>
      <c r="C528" s="2" t="s">
        <v>2093</v>
      </c>
      <c r="D528" s="3" t="s">
        <v>2094</v>
      </c>
      <c r="E528" s="3" t="s">
        <v>2094</v>
      </c>
      <c r="F528" s="3" t="s">
        <v>2095</v>
      </c>
      <c r="G528" s="3" t="s">
        <v>2096</v>
      </c>
      <c r="H528" s="3" t="s">
        <v>23997</v>
      </c>
      <c r="I528" s="3" t="s">
        <v>23997</v>
      </c>
      <c r="J528" s="3" t="s">
        <v>23998</v>
      </c>
      <c r="K528" s="3" t="s">
        <v>23999</v>
      </c>
      <c r="L528" s="3"/>
    </row>
    <row r="529" spans="1:12" ht="13.5" customHeight="1" x14ac:dyDescent="0.25">
      <c r="A529" s="3" t="s">
        <v>9</v>
      </c>
      <c r="B529" s="2" t="s">
        <v>39741</v>
      </c>
      <c r="C529" s="2" t="s">
        <v>2097</v>
      </c>
      <c r="D529" s="3" t="s">
        <v>2098</v>
      </c>
      <c r="E529" s="3" t="s">
        <v>2098</v>
      </c>
      <c r="F529" s="3" t="s">
        <v>2099</v>
      </c>
      <c r="G529" s="3" t="s">
        <v>2100</v>
      </c>
      <c r="H529" s="3" t="s">
        <v>24000</v>
      </c>
      <c r="I529" s="3" t="s">
        <v>24000</v>
      </c>
      <c r="J529" s="3" t="s">
        <v>24001</v>
      </c>
      <c r="K529" s="3" t="s">
        <v>24002</v>
      </c>
      <c r="L529" s="3"/>
    </row>
    <row r="530" spans="1:12" ht="13.5" customHeight="1" x14ac:dyDescent="0.25">
      <c r="A530" s="3" t="s">
        <v>9</v>
      </c>
      <c r="B530" s="2" t="s">
        <v>39742</v>
      </c>
      <c r="C530" s="2" t="s">
        <v>2101</v>
      </c>
      <c r="D530" s="3" t="s">
        <v>2102</v>
      </c>
      <c r="E530" s="3" t="s">
        <v>2103</v>
      </c>
      <c r="F530" s="3" t="s">
        <v>2104</v>
      </c>
      <c r="G530" s="3" t="s">
        <v>2105</v>
      </c>
      <c r="H530" s="3" t="s">
        <v>24003</v>
      </c>
      <c r="I530" s="3" t="s">
        <v>24004</v>
      </c>
      <c r="J530" s="3" t="s">
        <v>24005</v>
      </c>
      <c r="K530" s="3" t="s">
        <v>24006</v>
      </c>
      <c r="L530" s="3"/>
    </row>
    <row r="531" spans="1:12" ht="13.5" customHeight="1" x14ac:dyDescent="0.25">
      <c r="A531" s="3" t="s">
        <v>106</v>
      </c>
      <c r="B531" s="2" t="s">
        <v>39743</v>
      </c>
      <c r="C531" s="2" t="s">
        <v>2106</v>
      </c>
      <c r="D531" s="3" t="s">
        <v>2107</v>
      </c>
      <c r="E531" s="3" t="s">
        <v>2108</v>
      </c>
      <c r="F531" s="3" t="s">
        <v>2109</v>
      </c>
      <c r="G531" s="3" t="s">
        <v>2110</v>
      </c>
      <c r="H531" s="3" t="s">
        <v>24007</v>
      </c>
      <c r="I531" s="3" t="s">
        <v>24008</v>
      </c>
      <c r="J531" s="3" t="s">
        <v>24009</v>
      </c>
      <c r="K531" s="4" t="s">
        <v>24010</v>
      </c>
      <c r="L531" s="3"/>
    </row>
    <row r="532" spans="1:12" ht="13.5" customHeight="1" x14ac:dyDescent="0.25">
      <c r="A532" s="3" t="s">
        <v>106</v>
      </c>
      <c r="B532" s="2" t="s">
        <v>39744</v>
      </c>
      <c r="C532" s="2" t="s">
        <v>2111</v>
      </c>
      <c r="D532" s="3" t="s">
        <v>2112</v>
      </c>
      <c r="E532" s="3" t="s">
        <v>2113</v>
      </c>
      <c r="F532" s="3" t="s">
        <v>2114</v>
      </c>
      <c r="G532" s="3" t="s">
        <v>2115</v>
      </c>
      <c r="H532" s="3" t="s">
        <v>24011</v>
      </c>
      <c r="I532" s="3" t="s">
        <v>24012</v>
      </c>
      <c r="J532" s="3" t="s">
        <v>24013</v>
      </c>
      <c r="K532" s="4" t="s">
        <v>24014</v>
      </c>
      <c r="L532" s="3"/>
    </row>
    <row r="533" spans="1:12" ht="13.5" customHeight="1" x14ac:dyDescent="0.25">
      <c r="A533" s="3" t="s">
        <v>493</v>
      </c>
      <c r="B533" s="2" t="s">
        <v>39745</v>
      </c>
      <c r="C533" s="2" t="s">
        <v>2116</v>
      </c>
      <c r="D533" s="3" t="s">
        <v>2117</v>
      </c>
      <c r="E533" s="3" t="s">
        <v>2117</v>
      </c>
      <c r="F533" s="3" t="s">
        <v>2118</v>
      </c>
      <c r="G533" s="3" t="s">
        <v>2117</v>
      </c>
      <c r="H533" s="3" t="s">
        <v>24015</v>
      </c>
      <c r="I533" s="3" t="s">
        <v>24015</v>
      </c>
      <c r="J533" s="3" t="s">
        <v>24016</v>
      </c>
      <c r="K533" s="3" t="s">
        <v>24015</v>
      </c>
      <c r="L533" s="3"/>
    </row>
    <row r="534" spans="1:12" ht="13.5" customHeight="1" x14ac:dyDescent="0.25">
      <c r="A534" s="3" t="s">
        <v>162</v>
      </c>
      <c r="B534" s="2" t="s">
        <v>39745</v>
      </c>
      <c r="C534" s="2" t="s">
        <v>2116</v>
      </c>
      <c r="D534" s="3" t="s">
        <v>2117</v>
      </c>
      <c r="E534" s="3" t="s">
        <v>2117</v>
      </c>
      <c r="F534" s="3" t="s">
        <v>2118</v>
      </c>
      <c r="G534" s="3" t="s">
        <v>2117</v>
      </c>
      <c r="H534" s="3" t="s">
        <v>24015</v>
      </c>
      <c r="I534" s="3" t="s">
        <v>24015</v>
      </c>
      <c r="J534" s="3" t="s">
        <v>24016</v>
      </c>
      <c r="K534" s="3" t="s">
        <v>24015</v>
      </c>
      <c r="L534" s="3"/>
    </row>
    <row r="535" spans="1:12" ht="13.5" customHeight="1" x14ac:dyDescent="0.25">
      <c r="A535" s="3" t="s">
        <v>84</v>
      </c>
      <c r="B535" s="2" t="s">
        <v>39745</v>
      </c>
      <c r="C535" s="2" t="s">
        <v>2116</v>
      </c>
      <c r="D535" s="3" t="s">
        <v>2117</v>
      </c>
      <c r="E535" s="3" t="s">
        <v>2117</v>
      </c>
      <c r="F535" s="3" t="s">
        <v>2118</v>
      </c>
      <c r="G535" s="3" t="s">
        <v>2117</v>
      </c>
      <c r="H535" s="3" t="s">
        <v>24015</v>
      </c>
      <c r="I535" s="3" t="s">
        <v>24015</v>
      </c>
      <c r="J535" s="3" t="s">
        <v>24016</v>
      </c>
      <c r="K535" s="3" t="s">
        <v>24015</v>
      </c>
      <c r="L535" s="3"/>
    </row>
    <row r="536" spans="1:12" ht="13.5" customHeight="1" x14ac:dyDescent="0.25">
      <c r="A536" s="3" t="s">
        <v>145</v>
      </c>
      <c r="B536" s="2" t="s">
        <v>39746</v>
      </c>
      <c r="C536" s="2" t="s">
        <v>2119</v>
      </c>
      <c r="D536" s="3" t="s">
        <v>2120</v>
      </c>
      <c r="E536" s="3" t="s">
        <v>2120</v>
      </c>
      <c r="F536" s="3" t="s">
        <v>2121</v>
      </c>
      <c r="G536" s="3" t="s">
        <v>2122</v>
      </c>
      <c r="H536" s="3" t="s">
        <v>24017</v>
      </c>
      <c r="I536" s="3" t="s">
        <v>24017</v>
      </c>
      <c r="J536" s="3" t="s">
        <v>24018</v>
      </c>
      <c r="K536" s="4" t="s">
        <v>24019</v>
      </c>
      <c r="L536" s="3"/>
    </row>
    <row r="537" spans="1:12" ht="13.5" customHeight="1" x14ac:dyDescent="0.25">
      <c r="A537" s="5" t="s">
        <v>13581</v>
      </c>
      <c r="B537" s="5" t="s">
        <v>44488</v>
      </c>
      <c r="C537" s="5" t="s">
        <v>44489</v>
      </c>
      <c r="D537" s="5" t="s">
        <v>44490</v>
      </c>
      <c r="E537" s="1" t="s">
        <v>44490</v>
      </c>
      <c r="F537" s="1" t="s">
        <v>44491</v>
      </c>
      <c r="G537" s="1" t="s">
        <v>44490</v>
      </c>
      <c r="H537" s="5" t="str">
        <f ca="1">IFERROR(__xludf.DUMMYFUNCTION("GOOGLETRANSLATE(D23,""en"",""ja"")"),"血管密度")</f>
        <v>血管密度</v>
      </c>
      <c r="I537" s="5" t="str">
        <f ca="1">IFERROR(__xludf.DUMMYFUNCTION("GOOGLETRANSLATE(E23,""en"",""ja"")"),"血管密度")</f>
        <v>血管密度</v>
      </c>
      <c r="J537" s="5" t="str">
        <f ca="1">IFERROR(__xludf.DUMMYFUNCTION("GOOGLETRANSLATE(F23,""en"",""ja"")"),"生物標本における血管密度の評価。")</f>
        <v>生物標本における血管密度の評価。</v>
      </c>
      <c r="K537" s="5" t="str">
        <f ca="1">IFERROR(__xludf.DUMMYFUNCTION("GOOGLETRANSLATE(G23,""en"",""ja"")"),"血管密度")</f>
        <v>血管密度</v>
      </c>
      <c r="L537" s="3"/>
    </row>
    <row r="538" spans="1:12" ht="13.5" customHeight="1" x14ac:dyDescent="0.25">
      <c r="A538" s="3" t="s">
        <v>145</v>
      </c>
      <c r="B538" s="2" t="s">
        <v>39747</v>
      </c>
      <c r="C538" s="2" t="s">
        <v>2123</v>
      </c>
      <c r="D538" s="3" t="s">
        <v>2124</v>
      </c>
      <c r="E538" s="3" t="s">
        <v>2124</v>
      </c>
      <c r="F538" s="3" t="s">
        <v>2125</v>
      </c>
      <c r="G538" s="3" t="s">
        <v>2124</v>
      </c>
      <c r="H538" s="3" t="s">
        <v>24020</v>
      </c>
      <c r="I538" s="3" t="s">
        <v>24020</v>
      </c>
      <c r="J538" s="3" t="s">
        <v>24021</v>
      </c>
      <c r="K538" s="3" t="s">
        <v>24020</v>
      </c>
      <c r="L538" s="3"/>
    </row>
    <row r="539" spans="1:12" ht="13.5" customHeight="1" x14ac:dyDescent="0.25">
      <c r="A539" s="3" t="s">
        <v>9</v>
      </c>
      <c r="B539" s="2" t="s">
        <v>39748</v>
      </c>
      <c r="C539" s="2" t="s">
        <v>2126</v>
      </c>
      <c r="D539" s="3" t="s">
        <v>2127</v>
      </c>
      <c r="E539" s="3" t="s">
        <v>2128</v>
      </c>
      <c r="F539" s="3" t="s">
        <v>2129</v>
      </c>
      <c r="G539" s="3" t="s">
        <v>2127</v>
      </c>
      <c r="H539" s="3" t="s">
        <v>24022</v>
      </c>
      <c r="I539" s="3" t="s">
        <v>24023</v>
      </c>
      <c r="J539" s="3" t="s">
        <v>24024</v>
      </c>
      <c r="K539" s="3" t="s">
        <v>24022</v>
      </c>
      <c r="L539" s="3"/>
    </row>
    <row r="540" spans="1:12" ht="13.5" customHeight="1" x14ac:dyDescent="0.25">
      <c r="A540" s="3" t="s">
        <v>9</v>
      </c>
      <c r="B540" s="2" t="s">
        <v>39749</v>
      </c>
      <c r="C540" s="2" t="s">
        <v>2130</v>
      </c>
      <c r="D540" s="3" t="s">
        <v>2131</v>
      </c>
      <c r="E540" s="3" t="s">
        <v>2131</v>
      </c>
      <c r="F540" s="3" t="s">
        <v>2132</v>
      </c>
      <c r="G540" s="3" t="s">
        <v>2133</v>
      </c>
      <c r="H540" s="3" t="s">
        <v>24025</v>
      </c>
      <c r="I540" s="3" t="s">
        <v>24025</v>
      </c>
      <c r="J540" s="3" t="s">
        <v>24026</v>
      </c>
      <c r="K540" s="3" t="s">
        <v>24027</v>
      </c>
      <c r="L540" s="3"/>
    </row>
    <row r="541" spans="1:12" ht="13.5" customHeight="1" x14ac:dyDescent="0.25">
      <c r="A541" s="3" t="s">
        <v>1538</v>
      </c>
      <c r="B541" s="2" t="s">
        <v>39750</v>
      </c>
      <c r="C541" s="2" t="s">
        <v>2134</v>
      </c>
      <c r="D541" s="3" t="s">
        <v>2135</v>
      </c>
      <c r="E541" s="3" t="s">
        <v>2135</v>
      </c>
      <c r="F541" s="3" t="s">
        <v>2136</v>
      </c>
      <c r="G541" s="3" t="s">
        <v>2135</v>
      </c>
      <c r="H541" s="3" t="s">
        <v>24028</v>
      </c>
      <c r="I541" s="3" t="s">
        <v>24028</v>
      </c>
      <c r="J541" s="3" t="s">
        <v>24029</v>
      </c>
      <c r="K541" s="3" t="s">
        <v>24028</v>
      </c>
      <c r="L541" s="3"/>
    </row>
    <row r="542" spans="1:12" ht="13.5" customHeight="1" x14ac:dyDescent="0.25">
      <c r="A542" s="3" t="s">
        <v>145</v>
      </c>
      <c r="B542" s="2" t="s">
        <v>39750</v>
      </c>
      <c r="C542" s="2" t="s">
        <v>2134</v>
      </c>
      <c r="D542" s="3" t="s">
        <v>2135</v>
      </c>
      <c r="E542" s="3" t="s">
        <v>2135</v>
      </c>
      <c r="F542" s="3" t="s">
        <v>2136</v>
      </c>
      <c r="G542" s="3" t="s">
        <v>2135</v>
      </c>
      <c r="H542" s="3" t="s">
        <v>24028</v>
      </c>
      <c r="I542" s="3" t="s">
        <v>24028</v>
      </c>
      <c r="J542" s="3" t="s">
        <v>24029</v>
      </c>
      <c r="K542" s="3" t="s">
        <v>24028</v>
      </c>
      <c r="L542" s="3"/>
    </row>
    <row r="543" spans="1:12" ht="13.5" customHeight="1" x14ac:dyDescent="0.25">
      <c r="A543" s="3" t="s">
        <v>188</v>
      </c>
      <c r="B543" s="2" t="s">
        <v>39750</v>
      </c>
      <c r="C543" s="2" t="s">
        <v>2134</v>
      </c>
      <c r="D543" s="3" t="s">
        <v>2135</v>
      </c>
      <c r="E543" s="3" t="s">
        <v>2135</v>
      </c>
      <c r="F543" s="3" t="s">
        <v>2136</v>
      </c>
      <c r="G543" s="3" t="s">
        <v>2135</v>
      </c>
      <c r="H543" s="3" t="s">
        <v>24028</v>
      </c>
      <c r="I543" s="3" t="s">
        <v>24028</v>
      </c>
      <c r="J543" s="3" t="s">
        <v>24029</v>
      </c>
      <c r="K543" s="3" t="s">
        <v>24028</v>
      </c>
      <c r="L543" s="3"/>
    </row>
    <row r="544" spans="1:12" ht="13.5" customHeight="1" x14ac:dyDescent="0.25">
      <c r="A544" s="3" t="s">
        <v>106</v>
      </c>
      <c r="B544" s="2" t="s">
        <v>39751</v>
      </c>
      <c r="C544" s="2" t="s">
        <v>2137</v>
      </c>
      <c r="D544" s="3" t="s">
        <v>2138</v>
      </c>
      <c r="E544" s="3" t="s">
        <v>2139</v>
      </c>
      <c r="F544" s="3" t="s">
        <v>2140</v>
      </c>
      <c r="G544" s="3" t="s">
        <v>2141</v>
      </c>
      <c r="H544" s="3" t="s">
        <v>24030</v>
      </c>
      <c r="I544" s="3" t="s">
        <v>24031</v>
      </c>
      <c r="J544" s="3" t="s">
        <v>24032</v>
      </c>
      <c r="K544" s="4" t="s">
        <v>24033</v>
      </c>
      <c r="L544" s="3"/>
    </row>
    <row r="545" spans="1:12" ht="13.5" customHeight="1" x14ac:dyDescent="0.25">
      <c r="A545" s="3" t="s">
        <v>70</v>
      </c>
      <c r="B545" s="2" t="s">
        <v>39752</v>
      </c>
      <c r="C545" s="2" t="s">
        <v>2142</v>
      </c>
      <c r="D545" s="3" t="s">
        <v>2143</v>
      </c>
      <c r="E545" s="3" t="s">
        <v>2143</v>
      </c>
      <c r="F545" s="3" t="s">
        <v>2144</v>
      </c>
      <c r="G545" s="3" t="s">
        <v>2145</v>
      </c>
      <c r="H545" s="3" t="s">
        <v>24034</v>
      </c>
      <c r="I545" s="3" t="s">
        <v>24034</v>
      </c>
      <c r="J545" s="3" t="s">
        <v>24035</v>
      </c>
      <c r="K545" s="3" t="s">
        <v>24036</v>
      </c>
      <c r="L545" s="3"/>
    </row>
    <row r="546" spans="1:12" ht="13.5" customHeight="1" x14ac:dyDescent="0.25">
      <c r="A546" s="3" t="s">
        <v>106</v>
      </c>
      <c r="B546" s="2" t="s">
        <v>39753</v>
      </c>
      <c r="C546" s="2" t="s">
        <v>2146</v>
      </c>
      <c r="D546" s="3" t="s">
        <v>2147</v>
      </c>
      <c r="E546" s="3" t="s">
        <v>2148</v>
      </c>
      <c r="F546" s="3" t="s">
        <v>2149</v>
      </c>
      <c r="G546" s="3" t="s">
        <v>2150</v>
      </c>
      <c r="H546" s="3" t="s">
        <v>24037</v>
      </c>
      <c r="I546" s="3" t="s">
        <v>24038</v>
      </c>
      <c r="J546" s="3" t="s">
        <v>24039</v>
      </c>
      <c r="K546" s="4" t="s">
        <v>24040</v>
      </c>
      <c r="L546" s="3"/>
    </row>
    <row r="547" spans="1:12" ht="13.5" customHeight="1" x14ac:dyDescent="0.25">
      <c r="A547" s="3" t="s">
        <v>106</v>
      </c>
      <c r="B547" s="2" t="s">
        <v>39754</v>
      </c>
      <c r="C547" s="2" t="s">
        <v>2151</v>
      </c>
      <c r="D547" s="3" t="s">
        <v>2152</v>
      </c>
      <c r="E547" s="3" t="s">
        <v>2153</v>
      </c>
      <c r="F547" s="3" t="s">
        <v>2154</v>
      </c>
      <c r="G547" s="3" t="s">
        <v>2155</v>
      </c>
      <c r="H547" s="3" t="s">
        <v>24041</v>
      </c>
      <c r="I547" s="3" t="s">
        <v>24042</v>
      </c>
      <c r="J547" s="3" t="s">
        <v>24043</v>
      </c>
      <c r="K547" s="4" t="s">
        <v>24044</v>
      </c>
      <c r="L547" s="3"/>
    </row>
    <row r="548" spans="1:12" ht="13.5" customHeight="1" x14ac:dyDescent="0.25">
      <c r="A548" s="3" t="s">
        <v>70</v>
      </c>
      <c r="B548" s="2" t="s">
        <v>39755</v>
      </c>
      <c r="C548" s="2" t="s">
        <v>2156</v>
      </c>
      <c r="D548" s="3" t="s">
        <v>2157</v>
      </c>
      <c r="E548" s="3" t="s">
        <v>2157</v>
      </c>
      <c r="F548" s="3" t="s">
        <v>2158</v>
      </c>
      <c r="G548" s="3" t="s">
        <v>2159</v>
      </c>
      <c r="H548" s="3" t="s">
        <v>24045</v>
      </c>
      <c r="I548" s="3" t="s">
        <v>24045</v>
      </c>
      <c r="J548" s="3" t="s">
        <v>24046</v>
      </c>
      <c r="K548" s="3" t="s">
        <v>24047</v>
      </c>
      <c r="L548" s="3"/>
    </row>
    <row r="549" spans="1:12" ht="13.5" customHeight="1" x14ac:dyDescent="0.25">
      <c r="A549" s="3" t="s">
        <v>106</v>
      </c>
      <c r="B549" s="2" t="s">
        <v>39756</v>
      </c>
      <c r="C549" s="2" t="s">
        <v>2160</v>
      </c>
      <c r="D549" s="3" t="s">
        <v>2161</v>
      </c>
      <c r="E549" s="3" t="s">
        <v>2162</v>
      </c>
      <c r="F549" s="3" t="s">
        <v>2163</v>
      </c>
      <c r="G549" s="3" t="s">
        <v>2164</v>
      </c>
      <c r="H549" s="3" t="s">
        <v>24048</v>
      </c>
      <c r="I549" s="3" t="s">
        <v>24049</v>
      </c>
      <c r="J549" s="3" t="s">
        <v>24050</v>
      </c>
      <c r="K549" s="4" t="s">
        <v>24051</v>
      </c>
      <c r="L549" s="3"/>
    </row>
    <row r="550" spans="1:12" ht="13.5" customHeight="1" x14ac:dyDescent="0.25">
      <c r="A550" s="3" t="s">
        <v>9</v>
      </c>
      <c r="B550" s="2" t="s">
        <v>39757</v>
      </c>
      <c r="C550" s="2" t="s">
        <v>2165</v>
      </c>
      <c r="D550" s="3" t="s">
        <v>2166</v>
      </c>
      <c r="E550" s="3" t="s">
        <v>2167</v>
      </c>
      <c r="F550" s="3" t="s">
        <v>2168</v>
      </c>
      <c r="G550" s="3" t="s">
        <v>2169</v>
      </c>
      <c r="H550" s="3" t="s">
        <v>24052</v>
      </c>
      <c r="I550" s="3" t="s">
        <v>24053</v>
      </c>
      <c r="J550" s="3" t="s">
        <v>24054</v>
      </c>
      <c r="K550" s="3" t="s">
        <v>24055</v>
      </c>
      <c r="L550" s="3"/>
    </row>
    <row r="551" spans="1:12" ht="13.5" customHeight="1" x14ac:dyDescent="0.25">
      <c r="A551" s="3" t="s">
        <v>9</v>
      </c>
      <c r="B551" s="2" t="s">
        <v>39758</v>
      </c>
      <c r="C551" s="2" t="s">
        <v>2170</v>
      </c>
      <c r="D551" s="3" t="s">
        <v>2171</v>
      </c>
      <c r="E551" s="3" t="s">
        <v>2171</v>
      </c>
      <c r="F551" s="3" t="s">
        <v>2172</v>
      </c>
      <c r="G551" s="3" t="s">
        <v>2173</v>
      </c>
      <c r="H551" s="3" t="s">
        <v>24056</v>
      </c>
      <c r="I551" s="3" t="s">
        <v>24056</v>
      </c>
      <c r="J551" s="3" t="s">
        <v>24057</v>
      </c>
      <c r="K551" s="3" t="s">
        <v>24058</v>
      </c>
      <c r="L551" s="3"/>
    </row>
    <row r="552" spans="1:12" ht="13.5" customHeight="1" x14ac:dyDescent="0.25">
      <c r="A552" s="3" t="s">
        <v>9</v>
      </c>
      <c r="B552" s="2" t="s">
        <v>39759</v>
      </c>
      <c r="C552" s="2" t="s">
        <v>2174</v>
      </c>
      <c r="D552" s="3" t="s">
        <v>2175</v>
      </c>
      <c r="E552" s="3" t="s">
        <v>2176</v>
      </c>
      <c r="F552" s="3" t="s">
        <v>2177</v>
      </c>
      <c r="G552" s="3" t="s">
        <v>2178</v>
      </c>
      <c r="H552" s="3" t="s">
        <v>24059</v>
      </c>
      <c r="I552" s="3" t="s">
        <v>24059</v>
      </c>
      <c r="J552" s="3" t="s">
        <v>24060</v>
      </c>
      <c r="K552" s="3" t="s">
        <v>24061</v>
      </c>
      <c r="L552" s="3"/>
    </row>
    <row r="553" spans="1:12" ht="13.5" customHeight="1" x14ac:dyDescent="0.25">
      <c r="A553" s="3" t="s">
        <v>9</v>
      </c>
      <c r="B553" s="2" t="s">
        <v>39760</v>
      </c>
      <c r="C553" s="2" t="s">
        <v>2179</v>
      </c>
      <c r="D553" s="3" t="s">
        <v>2180</v>
      </c>
      <c r="E553" s="3" t="s">
        <v>2180</v>
      </c>
      <c r="F553" s="3" t="s">
        <v>2181</v>
      </c>
      <c r="G553" s="3" t="s">
        <v>2182</v>
      </c>
      <c r="H553" s="3" t="s">
        <v>24062</v>
      </c>
      <c r="I553" s="3" t="s">
        <v>24062</v>
      </c>
      <c r="J553" s="3" t="s">
        <v>24063</v>
      </c>
      <c r="K553" s="3" t="s">
        <v>24064</v>
      </c>
      <c r="L553" s="3"/>
    </row>
    <row r="554" spans="1:12" ht="13.5" customHeight="1" x14ac:dyDescent="0.25">
      <c r="A554" s="3" t="s">
        <v>9</v>
      </c>
      <c r="B554" s="2" t="s">
        <v>39761</v>
      </c>
      <c r="C554" s="2" t="s">
        <v>2183</v>
      </c>
      <c r="D554" s="3" t="s">
        <v>2184</v>
      </c>
      <c r="E554" s="3" t="s">
        <v>2184</v>
      </c>
      <c r="F554" s="3" t="s">
        <v>2185</v>
      </c>
      <c r="G554" s="3" t="s">
        <v>2186</v>
      </c>
      <c r="H554" s="3" t="s">
        <v>24065</v>
      </c>
      <c r="I554" s="3" t="s">
        <v>24065</v>
      </c>
      <c r="J554" s="3" t="s">
        <v>24066</v>
      </c>
      <c r="K554" s="3" t="s">
        <v>24067</v>
      </c>
      <c r="L554" s="3"/>
    </row>
    <row r="555" spans="1:12" ht="13.5" customHeight="1" x14ac:dyDescent="0.25">
      <c r="A555" s="3" t="s">
        <v>9</v>
      </c>
      <c r="B555" s="2" t="s">
        <v>39762</v>
      </c>
      <c r="C555" s="2" t="s">
        <v>2187</v>
      </c>
      <c r="D555" s="3" t="s">
        <v>2188</v>
      </c>
      <c r="E555" s="3" t="s">
        <v>2188</v>
      </c>
      <c r="F555" s="3" t="s">
        <v>2189</v>
      </c>
      <c r="G555" s="3" t="s">
        <v>2190</v>
      </c>
      <c r="H555" s="3" t="s">
        <v>24068</v>
      </c>
      <c r="I555" s="3" t="s">
        <v>24068</v>
      </c>
      <c r="J555" s="3" t="s">
        <v>24069</v>
      </c>
      <c r="K555" s="3" t="s">
        <v>24070</v>
      </c>
      <c r="L555" s="3"/>
    </row>
    <row r="556" spans="1:12" ht="13.5" customHeight="1" x14ac:dyDescent="0.25">
      <c r="A556" s="5" t="s">
        <v>13581</v>
      </c>
      <c r="B556" s="5" t="s">
        <v>39762</v>
      </c>
      <c r="C556" s="5" t="s">
        <v>2187</v>
      </c>
      <c r="D556" s="5" t="s">
        <v>2188</v>
      </c>
      <c r="E556" s="1" t="s">
        <v>2188</v>
      </c>
      <c r="F556" s="1" t="s">
        <v>2189</v>
      </c>
      <c r="G556" s="1" t="s">
        <v>2190</v>
      </c>
      <c r="H556" s="5" t="str">
        <f ca="1">IFERROR(__xludf.DUMMYFUNCTION("GOOGLETRANSLATE(D24,""en"",""ja"")"),"骨髄芽球/総細胞")</f>
        <v>骨髄芽球/総細胞</v>
      </c>
      <c r="I556" s="5" t="str">
        <f ca="1">IFERROR(__xludf.DUMMYFUNCTION("GOOGLETRANSLATE(E24,""en"",""ja"")"),"骨髄芽球/総細胞")</f>
        <v>骨髄芽球/総細胞</v>
      </c>
      <c r="J556" s="5" t="str">
        <f ca="1">IFERROR(__xludf.DUMMYFUNCTION("GOOGLETRANSLATE(F24,""en"",""ja"")"),"生物学的標本（骨髄標本など）内の骨髄芽球と総細胞の相対的な測定値（比率またはパーセンテージ）。")</f>
        <v>生物学的標本（骨髄標本など）内の骨髄芽球と総細胞の相対的な測定値（比率またはパーセンテージ）。</v>
      </c>
      <c r="K556" s="5" t="str">
        <f ca="1">IFERROR(__xludf.DUMMYFUNCTION("GOOGLETRANSLATE(G24,""en"",""ja"")"),"骨髄芽球対総細胞比測定")</f>
        <v>骨髄芽球対総細胞比測定</v>
      </c>
      <c r="L556" s="3"/>
    </row>
    <row r="557" spans="1:12" ht="13.5" customHeight="1" x14ac:dyDescent="0.25">
      <c r="A557" s="3" t="s">
        <v>9</v>
      </c>
      <c r="B557" s="2" t="s">
        <v>39763</v>
      </c>
      <c r="C557" s="2" t="s">
        <v>2191</v>
      </c>
      <c r="D557" s="3" t="s">
        <v>2192</v>
      </c>
      <c r="E557" s="3" t="s">
        <v>2192</v>
      </c>
      <c r="F557" s="3" t="s">
        <v>2193</v>
      </c>
      <c r="G557" s="3" t="s">
        <v>2194</v>
      </c>
      <c r="H557" s="3" t="s">
        <v>24071</v>
      </c>
      <c r="I557" s="3" t="s">
        <v>24071</v>
      </c>
      <c r="J557" s="3" t="s">
        <v>24072</v>
      </c>
      <c r="K557" s="3" t="s">
        <v>24073</v>
      </c>
      <c r="L557" s="3"/>
    </row>
    <row r="558" spans="1:12" ht="13.5" customHeight="1" x14ac:dyDescent="0.25">
      <c r="A558" s="3" t="s">
        <v>9</v>
      </c>
      <c r="B558" s="2" t="s">
        <v>39764</v>
      </c>
      <c r="C558" s="2" t="s">
        <v>2195</v>
      </c>
      <c r="D558" s="3" t="s">
        <v>2196</v>
      </c>
      <c r="E558" s="3" t="s">
        <v>2196</v>
      </c>
      <c r="F558" s="3" t="s">
        <v>2197</v>
      </c>
      <c r="G558" s="3" t="s">
        <v>2198</v>
      </c>
      <c r="H558" s="3" t="s">
        <v>24074</v>
      </c>
      <c r="I558" s="3" t="s">
        <v>24074</v>
      </c>
      <c r="J558" s="3" t="s">
        <v>24075</v>
      </c>
      <c r="K558" s="3" t="s">
        <v>24076</v>
      </c>
      <c r="L558" s="3"/>
    </row>
    <row r="559" spans="1:12" ht="13.5" customHeight="1" x14ac:dyDescent="0.25">
      <c r="A559" s="5" t="s">
        <v>13581</v>
      </c>
      <c r="B559" s="5" t="s">
        <v>39764</v>
      </c>
      <c r="C559" s="5" t="s">
        <v>2195</v>
      </c>
      <c r="D559" s="5" t="s">
        <v>2196</v>
      </c>
      <c r="E559" s="1" t="s">
        <v>2196</v>
      </c>
      <c r="F559" s="1" t="s">
        <v>2197</v>
      </c>
      <c r="G559" s="1" t="s">
        <v>2198</v>
      </c>
      <c r="H559" s="5" t="str">
        <f ca="1">IFERROR(__xludf.DUMMYFUNCTION("GOOGLETRANSLATE(D25,""en"",""ja"")"),"巨核芽球／総細胞数")</f>
        <v>巨核芽球／総細胞数</v>
      </c>
      <c r="I559" s="5" t="str">
        <f ca="1">IFERROR(__xludf.DUMMYFUNCTION("GOOGLETRANSLATE(E25,""en"",""ja"")"),"巨核芽球／総細胞数")</f>
        <v>巨核芽球／総細胞数</v>
      </c>
      <c r="J559" s="5" t="str">
        <f ca="1">IFERROR(__xludf.DUMMYFUNCTION("GOOGLETRANSLATE(F25,""en"",""ja"")"),"生物学的標本（骨髄標本など）内の総細胞に対する巨核芽球の相対的な測定値（比率またはパーセンテージ）。")</f>
        <v>生物学的標本（骨髄標本など）内の総細胞に対する巨核芽球の相対的な測定値（比率またはパーセンテージ）。</v>
      </c>
      <c r="K559" s="5" t="str">
        <f ca="1">IFERROR(__xludf.DUMMYFUNCTION("GOOGLETRANSLATE(G25,""en"",""ja"")"),"巨核芽球と全細胞比の測定")</f>
        <v>巨核芽球と全細胞比の測定</v>
      </c>
      <c r="L559" s="3"/>
    </row>
    <row r="560" spans="1:12" ht="13.5" customHeight="1" x14ac:dyDescent="0.25">
      <c r="A560" s="3" t="s">
        <v>9</v>
      </c>
      <c r="B560" s="2" t="s">
        <v>39765</v>
      </c>
      <c r="C560" s="2" t="s">
        <v>2199</v>
      </c>
      <c r="D560" s="3" t="s">
        <v>2200</v>
      </c>
      <c r="E560" s="3" t="s">
        <v>2200</v>
      </c>
      <c r="F560" s="3" t="s">
        <v>2201</v>
      </c>
      <c r="G560" s="3" t="s">
        <v>2202</v>
      </c>
      <c r="H560" s="3" t="s">
        <v>24077</v>
      </c>
      <c r="I560" s="3" t="s">
        <v>24077</v>
      </c>
      <c r="J560" s="3" t="s">
        <v>24078</v>
      </c>
      <c r="K560" s="3" t="s">
        <v>24079</v>
      </c>
      <c r="L560" s="3"/>
    </row>
    <row r="561" spans="1:12" ht="13.5" customHeight="1" x14ac:dyDescent="0.25">
      <c r="A561" s="3" t="s">
        <v>9</v>
      </c>
      <c r="B561" s="2" t="s">
        <v>39766</v>
      </c>
      <c r="C561" s="2" t="s">
        <v>2203</v>
      </c>
      <c r="D561" s="3" t="s">
        <v>2204</v>
      </c>
      <c r="E561" s="3" t="s">
        <v>2204</v>
      </c>
      <c r="F561" s="3" t="s">
        <v>2205</v>
      </c>
      <c r="G561" s="3" t="s">
        <v>2206</v>
      </c>
      <c r="H561" s="3" t="s">
        <v>24080</v>
      </c>
      <c r="I561" s="3" t="s">
        <v>24080</v>
      </c>
      <c r="J561" s="3" t="s">
        <v>24081</v>
      </c>
      <c r="K561" s="3" t="s">
        <v>24082</v>
      </c>
      <c r="L561" s="3"/>
    </row>
    <row r="562" spans="1:12" ht="13.5" customHeight="1" x14ac:dyDescent="0.25">
      <c r="A562" s="3" t="s">
        <v>9</v>
      </c>
      <c r="B562" s="2" t="s">
        <v>39767</v>
      </c>
      <c r="C562" s="2" t="s">
        <v>2207</v>
      </c>
      <c r="D562" s="3" t="s">
        <v>2208</v>
      </c>
      <c r="E562" s="3" t="s">
        <v>2208</v>
      </c>
      <c r="F562" s="3" t="s">
        <v>2209</v>
      </c>
      <c r="G562" s="3" t="s">
        <v>2210</v>
      </c>
      <c r="H562" s="3" t="s">
        <v>24083</v>
      </c>
      <c r="I562" s="3" t="s">
        <v>24083</v>
      </c>
      <c r="J562" s="3" t="s">
        <v>24084</v>
      </c>
      <c r="K562" s="3" t="s">
        <v>24085</v>
      </c>
      <c r="L562" s="3"/>
    </row>
    <row r="563" spans="1:12" ht="13.5" customHeight="1" x14ac:dyDescent="0.25">
      <c r="A563" s="3" t="s">
        <v>9</v>
      </c>
      <c r="B563" s="2" t="s">
        <v>39768</v>
      </c>
      <c r="C563" s="2" t="s">
        <v>2211</v>
      </c>
      <c r="D563" s="3" t="s">
        <v>2212</v>
      </c>
      <c r="E563" s="3" t="s">
        <v>2213</v>
      </c>
      <c r="F563" s="3" t="s">
        <v>2214</v>
      </c>
      <c r="G563" s="3" t="s">
        <v>2215</v>
      </c>
      <c r="H563" s="3" t="s">
        <v>24086</v>
      </c>
      <c r="I563" s="3" t="s">
        <v>24087</v>
      </c>
      <c r="J563" s="3" t="s">
        <v>24088</v>
      </c>
      <c r="K563" s="3" t="s">
        <v>24089</v>
      </c>
      <c r="L563" s="3"/>
    </row>
    <row r="564" spans="1:12" ht="13.5" customHeight="1" x14ac:dyDescent="0.25">
      <c r="A564" s="3" t="s">
        <v>9</v>
      </c>
      <c r="B564" s="2" t="s">
        <v>39769</v>
      </c>
      <c r="C564" s="2" t="s">
        <v>2216</v>
      </c>
      <c r="D564" s="3" t="s">
        <v>2217</v>
      </c>
      <c r="E564" s="3" t="s">
        <v>2217</v>
      </c>
      <c r="F564" s="3" t="s">
        <v>2218</v>
      </c>
      <c r="G564" s="3" t="s">
        <v>2219</v>
      </c>
      <c r="H564" s="3" t="s">
        <v>24090</v>
      </c>
      <c r="I564" s="3" t="s">
        <v>24090</v>
      </c>
      <c r="J564" s="3" t="s">
        <v>24091</v>
      </c>
      <c r="K564" s="3" t="s">
        <v>24092</v>
      </c>
      <c r="L564" s="3"/>
    </row>
    <row r="565" spans="1:12" ht="13.5" customHeight="1" x14ac:dyDescent="0.25">
      <c r="A565" s="3" t="s">
        <v>9</v>
      </c>
      <c r="B565" s="2" t="s">
        <v>39770</v>
      </c>
      <c r="C565" s="2" t="s">
        <v>2220</v>
      </c>
      <c r="D565" s="3" t="s">
        <v>2221</v>
      </c>
      <c r="E565" s="3" t="s">
        <v>2221</v>
      </c>
      <c r="F565" s="3" t="s">
        <v>2222</v>
      </c>
      <c r="G565" s="3" t="s">
        <v>2223</v>
      </c>
      <c r="H565" s="3" t="s">
        <v>24093</v>
      </c>
      <c r="I565" s="3" t="s">
        <v>24093</v>
      </c>
      <c r="J565" s="3" t="s">
        <v>24094</v>
      </c>
      <c r="K565" s="3" t="s">
        <v>24095</v>
      </c>
      <c r="L565" s="3"/>
    </row>
    <row r="566" spans="1:12" ht="13.5" customHeight="1" x14ac:dyDescent="0.25">
      <c r="A566" s="3" t="s">
        <v>106</v>
      </c>
      <c r="B566" s="2" t="s">
        <v>39771</v>
      </c>
      <c r="C566" s="2" t="s">
        <v>2224</v>
      </c>
      <c r="D566" s="3" t="s">
        <v>2225</v>
      </c>
      <c r="E566" s="3" t="s">
        <v>2226</v>
      </c>
      <c r="F566" s="3" t="s">
        <v>2227</v>
      </c>
      <c r="G566" s="3" t="s">
        <v>2228</v>
      </c>
      <c r="H566" s="3" t="s">
        <v>24096</v>
      </c>
      <c r="I566" s="3" t="s">
        <v>24097</v>
      </c>
      <c r="J566" s="3" t="s">
        <v>24098</v>
      </c>
      <c r="K566" s="3" t="s">
        <v>24099</v>
      </c>
      <c r="L566" s="3"/>
    </row>
    <row r="567" spans="1:12" ht="13.5" customHeight="1" x14ac:dyDescent="0.25">
      <c r="A567" s="3" t="s">
        <v>106</v>
      </c>
      <c r="B567" s="2" t="s">
        <v>39772</v>
      </c>
      <c r="C567" s="2" t="s">
        <v>2229</v>
      </c>
      <c r="D567" s="3" t="s">
        <v>2230</v>
      </c>
      <c r="E567" s="3" t="s">
        <v>2231</v>
      </c>
      <c r="F567" s="3" t="s">
        <v>2232</v>
      </c>
      <c r="G567" s="3" t="s">
        <v>2233</v>
      </c>
      <c r="H567" s="3" t="s">
        <v>24100</v>
      </c>
      <c r="I567" s="3" t="s">
        <v>24101</v>
      </c>
      <c r="J567" s="3" t="s">
        <v>24102</v>
      </c>
      <c r="K567" s="4" t="s">
        <v>24103</v>
      </c>
      <c r="L567" s="3"/>
    </row>
    <row r="568" spans="1:12" ht="13.5" customHeight="1" x14ac:dyDescent="0.25">
      <c r="A568" s="3" t="s">
        <v>106</v>
      </c>
      <c r="B568" s="2" t="s">
        <v>39773</v>
      </c>
      <c r="C568" s="2" t="s">
        <v>2234</v>
      </c>
      <c r="D568" s="3" t="s">
        <v>2235</v>
      </c>
      <c r="E568" s="3" t="s">
        <v>2236</v>
      </c>
      <c r="F568" s="3" t="s">
        <v>2237</v>
      </c>
      <c r="G568" s="3" t="s">
        <v>2238</v>
      </c>
      <c r="H568" s="3" t="s">
        <v>2235</v>
      </c>
      <c r="I568" s="3" t="s">
        <v>24104</v>
      </c>
      <c r="J568" s="3" t="s">
        <v>24105</v>
      </c>
      <c r="K568" s="3" t="s">
        <v>24106</v>
      </c>
      <c r="L568" s="3"/>
    </row>
    <row r="569" spans="1:12" ht="13.5" customHeight="1" x14ac:dyDescent="0.25">
      <c r="A569" s="3" t="s">
        <v>106</v>
      </c>
      <c r="B569" s="2" t="s">
        <v>39774</v>
      </c>
      <c r="C569" s="2" t="s">
        <v>2239</v>
      </c>
      <c r="D569" s="3" t="s">
        <v>2240</v>
      </c>
      <c r="E569" s="3" t="s">
        <v>2241</v>
      </c>
      <c r="F569" s="3" t="s">
        <v>2242</v>
      </c>
      <c r="G569" s="3" t="s">
        <v>2243</v>
      </c>
      <c r="H569" s="3" t="s">
        <v>2240</v>
      </c>
      <c r="I569" s="3" t="s">
        <v>24107</v>
      </c>
      <c r="J569" s="3" t="s">
        <v>24108</v>
      </c>
      <c r="K569" s="3" t="s">
        <v>24109</v>
      </c>
      <c r="L569" s="3"/>
    </row>
    <row r="570" spans="1:12" ht="13.5" customHeight="1" x14ac:dyDescent="0.25">
      <c r="A570" s="3" t="s">
        <v>106</v>
      </c>
      <c r="B570" s="2" t="s">
        <v>39775</v>
      </c>
      <c r="C570" s="2" t="s">
        <v>2244</v>
      </c>
      <c r="D570" s="3" t="s">
        <v>2245</v>
      </c>
      <c r="E570" s="3" t="s">
        <v>2246</v>
      </c>
      <c r="F570" s="3" t="s">
        <v>2247</v>
      </c>
      <c r="G570" s="3" t="s">
        <v>2248</v>
      </c>
      <c r="H570" s="3" t="s">
        <v>2245</v>
      </c>
      <c r="I570" s="3" t="s">
        <v>24110</v>
      </c>
      <c r="J570" s="3" t="s">
        <v>24111</v>
      </c>
      <c r="K570" s="3" t="s">
        <v>24112</v>
      </c>
      <c r="L570" s="3"/>
    </row>
    <row r="571" spans="1:12" ht="13.5" customHeight="1" x14ac:dyDescent="0.25">
      <c r="A571" s="3" t="s">
        <v>106</v>
      </c>
      <c r="B571" s="2" t="s">
        <v>39776</v>
      </c>
      <c r="C571" s="2" t="s">
        <v>2249</v>
      </c>
      <c r="D571" s="3" t="s">
        <v>2250</v>
      </c>
      <c r="E571" s="3" t="s">
        <v>2251</v>
      </c>
      <c r="F571" s="3" t="s">
        <v>2252</v>
      </c>
      <c r="G571" s="3" t="s">
        <v>2253</v>
      </c>
      <c r="H571" s="3" t="s">
        <v>24113</v>
      </c>
      <c r="I571" s="3" t="s">
        <v>24114</v>
      </c>
      <c r="J571" s="3" t="s">
        <v>24115</v>
      </c>
      <c r="K571" s="3" t="s">
        <v>24116</v>
      </c>
      <c r="L571" s="3"/>
    </row>
    <row r="572" spans="1:12" ht="13.5" customHeight="1" x14ac:dyDescent="0.25">
      <c r="A572" s="3" t="s">
        <v>106</v>
      </c>
      <c r="B572" s="2" t="s">
        <v>39777</v>
      </c>
      <c r="C572" s="2" t="s">
        <v>2254</v>
      </c>
      <c r="D572" s="3" t="s">
        <v>2255</v>
      </c>
      <c r="E572" s="3" t="s">
        <v>2256</v>
      </c>
      <c r="F572" s="3" t="s">
        <v>2257</v>
      </c>
      <c r="G572" s="3" t="s">
        <v>2258</v>
      </c>
      <c r="H572" s="3" t="s">
        <v>24117</v>
      </c>
      <c r="I572" s="3" t="s">
        <v>24118</v>
      </c>
      <c r="J572" s="3" t="s">
        <v>24119</v>
      </c>
      <c r="K572" s="3" t="s">
        <v>24120</v>
      </c>
      <c r="L572" s="3"/>
    </row>
    <row r="573" spans="1:12" ht="13.5" customHeight="1" x14ac:dyDescent="0.25">
      <c r="A573" s="3" t="s">
        <v>106</v>
      </c>
      <c r="B573" s="2" t="s">
        <v>39778</v>
      </c>
      <c r="C573" s="2" t="s">
        <v>2259</v>
      </c>
      <c r="D573" s="3" t="s">
        <v>2260</v>
      </c>
      <c r="E573" s="3" t="s">
        <v>2261</v>
      </c>
      <c r="F573" s="3" t="s">
        <v>2262</v>
      </c>
      <c r="G573" s="3" t="s">
        <v>2263</v>
      </c>
      <c r="H573" s="3" t="s">
        <v>24121</v>
      </c>
      <c r="I573" s="3" t="s">
        <v>24122</v>
      </c>
      <c r="J573" s="3" t="s">
        <v>24123</v>
      </c>
      <c r="K573" s="3" t="s">
        <v>24124</v>
      </c>
      <c r="L573" s="3"/>
    </row>
    <row r="574" spans="1:12" ht="13.5" customHeight="1" x14ac:dyDescent="0.25">
      <c r="A574" s="3" t="s">
        <v>106</v>
      </c>
      <c r="B574" s="2" t="s">
        <v>39779</v>
      </c>
      <c r="C574" s="2" t="s">
        <v>2264</v>
      </c>
      <c r="D574" s="3" t="s">
        <v>2265</v>
      </c>
      <c r="E574" s="3" t="s">
        <v>2266</v>
      </c>
      <c r="F574" s="3" t="s">
        <v>2267</v>
      </c>
      <c r="G574" s="3" t="s">
        <v>2268</v>
      </c>
      <c r="H574" s="3" t="s">
        <v>24125</v>
      </c>
      <c r="I574" s="3" t="s">
        <v>24126</v>
      </c>
      <c r="J574" s="3" t="s">
        <v>24127</v>
      </c>
      <c r="K574" s="3" t="s">
        <v>24128</v>
      </c>
      <c r="L574" s="3"/>
    </row>
    <row r="575" spans="1:12" ht="13.5" customHeight="1" x14ac:dyDescent="0.25">
      <c r="A575" s="3" t="s">
        <v>106</v>
      </c>
      <c r="B575" s="2" t="s">
        <v>39780</v>
      </c>
      <c r="C575" s="2" t="s">
        <v>2269</v>
      </c>
      <c r="D575" s="3" t="s">
        <v>2270</v>
      </c>
      <c r="E575" s="3" t="s">
        <v>2271</v>
      </c>
      <c r="F575" s="3" t="s">
        <v>2272</v>
      </c>
      <c r="G575" s="3" t="s">
        <v>2273</v>
      </c>
      <c r="H575" s="3" t="s">
        <v>24129</v>
      </c>
      <c r="I575" s="3" t="s">
        <v>24130</v>
      </c>
      <c r="J575" s="3" t="s">
        <v>24131</v>
      </c>
      <c r="K575" s="3" t="s">
        <v>24132</v>
      </c>
      <c r="L575" s="3"/>
    </row>
    <row r="576" spans="1:12" ht="13.5" customHeight="1" x14ac:dyDescent="0.25">
      <c r="A576" s="3" t="s">
        <v>106</v>
      </c>
      <c r="B576" s="2" t="s">
        <v>39781</v>
      </c>
      <c r="C576" s="2" t="s">
        <v>2274</v>
      </c>
      <c r="D576" s="3" t="s">
        <v>2275</v>
      </c>
      <c r="E576" s="3" t="s">
        <v>2276</v>
      </c>
      <c r="F576" s="3" t="s">
        <v>2277</v>
      </c>
      <c r="G576" s="3" t="s">
        <v>2278</v>
      </c>
      <c r="H576" s="3" t="s">
        <v>24133</v>
      </c>
      <c r="I576" s="3" t="s">
        <v>24134</v>
      </c>
      <c r="J576" s="3" t="s">
        <v>24135</v>
      </c>
      <c r="K576" s="3" t="s">
        <v>24136</v>
      </c>
      <c r="L576" s="3"/>
    </row>
    <row r="577" spans="1:12" ht="13.5" customHeight="1" x14ac:dyDescent="0.25">
      <c r="A577" s="3" t="s">
        <v>9</v>
      </c>
      <c r="B577" s="2" t="s">
        <v>39781</v>
      </c>
      <c r="C577" s="2" t="s">
        <v>2274</v>
      </c>
      <c r="D577" s="3" t="s">
        <v>2275</v>
      </c>
      <c r="E577" s="3" t="s">
        <v>2276</v>
      </c>
      <c r="F577" s="3" t="s">
        <v>2277</v>
      </c>
      <c r="G577" s="3" t="s">
        <v>2278</v>
      </c>
      <c r="H577" s="3" t="s">
        <v>24133</v>
      </c>
      <c r="I577" s="3" t="s">
        <v>24134</v>
      </c>
      <c r="J577" s="3" t="s">
        <v>24135</v>
      </c>
      <c r="K577" s="3" t="s">
        <v>24136</v>
      </c>
      <c r="L577" s="3"/>
    </row>
    <row r="578" spans="1:12" ht="13.5" customHeight="1" x14ac:dyDescent="0.25">
      <c r="A578" s="3" t="s">
        <v>9</v>
      </c>
      <c r="B578" s="2" t="s">
        <v>39782</v>
      </c>
      <c r="C578" s="2" t="s">
        <v>2279</v>
      </c>
      <c r="D578" s="3" t="s">
        <v>2280</v>
      </c>
      <c r="E578" s="3" t="s">
        <v>2280</v>
      </c>
      <c r="F578" s="3" t="s">
        <v>2281</v>
      </c>
      <c r="G578" s="3" t="s">
        <v>2282</v>
      </c>
      <c r="H578" s="3" t="s">
        <v>24137</v>
      </c>
      <c r="I578" s="3" t="s">
        <v>24137</v>
      </c>
      <c r="J578" s="3" t="s">
        <v>24138</v>
      </c>
      <c r="K578" s="3" t="s">
        <v>24139</v>
      </c>
      <c r="L578" s="3"/>
    </row>
    <row r="579" spans="1:12" ht="13.5" customHeight="1" x14ac:dyDescent="0.25">
      <c r="A579" s="3" t="s">
        <v>106</v>
      </c>
      <c r="B579" s="2" t="s">
        <v>39782</v>
      </c>
      <c r="C579" s="2" t="s">
        <v>2279</v>
      </c>
      <c r="D579" s="3" t="s">
        <v>2280</v>
      </c>
      <c r="E579" s="3" t="s">
        <v>2280</v>
      </c>
      <c r="F579" s="3" t="s">
        <v>2281</v>
      </c>
      <c r="G579" s="3" t="s">
        <v>2282</v>
      </c>
      <c r="H579" s="3" t="s">
        <v>24137</v>
      </c>
      <c r="I579" s="3" t="s">
        <v>24137</v>
      </c>
      <c r="J579" s="3" t="s">
        <v>24138</v>
      </c>
      <c r="K579" s="3" t="s">
        <v>24139</v>
      </c>
      <c r="L579" s="3"/>
    </row>
    <row r="580" spans="1:12" ht="13.5" customHeight="1" x14ac:dyDescent="0.25">
      <c r="A580" s="3" t="s">
        <v>9</v>
      </c>
      <c r="B580" s="2" t="s">
        <v>39783</v>
      </c>
      <c r="C580" s="2" t="s">
        <v>2283</v>
      </c>
      <c r="D580" s="3" t="s">
        <v>2284</v>
      </c>
      <c r="E580" s="3" t="s">
        <v>2285</v>
      </c>
      <c r="F580" s="3" t="s">
        <v>2286</v>
      </c>
      <c r="G580" s="3" t="s">
        <v>2287</v>
      </c>
      <c r="H580" s="3" t="s">
        <v>24140</v>
      </c>
      <c r="I580" s="3" t="s">
        <v>24141</v>
      </c>
      <c r="J580" s="3" t="s">
        <v>24142</v>
      </c>
      <c r="K580" s="3" t="s">
        <v>24143</v>
      </c>
      <c r="L580" s="3"/>
    </row>
    <row r="581" spans="1:12" ht="13.5" customHeight="1" x14ac:dyDescent="0.25">
      <c r="A581" s="3" t="s">
        <v>106</v>
      </c>
      <c r="B581" s="2" t="s">
        <v>39783</v>
      </c>
      <c r="C581" s="2" t="s">
        <v>2283</v>
      </c>
      <c r="D581" s="3" t="s">
        <v>2288</v>
      </c>
      <c r="E581" s="3" t="s">
        <v>2285</v>
      </c>
      <c r="F581" s="3" t="s">
        <v>2286</v>
      </c>
      <c r="G581" s="3" t="s">
        <v>2287</v>
      </c>
      <c r="H581" s="3" t="s">
        <v>2288</v>
      </c>
      <c r="I581" s="3" t="s">
        <v>24141</v>
      </c>
      <c r="J581" s="3" t="s">
        <v>24142</v>
      </c>
      <c r="K581" s="3" t="s">
        <v>24143</v>
      </c>
      <c r="L581" s="3"/>
    </row>
    <row r="582" spans="1:12" ht="13.5" customHeight="1" x14ac:dyDescent="0.25">
      <c r="A582" s="3" t="s">
        <v>106</v>
      </c>
      <c r="B582" s="2" t="s">
        <v>39784</v>
      </c>
      <c r="C582" s="2" t="s">
        <v>2289</v>
      </c>
      <c r="D582" s="3" t="s">
        <v>2290</v>
      </c>
      <c r="E582" s="3" t="s">
        <v>2290</v>
      </c>
      <c r="F582" s="3" t="s">
        <v>2291</v>
      </c>
      <c r="G582" s="3" t="s">
        <v>2292</v>
      </c>
      <c r="H582" s="3" t="s">
        <v>24144</v>
      </c>
      <c r="I582" s="3" t="s">
        <v>24144</v>
      </c>
      <c r="J582" s="3" t="s">
        <v>24145</v>
      </c>
      <c r="K582" s="3" t="s">
        <v>24146</v>
      </c>
      <c r="L582" s="3"/>
    </row>
    <row r="583" spans="1:12" ht="13.5" customHeight="1" x14ac:dyDescent="0.25">
      <c r="A583" s="3" t="s">
        <v>9</v>
      </c>
      <c r="B583" s="2" t="s">
        <v>39784</v>
      </c>
      <c r="C583" s="2" t="s">
        <v>2289</v>
      </c>
      <c r="D583" s="3" t="s">
        <v>2290</v>
      </c>
      <c r="E583" s="3" t="s">
        <v>2290</v>
      </c>
      <c r="F583" s="3" t="s">
        <v>2291</v>
      </c>
      <c r="G583" s="3" t="s">
        <v>2292</v>
      </c>
      <c r="H583" s="3" t="s">
        <v>24144</v>
      </c>
      <c r="I583" s="3" t="s">
        <v>24144</v>
      </c>
      <c r="J583" s="3" t="s">
        <v>24145</v>
      </c>
      <c r="K583" s="3" t="s">
        <v>24146</v>
      </c>
      <c r="L583" s="3"/>
    </row>
    <row r="584" spans="1:12" ht="13.5" customHeight="1" x14ac:dyDescent="0.25">
      <c r="A584" s="3" t="s">
        <v>106</v>
      </c>
      <c r="B584" s="2" t="s">
        <v>39785</v>
      </c>
      <c r="C584" s="2" t="s">
        <v>2293</v>
      </c>
      <c r="D584" s="3" t="s">
        <v>2294</v>
      </c>
      <c r="E584" s="3" t="s">
        <v>2295</v>
      </c>
      <c r="F584" s="3" t="s">
        <v>2296</v>
      </c>
      <c r="G584" s="3" t="s">
        <v>2297</v>
      </c>
      <c r="H584" s="3" t="s">
        <v>2294</v>
      </c>
      <c r="I584" s="3" t="s">
        <v>24147</v>
      </c>
      <c r="J584" s="3" t="s">
        <v>24148</v>
      </c>
      <c r="K584" s="3" t="s">
        <v>24149</v>
      </c>
      <c r="L584" s="3"/>
    </row>
    <row r="585" spans="1:12" ht="13.5" customHeight="1" x14ac:dyDescent="0.25">
      <c r="A585" s="3" t="s">
        <v>106</v>
      </c>
      <c r="B585" s="2" t="s">
        <v>39786</v>
      </c>
      <c r="C585" s="2" t="s">
        <v>2298</v>
      </c>
      <c r="D585" s="3" t="s">
        <v>2299</v>
      </c>
      <c r="E585" s="3" t="s">
        <v>2300</v>
      </c>
      <c r="F585" s="3" t="s">
        <v>2301</v>
      </c>
      <c r="G585" s="3" t="s">
        <v>2302</v>
      </c>
      <c r="H585" s="3" t="s">
        <v>2299</v>
      </c>
      <c r="I585" s="3" t="s">
        <v>24150</v>
      </c>
      <c r="J585" s="3" t="s">
        <v>24151</v>
      </c>
      <c r="K585" s="3" t="s">
        <v>24152</v>
      </c>
      <c r="L585" s="3"/>
    </row>
    <row r="586" spans="1:12" ht="13.5" customHeight="1" x14ac:dyDescent="0.25">
      <c r="A586" s="3" t="s">
        <v>106</v>
      </c>
      <c r="B586" s="2" t="s">
        <v>39787</v>
      </c>
      <c r="C586" s="2" t="s">
        <v>2303</v>
      </c>
      <c r="D586" s="3" t="s">
        <v>2304</v>
      </c>
      <c r="E586" s="3" t="s">
        <v>2305</v>
      </c>
      <c r="F586" s="3" t="s">
        <v>2306</v>
      </c>
      <c r="G586" s="3" t="s">
        <v>2307</v>
      </c>
      <c r="H586" s="3" t="s">
        <v>24153</v>
      </c>
      <c r="I586" s="3" t="s">
        <v>24154</v>
      </c>
      <c r="J586" s="3" t="s">
        <v>24155</v>
      </c>
      <c r="K586" s="4" t="s">
        <v>24156</v>
      </c>
      <c r="L586" s="3"/>
    </row>
    <row r="587" spans="1:12" ht="13.5" customHeight="1" x14ac:dyDescent="0.25">
      <c r="A587" s="3" t="s">
        <v>106</v>
      </c>
      <c r="B587" s="2" t="s">
        <v>39788</v>
      </c>
      <c r="C587" s="2" t="s">
        <v>2308</v>
      </c>
      <c r="D587" s="3" t="s">
        <v>2309</v>
      </c>
      <c r="E587" s="3" t="s">
        <v>2310</v>
      </c>
      <c r="F587" s="3" t="s">
        <v>2311</v>
      </c>
      <c r="G587" s="3" t="s">
        <v>2312</v>
      </c>
      <c r="H587" s="3" t="s">
        <v>2309</v>
      </c>
      <c r="I587" s="3" t="s">
        <v>24157</v>
      </c>
      <c r="J587" s="3" t="s">
        <v>24158</v>
      </c>
      <c r="K587" s="3" t="s">
        <v>24159</v>
      </c>
      <c r="L587" s="3"/>
    </row>
    <row r="588" spans="1:12" ht="13.5" customHeight="1" x14ac:dyDescent="0.25">
      <c r="A588" s="3" t="s">
        <v>106</v>
      </c>
      <c r="B588" s="2" t="s">
        <v>39789</v>
      </c>
      <c r="C588" s="2" t="s">
        <v>2313</v>
      </c>
      <c r="D588" s="3" t="s">
        <v>2314</v>
      </c>
      <c r="E588" s="3" t="s">
        <v>2315</v>
      </c>
      <c r="F588" s="3" t="s">
        <v>2316</v>
      </c>
      <c r="G588" s="3" t="s">
        <v>2317</v>
      </c>
      <c r="H588" s="3" t="s">
        <v>24160</v>
      </c>
      <c r="I588" s="3" t="s">
        <v>24161</v>
      </c>
      <c r="J588" s="3" t="s">
        <v>24162</v>
      </c>
      <c r="K588" s="4" t="s">
        <v>24163</v>
      </c>
      <c r="L588" s="3"/>
    </row>
    <row r="589" spans="1:12" ht="13.5" customHeight="1" x14ac:dyDescent="0.25">
      <c r="A589" s="3" t="s">
        <v>106</v>
      </c>
      <c r="B589" s="2" t="s">
        <v>39790</v>
      </c>
      <c r="C589" s="2" t="s">
        <v>2318</v>
      </c>
      <c r="D589" s="3" t="s">
        <v>2319</v>
      </c>
      <c r="E589" s="3" t="s">
        <v>2320</v>
      </c>
      <c r="F589" s="3" t="s">
        <v>2321</v>
      </c>
      <c r="G589" s="3" t="s">
        <v>2322</v>
      </c>
      <c r="H589" s="3" t="s">
        <v>2319</v>
      </c>
      <c r="I589" s="3" t="s">
        <v>24164</v>
      </c>
      <c r="J589" s="3" t="s">
        <v>24165</v>
      </c>
      <c r="K589" s="4" t="s">
        <v>24166</v>
      </c>
      <c r="L589" s="3"/>
    </row>
    <row r="590" spans="1:12" ht="13.5" customHeight="1" x14ac:dyDescent="0.25">
      <c r="A590" s="3" t="s">
        <v>106</v>
      </c>
      <c r="B590" s="2" t="s">
        <v>39791</v>
      </c>
      <c r="C590" s="2" t="s">
        <v>2323</v>
      </c>
      <c r="D590" s="3" t="s">
        <v>2324</v>
      </c>
      <c r="E590" s="3" t="s">
        <v>2325</v>
      </c>
      <c r="F590" s="3" t="s">
        <v>2326</v>
      </c>
      <c r="G590" s="3" t="s">
        <v>2327</v>
      </c>
      <c r="H590" s="3" t="s">
        <v>2324</v>
      </c>
      <c r="I590" s="3" t="s">
        <v>24167</v>
      </c>
      <c r="J590" s="3" t="s">
        <v>24168</v>
      </c>
      <c r="K590" s="3" t="s">
        <v>24169</v>
      </c>
      <c r="L590" s="3"/>
    </row>
    <row r="591" spans="1:12" ht="13.5" customHeight="1" x14ac:dyDescent="0.25">
      <c r="A591" s="3" t="s">
        <v>106</v>
      </c>
      <c r="B591" s="2" t="s">
        <v>39792</v>
      </c>
      <c r="C591" s="2" t="s">
        <v>2328</v>
      </c>
      <c r="D591" s="3" t="s">
        <v>2329</v>
      </c>
      <c r="E591" s="3" t="s">
        <v>2330</v>
      </c>
      <c r="F591" s="3" t="s">
        <v>2331</v>
      </c>
      <c r="G591" s="3" t="s">
        <v>2332</v>
      </c>
      <c r="H591" s="3" t="s">
        <v>2329</v>
      </c>
      <c r="I591" s="3" t="s">
        <v>24170</v>
      </c>
      <c r="J591" s="3" t="s">
        <v>24171</v>
      </c>
      <c r="K591" s="4" t="s">
        <v>24172</v>
      </c>
      <c r="L591" s="3"/>
    </row>
    <row r="592" spans="1:12" ht="13.5" customHeight="1" x14ac:dyDescent="0.25">
      <c r="A592" s="3" t="s">
        <v>106</v>
      </c>
      <c r="B592" s="2" t="s">
        <v>39793</v>
      </c>
      <c r="C592" s="2" t="s">
        <v>2333</v>
      </c>
      <c r="D592" s="3" t="s">
        <v>2334</v>
      </c>
      <c r="E592" s="3" t="s">
        <v>2335</v>
      </c>
      <c r="F592" s="3" t="s">
        <v>2336</v>
      </c>
      <c r="G592" s="3" t="s">
        <v>2337</v>
      </c>
      <c r="H592" s="3" t="s">
        <v>2334</v>
      </c>
      <c r="I592" s="3" t="s">
        <v>24173</v>
      </c>
      <c r="J592" s="3" t="s">
        <v>24174</v>
      </c>
      <c r="K592" s="3" t="s">
        <v>24175</v>
      </c>
      <c r="L592" s="3"/>
    </row>
    <row r="593" spans="1:12" ht="13.5" customHeight="1" x14ac:dyDescent="0.25">
      <c r="A593" s="3" t="s">
        <v>106</v>
      </c>
      <c r="B593" s="2" t="s">
        <v>39794</v>
      </c>
      <c r="C593" s="2" t="s">
        <v>2338</v>
      </c>
      <c r="D593" s="3" t="s">
        <v>2339</v>
      </c>
      <c r="E593" s="3" t="s">
        <v>2340</v>
      </c>
      <c r="F593" s="3" t="s">
        <v>2341</v>
      </c>
      <c r="G593" s="3" t="s">
        <v>2342</v>
      </c>
      <c r="H593" s="3" t="s">
        <v>2339</v>
      </c>
      <c r="I593" s="3" t="s">
        <v>24176</v>
      </c>
      <c r="J593" s="3" t="s">
        <v>24177</v>
      </c>
      <c r="K593" s="4" t="s">
        <v>24178</v>
      </c>
      <c r="L593" s="3"/>
    </row>
    <row r="594" spans="1:12" ht="13.5" customHeight="1" x14ac:dyDescent="0.25">
      <c r="A594" s="3" t="s">
        <v>106</v>
      </c>
      <c r="B594" s="2" t="s">
        <v>39795</v>
      </c>
      <c r="C594" s="2" t="s">
        <v>2343</v>
      </c>
      <c r="D594" s="3" t="s">
        <v>2344</v>
      </c>
      <c r="E594" s="3" t="s">
        <v>2345</v>
      </c>
      <c r="F594" s="3" t="s">
        <v>2346</v>
      </c>
      <c r="G594" s="3" t="s">
        <v>2347</v>
      </c>
      <c r="H594" s="3" t="s">
        <v>2344</v>
      </c>
      <c r="I594" s="3" t="s">
        <v>24179</v>
      </c>
      <c r="J594" s="3" t="s">
        <v>24180</v>
      </c>
      <c r="K594" s="3" t="s">
        <v>24181</v>
      </c>
      <c r="L594" s="3"/>
    </row>
    <row r="595" spans="1:12" ht="13.5" customHeight="1" x14ac:dyDescent="0.25">
      <c r="A595" s="3" t="s">
        <v>106</v>
      </c>
      <c r="B595" s="2" t="s">
        <v>39796</v>
      </c>
      <c r="C595" s="2" t="s">
        <v>2348</v>
      </c>
      <c r="D595" s="3" t="s">
        <v>2349</v>
      </c>
      <c r="E595" s="3" t="s">
        <v>2350</v>
      </c>
      <c r="F595" s="3" t="s">
        <v>2351</v>
      </c>
      <c r="G595" s="3" t="s">
        <v>2352</v>
      </c>
      <c r="H595" s="3" t="s">
        <v>2349</v>
      </c>
      <c r="I595" s="3" t="s">
        <v>24182</v>
      </c>
      <c r="J595" s="3" t="s">
        <v>24183</v>
      </c>
      <c r="K595" s="3" t="s">
        <v>24184</v>
      </c>
      <c r="L595" s="3"/>
    </row>
    <row r="596" spans="1:12" ht="13.5" customHeight="1" x14ac:dyDescent="0.25">
      <c r="A596" s="3" t="s">
        <v>106</v>
      </c>
      <c r="B596" s="2" t="s">
        <v>39797</v>
      </c>
      <c r="C596" s="2" t="s">
        <v>2353</v>
      </c>
      <c r="D596" s="3" t="s">
        <v>2354</v>
      </c>
      <c r="E596" s="3" t="s">
        <v>2355</v>
      </c>
      <c r="F596" s="3" t="s">
        <v>2356</v>
      </c>
      <c r="G596" s="3" t="s">
        <v>2357</v>
      </c>
      <c r="H596" s="3" t="s">
        <v>24185</v>
      </c>
      <c r="I596" s="3" t="s">
        <v>24186</v>
      </c>
      <c r="J596" s="3" t="s">
        <v>24187</v>
      </c>
      <c r="K596" s="3" t="s">
        <v>24188</v>
      </c>
      <c r="L596" s="3"/>
    </row>
    <row r="597" spans="1:12" ht="13.5" customHeight="1" x14ac:dyDescent="0.25">
      <c r="A597" s="3" t="s">
        <v>106</v>
      </c>
      <c r="B597" s="2" t="s">
        <v>39798</v>
      </c>
      <c r="C597" s="2" t="s">
        <v>2358</v>
      </c>
      <c r="D597" s="3" t="s">
        <v>2359</v>
      </c>
      <c r="E597" s="3" t="s">
        <v>2360</v>
      </c>
      <c r="F597" s="3" t="s">
        <v>2361</v>
      </c>
      <c r="G597" s="3" t="s">
        <v>2362</v>
      </c>
      <c r="H597" s="3" t="s">
        <v>24189</v>
      </c>
      <c r="I597" s="3" t="s">
        <v>24190</v>
      </c>
      <c r="J597" s="3" t="s">
        <v>24191</v>
      </c>
      <c r="K597" s="4" t="s">
        <v>24192</v>
      </c>
      <c r="L597" s="3"/>
    </row>
    <row r="598" spans="1:12" ht="13.5" customHeight="1" x14ac:dyDescent="0.25">
      <c r="A598" s="3" t="s">
        <v>106</v>
      </c>
      <c r="B598" s="2" t="s">
        <v>39799</v>
      </c>
      <c r="C598" s="2" t="s">
        <v>2363</v>
      </c>
      <c r="D598" s="3" t="s">
        <v>2364</v>
      </c>
      <c r="E598" s="3" t="s">
        <v>2365</v>
      </c>
      <c r="F598" s="3" t="s">
        <v>2366</v>
      </c>
      <c r="G598" s="3" t="s">
        <v>2367</v>
      </c>
      <c r="H598" s="3" t="s">
        <v>2364</v>
      </c>
      <c r="I598" s="3" t="s">
        <v>24193</v>
      </c>
      <c r="J598" s="3" t="s">
        <v>24194</v>
      </c>
      <c r="K598" s="3" t="s">
        <v>24195</v>
      </c>
      <c r="L598" s="3"/>
    </row>
    <row r="599" spans="1:12" ht="13.5" customHeight="1" x14ac:dyDescent="0.25">
      <c r="A599" s="3" t="s">
        <v>106</v>
      </c>
      <c r="B599" s="2" t="s">
        <v>39800</v>
      </c>
      <c r="C599" s="2" t="s">
        <v>2368</v>
      </c>
      <c r="D599" s="3" t="s">
        <v>2369</v>
      </c>
      <c r="E599" s="3" t="s">
        <v>2370</v>
      </c>
      <c r="F599" s="3" t="s">
        <v>2371</v>
      </c>
      <c r="G599" s="3" t="s">
        <v>2372</v>
      </c>
      <c r="H599" s="3" t="s">
        <v>2369</v>
      </c>
      <c r="I599" s="3" t="s">
        <v>24196</v>
      </c>
      <c r="J599" s="3" t="s">
        <v>24197</v>
      </c>
      <c r="K599" s="3" t="s">
        <v>24198</v>
      </c>
      <c r="L599" s="3"/>
    </row>
    <row r="600" spans="1:12" ht="13.5" customHeight="1" x14ac:dyDescent="0.25">
      <c r="A600" s="3" t="s">
        <v>106</v>
      </c>
      <c r="B600" s="2" t="s">
        <v>39801</v>
      </c>
      <c r="C600" s="2" t="s">
        <v>2373</v>
      </c>
      <c r="D600" s="3" t="s">
        <v>2374</v>
      </c>
      <c r="E600" s="3" t="s">
        <v>2375</v>
      </c>
      <c r="F600" s="3" t="s">
        <v>2376</v>
      </c>
      <c r="G600" s="3" t="s">
        <v>2377</v>
      </c>
      <c r="H600" s="3" t="s">
        <v>2374</v>
      </c>
      <c r="I600" s="3" t="s">
        <v>24199</v>
      </c>
      <c r="J600" s="3" t="s">
        <v>24200</v>
      </c>
      <c r="K600" s="3" t="s">
        <v>24201</v>
      </c>
      <c r="L600" s="3"/>
    </row>
    <row r="601" spans="1:12" ht="13.5" customHeight="1" x14ac:dyDescent="0.25">
      <c r="A601" s="3" t="s">
        <v>106</v>
      </c>
      <c r="B601" s="2" t="s">
        <v>39802</v>
      </c>
      <c r="C601" s="2" t="s">
        <v>2378</v>
      </c>
      <c r="D601" s="3" t="s">
        <v>2379</v>
      </c>
      <c r="E601" s="3" t="s">
        <v>2380</v>
      </c>
      <c r="F601" s="3" t="s">
        <v>2381</v>
      </c>
      <c r="G601" s="3" t="s">
        <v>2382</v>
      </c>
      <c r="H601" s="3" t="s">
        <v>2379</v>
      </c>
      <c r="I601" s="3" t="s">
        <v>24202</v>
      </c>
      <c r="J601" s="3" t="s">
        <v>24203</v>
      </c>
      <c r="K601" s="3" t="s">
        <v>24204</v>
      </c>
      <c r="L601" s="3"/>
    </row>
    <row r="602" spans="1:12" ht="13.5" customHeight="1" x14ac:dyDescent="0.25">
      <c r="A602" s="3" t="s">
        <v>106</v>
      </c>
      <c r="B602" s="2" t="s">
        <v>39803</v>
      </c>
      <c r="C602" s="2" t="s">
        <v>2383</v>
      </c>
      <c r="D602" s="3" t="s">
        <v>2384</v>
      </c>
      <c r="E602" s="3" t="s">
        <v>2385</v>
      </c>
      <c r="F602" s="3" t="s">
        <v>2386</v>
      </c>
      <c r="G602" s="3" t="s">
        <v>2387</v>
      </c>
      <c r="H602" s="3" t="s">
        <v>2384</v>
      </c>
      <c r="I602" s="3" t="s">
        <v>24205</v>
      </c>
      <c r="J602" s="3" t="s">
        <v>24206</v>
      </c>
      <c r="K602" s="3" t="s">
        <v>24207</v>
      </c>
      <c r="L602" s="3"/>
    </row>
    <row r="603" spans="1:12" ht="13.5" customHeight="1" x14ac:dyDescent="0.25">
      <c r="A603" s="3" t="s">
        <v>106</v>
      </c>
      <c r="B603" s="2" t="s">
        <v>39804</v>
      </c>
      <c r="C603" s="2" t="s">
        <v>2388</v>
      </c>
      <c r="D603" s="3" t="s">
        <v>2389</v>
      </c>
      <c r="E603" s="3" t="s">
        <v>2390</v>
      </c>
      <c r="F603" s="3" t="s">
        <v>2391</v>
      </c>
      <c r="G603" s="3" t="s">
        <v>2392</v>
      </c>
      <c r="H603" s="3" t="s">
        <v>2389</v>
      </c>
      <c r="I603" s="3" t="s">
        <v>24208</v>
      </c>
      <c r="J603" s="3" t="s">
        <v>24209</v>
      </c>
      <c r="K603" s="3" t="s">
        <v>24210</v>
      </c>
      <c r="L603" s="3"/>
    </row>
    <row r="604" spans="1:12" ht="13.5" customHeight="1" x14ac:dyDescent="0.25">
      <c r="A604" s="3" t="s">
        <v>106</v>
      </c>
      <c r="B604" s="2" t="s">
        <v>39805</v>
      </c>
      <c r="C604" s="2" t="s">
        <v>2393</v>
      </c>
      <c r="D604" s="3" t="s">
        <v>2394</v>
      </c>
      <c r="E604" s="3" t="s">
        <v>2395</v>
      </c>
      <c r="F604" s="3" t="s">
        <v>2396</v>
      </c>
      <c r="G604" s="3" t="s">
        <v>2397</v>
      </c>
      <c r="H604" s="3" t="s">
        <v>2394</v>
      </c>
      <c r="I604" s="3" t="s">
        <v>24211</v>
      </c>
      <c r="J604" s="3" t="s">
        <v>24212</v>
      </c>
      <c r="K604" s="4" t="s">
        <v>24213</v>
      </c>
      <c r="L604" s="3"/>
    </row>
    <row r="605" spans="1:12" ht="13.5" customHeight="1" x14ac:dyDescent="0.25">
      <c r="A605" s="3" t="s">
        <v>106</v>
      </c>
      <c r="B605" s="2" t="s">
        <v>39806</v>
      </c>
      <c r="C605" s="2" t="s">
        <v>2398</v>
      </c>
      <c r="D605" s="3" t="s">
        <v>2399</v>
      </c>
      <c r="E605" s="3" t="s">
        <v>2400</v>
      </c>
      <c r="F605" s="3" t="s">
        <v>2401</v>
      </c>
      <c r="G605" s="3" t="s">
        <v>2402</v>
      </c>
      <c r="H605" s="3" t="s">
        <v>2399</v>
      </c>
      <c r="I605" s="3" t="s">
        <v>24214</v>
      </c>
      <c r="J605" s="3" t="s">
        <v>24215</v>
      </c>
      <c r="K605" s="4" t="s">
        <v>24216</v>
      </c>
      <c r="L605" s="3"/>
    </row>
    <row r="606" spans="1:12" ht="13.5" customHeight="1" x14ac:dyDescent="0.25">
      <c r="A606" s="3" t="s">
        <v>106</v>
      </c>
      <c r="B606" s="2" t="s">
        <v>39807</v>
      </c>
      <c r="C606" s="2" t="s">
        <v>2403</v>
      </c>
      <c r="D606" s="3" t="s">
        <v>2404</v>
      </c>
      <c r="E606" s="3" t="s">
        <v>2405</v>
      </c>
      <c r="F606" s="3" t="s">
        <v>2406</v>
      </c>
      <c r="G606" s="3" t="s">
        <v>2407</v>
      </c>
      <c r="H606" s="3" t="s">
        <v>24217</v>
      </c>
      <c r="I606" s="3" t="s">
        <v>24218</v>
      </c>
      <c r="J606" s="3" t="s">
        <v>24219</v>
      </c>
      <c r="K606" s="4" t="s">
        <v>24220</v>
      </c>
      <c r="L606" s="3"/>
    </row>
    <row r="607" spans="1:12" ht="13.5" customHeight="1" x14ac:dyDescent="0.25">
      <c r="A607" s="3" t="s">
        <v>106</v>
      </c>
      <c r="B607" s="2" t="s">
        <v>39808</v>
      </c>
      <c r="C607" s="2" t="s">
        <v>2408</v>
      </c>
      <c r="D607" s="3" t="s">
        <v>2409</v>
      </c>
      <c r="E607" s="3" t="s">
        <v>2410</v>
      </c>
      <c r="F607" s="3" t="s">
        <v>2411</v>
      </c>
      <c r="G607" s="3" t="s">
        <v>2412</v>
      </c>
      <c r="H607" s="3" t="s">
        <v>2409</v>
      </c>
      <c r="I607" s="3" t="s">
        <v>24221</v>
      </c>
      <c r="J607" s="3" t="s">
        <v>24222</v>
      </c>
      <c r="K607" s="3" t="s">
        <v>24223</v>
      </c>
      <c r="L607" s="3"/>
    </row>
    <row r="608" spans="1:12" ht="13.5" customHeight="1" x14ac:dyDescent="0.25">
      <c r="A608" s="3" t="s">
        <v>106</v>
      </c>
      <c r="B608" s="2" t="s">
        <v>39809</v>
      </c>
      <c r="C608" s="2" t="s">
        <v>2413</v>
      </c>
      <c r="D608" s="3" t="s">
        <v>2414</v>
      </c>
      <c r="E608" s="3" t="s">
        <v>2415</v>
      </c>
      <c r="F608" s="3" t="s">
        <v>2416</v>
      </c>
      <c r="G608" s="3" t="s">
        <v>2417</v>
      </c>
      <c r="H608" s="3" t="s">
        <v>24224</v>
      </c>
      <c r="I608" s="3" t="s">
        <v>24225</v>
      </c>
      <c r="J608" s="3" t="s">
        <v>24226</v>
      </c>
      <c r="K608" s="4" t="s">
        <v>24227</v>
      </c>
      <c r="L608" s="3"/>
    </row>
    <row r="609" spans="1:12" ht="13.5" customHeight="1" x14ac:dyDescent="0.25">
      <c r="A609" s="3" t="s">
        <v>106</v>
      </c>
      <c r="B609" s="2" t="s">
        <v>39810</v>
      </c>
      <c r="C609" s="2" t="s">
        <v>2418</v>
      </c>
      <c r="D609" s="3" t="s">
        <v>2419</v>
      </c>
      <c r="E609" s="3" t="s">
        <v>2420</v>
      </c>
      <c r="F609" s="3" t="s">
        <v>2421</v>
      </c>
      <c r="G609" s="3" t="s">
        <v>2422</v>
      </c>
      <c r="H609" s="3" t="s">
        <v>2419</v>
      </c>
      <c r="I609" s="3" t="s">
        <v>24228</v>
      </c>
      <c r="J609" s="3" t="s">
        <v>24229</v>
      </c>
      <c r="K609" s="3" t="s">
        <v>24230</v>
      </c>
      <c r="L609" s="3"/>
    </row>
    <row r="610" spans="1:12" ht="13.5" customHeight="1" x14ac:dyDescent="0.25">
      <c r="A610" s="3" t="s">
        <v>106</v>
      </c>
      <c r="B610" s="2" t="s">
        <v>39811</v>
      </c>
      <c r="C610" s="2" t="s">
        <v>2423</v>
      </c>
      <c r="D610" s="3" t="s">
        <v>2424</v>
      </c>
      <c r="E610" s="3" t="s">
        <v>2425</v>
      </c>
      <c r="F610" s="3" t="s">
        <v>2426</v>
      </c>
      <c r="G610" s="3" t="s">
        <v>2427</v>
      </c>
      <c r="H610" s="3" t="s">
        <v>24231</v>
      </c>
      <c r="I610" s="3" t="s">
        <v>24232</v>
      </c>
      <c r="J610" s="3" t="s">
        <v>24233</v>
      </c>
      <c r="K610" s="4" t="s">
        <v>24234</v>
      </c>
      <c r="L610" s="3"/>
    </row>
    <row r="611" spans="1:12" ht="13.5" customHeight="1" x14ac:dyDescent="0.25">
      <c r="A611" s="3" t="s">
        <v>9</v>
      </c>
      <c r="B611" s="2" t="s">
        <v>39812</v>
      </c>
      <c r="C611" s="2" t="s">
        <v>2428</v>
      </c>
      <c r="D611" s="3" t="s">
        <v>2429</v>
      </c>
      <c r="E611" s="3" t="s">
        <v>2429</v>
      </c>
      <c r="F611" s="3" t="s">
        <v>2430</v>
      </c>
      <c r="G611" s="3" t="s">
        <v>2431</v>
      </c>
      <c r="H611" s="3" t="s">
        <v>24235</v>
      </c>
      <c r="I611" s="3" t="s">
        <v>24235</v>
      </c>
      <c r="J611" s="3" t="s">
        <v>24236</v>
      </c>
      <c r="K611" s="3" t="s">
        <v>24235</v>
      </c>
      <c r="L611" s="3"/>
    </row>
    <row r="612" spans="1:12" ht="13.5" customHeight="1" x14ac:dyDescent="0.25">
      <c r="A612" s="3" t="s">
        <v>106</v>
      </c>
      <c r="B612" s="2" t="s">
        <v>39813</v>
      </c>
      <c r="C612" s="2" t="s">
        <v>2432</v>
      </c>
      <c r="D612" s="3" t="s">
        <v>2433</v>
      </c>
      <c r="E612" s="3" t="s">
        <v>2434</v>
      </c>
      <c r="F612" s="3" t="s">
        <v>2435</v>
      </c>
      <c r="G612" s="3" t="s">
        <v>2436</v>
      </c>
      <c r="H612" s="3" t="s">
        <v>2433</v>
      </c>
      <c r="I612" s="3" t="s">
        <v>24237</v>
      </c>
      <c r="J612" s="3" t="s">
        <v>24238</v>
      </c>
      <c r="K612" s="3" t="s">
        <v>24239</v>
      </c>
      <c r="L612" s="3"/>
    </row>
    <row r="613" spans="1:12" ht="13.5" customHeight="1" x14ac:dyDescent="0.25">
      <c r="A613" s="3" t="s">
        <v>106</v>
      </c>
      <c r="B613" s="2" t="s">
        <v>39814</v>
      </c>
      <c r="C613" s="2" t="s">
        <v>2437</v>
      </c>
      <c r="D613" s="3" t="s">
        <v>2438</v>
      </c>
      <c r="E613" s="3" t="s">
        <v>2439</v>
      </c>
      <c r="F613" s="3" t="s">
        <v>2440</v>
      </c>
      <c r="G613" s="3" t="s">
        <v>2441</v>
      </c>
      <c r="H613" s="3" t="s">
        <v>24240</v>
      </c>
      <c r="I613" s="3" t="s">
        <v>24241</v>
      </c>
      <c r="J613" s="3" t="s">
        <v>24242</v>
      </c>
      <c r="K613" s="3" t="s">
        <v>24243</v>
      </c>
      <c r="L613" s="3"/>
    </row>
    <row r="614" spans="1:12" ht="13.5" customHeight="1" x14ac:dyDescent="0.25">
      <c r="A614" s="3" t="s">
        <v>106</v>
      </c>
      <c r="B614" s="2" t="s">
        <v>39815</v>
      </c>
      <c r="C614" s="2" t="s">
        <v>2442</v>
      </c>
      <c r="D614" s="3" t="s">
        <v>2443</v>
      </c>
      <c r="E614" s="3" t="s">
        <v>2444</v>
      </c>
      <c r="F614" s="3" t="s">
        <v>2445</v>
      </c>
      <c r="G614" s="3" t="s">
        <v>2446</v>
      </c>
      <c r="H614" s="3" t="s">
        <v>24244</v>
      </c>
      <c r="I614" s="3" t="s">
        <v>24245</v>
      </c>
      <c r="J614" s="3" t="s">
        <v>24246</v>
      </c>
      <c r="K614" s="4" t="s">
        <v>24247</v>
      </c>
      <c r="L614" s="3"/>
    </row>
    <row r="615" spans="1:12" ht="13.5" customHeight="1" x14ac:dyDescent="0.25">
      <c r="A615" s="3" t="s">
        <v>106</v>
      </c>
      <c r="B615" s="2" t="s">
        <v>39816</v>
      </c>
      <c r="C615" s="2" t="s">
        <v>2447</v>
      </c>
      <c r="D615" s="3" t="s">
        <v>2448</v>
      </c>
      <c r="E615" s="3" t="s">
        <v>2449</v>
      </c>
      <c r="F615" s="3" t="s">
        <v>2450</v>
      </c>
      <c r="G615" s="3" t="s">
        <v>2451</v>
      </c>
      <c r="H615" s="3" t="s">
        <v>24248</v>
      </c>
      <c r="I615" s="3" t="s">
        <v>24249</v>
      </c>
      <c r="J615" s="3" t="s">
        <v>24250</v>
      </c>
      <c r="K615" s="3" t="s">
        <v>24251</v>
      </c>
      <c r="L615" s="3"/>
    </row>
    <row r="616" spans="1:12" ht="13.5" customHeight="1" x14ac:dyDescent="0.25">
      <c r="A616" s="3" t="s">
        <v>106</v>
      </c>
      <c r="B616" s="2" t="s">
        <v>39817</v>
      </c>
      <c r="C616" s="2" t="s">
        <v>2452</v>
      </c>
      <c r="D616" s="3" t="s">
        <v>2453</v>
      </c>
      <c r="E616" s="3" t="s">
        <v>2454</v>
      </c>
      <c r="F616" s="3" t="s">
        <v>2455</v>
      </c>
      <c r="G616" s="3" t="s">
        <v>2456</v>
      </c>
      <c r="H616" s="3" t="s">
        <v>24252</v>
      </c>
      <c r="I616" s="3" t="s">
        <v>24253</v>
      </c>
      <c r="J616" s="3" t="s">
        <v>24254</v>
      </c>
      <c r="K616" s="4" t="s">
        <v>24255</v>
      </c>
      <c r="L616" s="3"/>
    </row>
    <row r="617" spans="1:12" ht="13.5" customHeight="1" x14ac:dyDescent="0.25">
      <c r="A617" s="3" t="s">
        <v>106</v>
      </c>
      <c r="B617" s="2" t="s">
        <v>39818</v>
      </c>
      <c r="C617" s="2" t="s">
        <v>2457</v>
      </c>
      <c r="D617" s="3" t="s">
        <v>2458</v>
      </c>
      <c r="E617" s="3" t="s">
        <v>2459</v>
      </c>
      <c r="F617" s="3" t="s">
        <v>2460</v>
      </c>
      <c r="G617" s="3" t="s">
        <v>2461</v>
      </c>
      <c r="H617" s="3" t="s">
        <v>24256</v>
      </c>
      <c r="I617" s="3" t="s">
        <v>24257</v>
      </c>
      <c r="J617" s="3" t="s">
        <v>24258</v>
      </c>
      <c r="K617" s="3" t="s">
        <v>24259</v>
      </c>
      <c r="L617" s="3"/>
    </row>
    <row r="618" spans="1:12" ht="13.5" customHeight="1" x14ac:dyDescent="0.25">
      <c r="A618" s="3" t="s">
        <v>106</v>
      </c>
      <c r="B618" s="2" t="s">
        <v>39819</v>
      </c>
      <c r="C618" s="2" t="s">
        <v>2462</v>
      </c>
      <c r="D618" s="3" t="s">
        <v>2463</v>
      </c>
      <c r="E618" s="3" t="s">
        <v>2464</v>
      </c>
      <c r="F618" s="3" t="s">
        <v>2465</v>
      </c>
      <c r="G618" s="3" t="s">
        <v>2466</v>
      </c>
      <c r="H618" s="3" t="s">
        <v>24260</v>
      </c>
      <c r="I618" s="3" t="s">
        <v>24261</v>
      </c>
      <c r="J618" s="3" t="s">
        <v>24262</v>
      </c>
      <c r="K618" s="3" t="s">
        <v>24263</v>
      </c>
      <c r="L618" s="3"/>
    </row>
    <row r="619" spans="1:12" ht="13.5" customHeight="1" x14ac:dyDescent="0.25">
      <c r="A619" s="3" t="s">
        <v>106</v>
      </c>
      <c r="B619" s="2" t="s">
        <v>39820</v>
      </c>
      <c r="C619" s="2" t="s">
        <v>2467</v>
      </c>
      <c r="D619" s="3" t="s">
        <v>2468</v>
      </c>
      <c r="E619" s="3" t="s">
        <v>2469</v>
      </c>
      <c r="F619" s="3" t="s">
        <v>2470</v>
      </c>
      <c r="G619" s="3" t="s">
        <v>2471</v>
      </c>
      <c r="H619" s="3" t="s">
        <v>24264</v>
      </c>
      <c r="I619" s="3" t="s">
        <v>24265</v>
      </c>
      <c r="J619" s="3" t="s">
        <v>24266</v>
      </c>
      <c r="K619" s="3" t="s">
        <v>24267</v>
      </c>
      <c r="L619" s="3"/>
    </row>
    <row r="620" spans="1:12" ht="13.5" customHeight="1" x14ac:dyDescent="0.25">
      <c r="A620" s="3" t="s">
        <v>106</v>
      </c>
      <c r="B620" s="2" t="s">
        <v>39821</v>
      </c>
      <c r="C620" s="2" t="s">
        <v>2472</v>
      </c>
      <c r="D620" s="3" t="s">
        <v>2473</v>
      </c>
      <c r="E620" s="3" t="s">
        <v>2474</v>
      </c>
      <c r="F620" s="3" t="s">
        <v>2475</v>
      </c>
      <c r="G620" s="3" t="s">
        <v>2476</v>
      </c>
      <c r="H620" s="3" t="s">
        <v>24268</v>
      </c>
      <c r="I620" s="3" t="s">
        <v>24269</v>
      </c>
      <c r="J620" s="3" t="s">
        <v>24270</v>
      </c>
      <c r="K620" s="4" t="s">
        <v>24271</v>
      </c>
      <c r="L620" s="3"/>
    </row>
    <row r="621" spans="1:12" ht="13.5" customHeight="1" x14ac:dyDescent="0.25">
      <c r="A621" s="3" t="s">
        <v>106</v>
      </c>
      <c r="B621" s="2" t="s">
        <v>39822</v>
      </c>
      <c r="C621" s="2" t="s">
        <v>2477</v>
      </c>
      <c r="D621" s="3" t="s">
        <v>2478</v>
      </c>
      <c r="E621" s="3" t="s">
        <v>2479</v>
      </c>
      <c r="F621" s="3" t="s">
        <v>2480</v>
      </c>
      <c r="G621" s="3" t="s">
        <v>2481</v>
      </c>
      <c r="H621" s="3" t="s">
        <v>24272</v>
      </c>
      <c r="I621" s="3" t="s">
        <v>24273</v>
      </c>
      <c r="J621" s="3" t="s">
        <v>24274</v>
      </c>
      <c r="K621" s="4" t="s">
        <v>24275</v>
      </c>
      <c r="L621" s="3"/>
    </row>
    <row r="622" spans="1:12" ht="13.5" customHeight="1" x14ac:dyDescent="0.25">
      <c r="A622" s="3" t="s">
        <v>106</v>
      </c>
      <c r="B622" s="2" t="s">
        <v>39823</v>
      </c>
      <c r="C622" s="2" t="s">
        <v>2482</v>
      </c>
      <c r="D622" s="3" t="s">
        <v>2483</v>
      </c>
      <c r="E622" s="3" t="s">
        <v>2484</v>
      </c>
      <c r="F622" s="3" t="s">
        <v>2485</v>
      </c>
      <c r="G622" s="3" t="s">
        <v>2486</v>
      </c>
      <c r="H622" s="3" t="s">
        <v>24276</v>
      </c>
      <c r="I622" s="3" t="s">
        <v>24277</v>
      </c>
      <c r="J622" s="3" t="s">
        <v>24278</v>
      </c>
      <c r="K622" s="4" t="s">
        <v>24279</v>
      </c>
      <c r="L622" s="3"/>
    </row>
    <row r="623" spans="1:12" ht="13.5" customHeight="1" x14ac:dyDescent="0.25">
      <c r="A623" s="3" t="s">
        <v>106</v>
      </c>
      <c r="B623" s="2" t="s">
        <v>39824</v>
      </c>
      <c r="C623" s="2" t="s">
        <v>2487</v>
      </c>
      <c r="D623" s="3" t="s">
        <v>2488</v>
      </c>
      <c r="E623" s="3" t="s">
        <v>2489</v>
      </c>
      <c r="F623" s="3" t="s">
        <v>2490</v>
      </c>
      <c r="G623" s="3" t="s">
        <v>2491</v>
      </c>
      <c r="H623" s="3" t="s">
        <v>24280</v>
      </c>
      <c r="I623" s="3" t="s">
        <v>24281</v>
      </c>
      <c r="J623" s="3" t="s">
        <v>24282</v>
      </c>
      <c r="K623" s="3" t="s">
        <v>24283</v>
      </c>
      <c r="L623" s="3"/>
    </row>
    <row r="624" spans="1:12" ht="13.5" customHeight="1" x14ac:dyDescent="0.25">
      <c r="A624" s="3" t="s">
        <v>106</v>
      </c>
      <c r="B624" s="2" t="s">
        <v>39825</v>
      </c>
      <c r="C624" s="2" t="s">
        <v>2492</v>
      </c>
      <c r="D624" s="3" t="s">
        <v>2493</v>
      </c>
      <c r="E624" s="3" t="s">
        <v>2494</v>
      </c>
      <c r="F624" s="3" t="s">
        <v>2495</v>
      </c>
      <c r="G624" s="3" t="s">
        <v>2496</v>
      </c>
      <c r="H624" s="3" t="s">
        <v>24284</v>
      </c>
      <c r="I624" s="3" t="s">
        <v>24285</v>
      </c>
      <c r="J624" s="3" t="s">
        <v>24286</v>
      </c>
      <c r="K624" s="3" t="s">
        <v>24283</v>
      </c>
      <c r="L624" s="3"/>
    </row>
    <row r="625" spans="1:12" ht="13.5" customHeight="1" x14ac:dyDescent="0.25">
      <c r="A625" s="3" t="s">
        <v>106</v>
      </c>
      <c r="B625" s="2" t="s">
        <v>39826</v>
      </c>
      <c r="C625" s="2" t="s">
        <v>2497</v>
      </c>
      <c r="D625" s="3" t="s">
        <v>2498</v>
      </c>
      <c r="E625" s="3" t="s">
        <v>2499</v>
      </c>
      <c r="F625" s="3" t="s">
        <v>2500</v>
      </c>
      <c r="G625" s="3" t="s">
        <v>2501</v>
      </c>
      <c r="H625" s="3" t="s">
        <v>24287</v>
      </c>
      <c r="I625" s="3" t="s">
        <v>24288</v>
      </c>
      <c r="J625" s="3" t="s">
        <v>24289</v>
      </c>
      <c r="K625" s="3" t="s">
        <v>24290</v>
      </c>
      <c r="L625" s="3"/>
    </row>
    <row r="626" spans="1:12" ht="13.5" customHeight="1" x14ac:dyDescent="0.25">
      <c r="A626" s="3" t="s">
        <v>106</v>
      </c>
      <c r="B626" s="2" t="s">
        <v>39827</v>
      </c>
      <c r="C626" s="2" t="s">
        <v>2502</v>
      </c>
      <c r="D626" s="3" t="s">
        <v>2503</v>
      </c>
      <c r="E626" s="3" t="s">
        <v>2504</v>
      </c>
      <c r="F626" s="3" t="s">
        <v>2505</v>
      </c>
      <c r="G626" s="3" t="s">
        <v>2506</v>
      </c>
      <c r="H626" s="3" t="s">
        <v>2503</v>
      </c>
      <c r="I626" s="3" t="s">
        <v>24291</v>
      </c>
      <c r="J626" s="3" t="s">
        <v>24292</v>
      </c>
      <c r="K626" s="3" t="s">
        <v>24293</v>
      </c>
      <c r="L626" s="3"/>
    </row>
    <row r="627" spans="1:12" ht="13.5" customHeight="1" x14ac:dyDescent="0.25">
      <c r="A627" s="3" t="s">
        <v>106</v>
      </c>
      <c r="B627" s="2" t="s">
        <v>39828</v>
      </c>
      <c r="C627" s="2" t="s">
        <v>2507</v>
      </c>
      <c r="D627" s="3" t="s">
        <v>2508</v>
      </c>
      <c r="E627" s="3" t="s">
        <v>2509</v>
      </c>
      <c r="F627" s="3" t="s">
        <v>2510</v>
      </c>
      <c r="G627" s="3" t="s">
        <v>2511</v>
      </c>
      <c r="H627" s="3" t="s">
        <v>24294</v>
      </c>
      <c r="I627" s="3" t="s">
        <v>24295</v>
      </c>
      <c r="J627" s="3" t="s">
        <v>24296</v>
      </c>
      <c r="K627" s="4" t="s">
        <v>24297</v>
      </c>
      <c r="L627" s="3"/>
    </row>
    <row r="628" spans="1:12" ht="13.5" customHeight="1" x14ac:dyDescent="0.25">
      <c r="A628" s="3" t="s">
        <v>106</v>
      </c>
      <c r="B628" s="2" t="s">
        <v>39829</v>
      </c>
      <c r="C628" s="2" t="s">
        <v>2512</v>
      </c>
      <c r="D628" s="3" t="s">
        <v>2513</v>
      </c>
      <c r="E628" s="3" t="s">
        <v>2514</v>
      </c>
      <c r="F628" s="3" t="s">
        <v>2515</v>
      </c>
      <c r="G628" s="3" t="s">
        <v>2516</v>
      </c>
      <c r="H628" s="3" t="s">
        <v>24298</v>
      </c>
      <c r="I628" s="3" t="s">
        <v>24299</v>
      </c>
      <c r="J628" s="3" t="s">
        <v>24300</v>
      </c>
      <c r="K628" s="3" t="s">
        <v>24301</v>
      </c>
      <c r="L628" s="3"/>
    </row>
    <row r="629" spans="1:12" ht="13.5" customHeight="1" x14ac:dyDescent="0.25">
      <c r="A629" s="3" t="s">
        <v>106</v>
      </c>
      <c r="B629" s="2" t="s">
        <v>39830</v>
      </c>
      <c r="C629" s="2" t="s">
        <v>2517</v>
      </c>
      <c r="D629" s="3" t="s">
        <v>2518</v>
      </c>
      <c r="E629" s="3" t="s">
        <v>2519</v>
      </c>
      <c r="F629" s="3" t="s">
        <v>2520</v>
      </c>
      <c r="G629" s="3" t="s">
        <v>2521</v>
      </c>
      <c r="H629" s="3" t="s">
        <v>24302</v>
      </c>
      <c r="I629" s="3" t="s">
        <v>24303</v>
      </c>
      <c r="J629" s="3" t="s">
        <v>24304</v>
      </c>
      <c r="K629" s="4" t="s">
        <v>24305</v>
      </c>
      <c r="L629" s="3"/>
    </row>
    <row r="630" spans="1:12" ht="13.5" customHeight="1" x14ac:dyDescent="0.25">
      <c r="A630" s="3" t="s">
        <v>106</v>
      </c>
      <c r="B630" s="2" t="s">
        <v>39831</v>
      </c>
      <c r="C630" s="2" t="s">
        <v>2522</v>
      </c>
      <c r="D630" s="3" t="s">
        <v>2523</v>
      </c>
      <c r="E630" s="3" t="s">
        <v>2524</v>
      </c>
      <c r="F630" s="3" t="s">
        <v>2525</v>
      </c>
      <c r="G630" s="3" t="s">
        <v>2526</v>
      </c>
      <c r="H630" s="3" t="s">
        <v>24306</v>
      </c>
      <c r="I630" s="3" t="s">
        <v>24307</v>
      </c>
      <c r="J630" s="3" t="s">
        <v>24308</v>
      </c>
      <c r="K630" s="4" t="s">
        <v>24309</v>
      </c>
      <c r="L630" s="3"/>
    </row>
    <row r="631" spans="1:12" ht="13.5" customHeight="1" x14ac:dyDescent="0.25">
      <c r="A631" s="3" t="s">
        <v>106</v>
      </c>
      <c r="B631" s="2" t="s">
        <v>39832</v>
      </c>
      <c r="C631" s="2" t="s">
        <v>2527</v>
      </c>
      <c r="D631" s="3" t="s">
        <v>2528</v>
      </c>
      <c r="E631" s="3" t="s">
        <v>2529</v>
      </c>
      <c r="F631" s="3" t="s">
        <v>2530</v>
      </c>
      <c r="G631" s="3" t="s">
        <v>2531</v>
      </c>
      <c r="H631" s="3" t="s">
        <v>24310</v>
      </c>
      <c r="I631" s="3" t="s">
        <v>24311</v>
      </c>
      <c r="J631" s="3" t="s">
        <v>24312</v>
      </c>
      <c r="K631" s="4" t="s">
        <v>24313</v>
      </c>
      <c r="L631" s="3"/>
    </row>
    <row r="632" spans="1:12" ht="13.5" customHeight="1" x14ac:dyDescent="0.25">
      <c r="A632" s="3" t="s">
        <v>106</v>
      </c>
      <c r="B632" s="2" t="s">
        <v>39833</v>
      </c>
      <c r="C632" s="2" t="s">
        <v>2532</v>
      </c>
      <c r="D632" s="3" t="s">
        <v>2533</v>
      </c>
      <c r="E632" s="3" t="s">
        <v>2534</v>
      </c>
      <c r="F632" s="3" t="s">
        <v>2535</v>
      </c>
      <c r="G632" s="3" t="s">
        <v>2536</v>
      </c>
      <c r="H632" s="3" t="s">
        <v>24314</v>
      </c>
      <c r="I632" s="3" t="s">
        <v>24315</v>
      </c>
      <c r="J632" s="3" t="s">
        <v>24316</v>
      </c>
      <c r="K632" s="3" t="s">
        <v>24317</v>
      </c>
      <c r="L632" s="3"/>
    </row>
    <row r="633" spans="1:12" ht="13.5" customHeight="1" x14ac:dyDescent="0.25">
      <c r="A633" s="3" t="s">
        <v>106</v>
      </c>
      <c r="B633" s="2" t="s">
        <v>39834</v>
      </c>
      <c r="C633" s="2" t="s">
        <v>2537</v>
      </c>
      <c r="D633" s="3" t="s">
        <v>2538</v>
      </c>
      <c r="E633" s="3" t="s">
        <v>2539</v>
      </c>
      <c r="F633" s="3" t="s">
        <v>2540</v>
      </c>
      <c r="G633" s="3" t="s">
        <v>2541</v>
      </c>
      <c r="H633" s="3" t="s">
        <v>24318</v>
      </c>
      <c r="I633" s="3" t="s">
        <v>24319</v>
      </c>
      <c r="J633" s="3" t="s">
        <v>24320</v>
      </c>
      <c r="K633" s="3" t="s">
        <v>24321</v>
      </c>
      <c r="L633" s="3"/>
    </row>
    <row r="634" spans="1:12" ht="13.5" customHeight="1" x14ac:dyDescent="0.25">
      <c r="A634" s="3" t="s">
        <v>106</v>
      </c>
      <c r="B634" s="2" t="s">
        <v>39835</v>
      </c>
      <c r="C634" s="2" t="s">
        <v>2542</v>
      </c>
      <c r="D634" s="3" t="s">
        <v>2543</v>
      </c>
      <c r="E634" s="3" t="s">
        <v>2544</v>
      </c>
      <c r="F634" s="3" t="s">
        <v>2545</v>
      </c>
      <c r="G634" s="3" t="s">
        <v>2546</v>
      </c>
      <c r="H634" s="3" t="s">
        <v>24322</v>
      </c>
      <c r="I634" s="3" t="s">
        <v>24323</v>
      </c>
      <c r="J634" s="3" t="s">
        <v>24324</v>
      </c>
      <c r="K634" s="3" t="s">
        <v>24325</v>
      </c>
      <c r="L634" s="3"/>
    </row>
    <row r="635" spans="1:12" ht="13.5" customHeight="1" x14ac:dyDescent="0.25">
      <c r="A635" s="3" t="s">
        <v>106</v>
      </c>
      <c r="B635" s="2" t="s">
        <v>39836</v>
      </c>
      <c r="C635" s="2" t="s">
        <v>2547</v>
      </c>
      <c r="D635" s="3" t="s">
        <v>2548</v>
      </c>
      <c r="E635" s="3" t="s">
        <v>2549</v>
      </c>
      <c r="F635" s="3" t="s">
        <v>2550</v>
      </c>
      <c r="G635" s="3" t="s">
        <v>2551</v>
      </c>
      <c r="H635" s="3" t="s">
        <v>24326</v>
      </c>
      <c r="I635" s="3" t="s">
        <v>24327</v>
      </c>
      <c r="J635" s="3" t="s">
        <v>24328</v>
      </c>
      <c r="K635" s="3" t="s">
        <v>24329</v>
      </c>
      <c r="L635" s="3"/>
    </row>
    <row r="636" spans="1:12" ht="13.5" customHeight="1" x14ac:dyDescent="0.25">
      <c r="A636" s="3" t="s">
        <v>106</v>
      </c>
      <c r="B636" s="2" t="s">
        <v>39837</v>
      </c>
      <c r="C636" s="2" t="s">
        <v>2552</v>
      </c>
      <c r="D636" s="3" t="s">
        <v>2553</v>
      </c>
      <c r="E636" s="3" t="s">
        <v>2554</v>
      </c>
      <c r="F636" s="3" t="s">
        <v>2555</v>
      </c>
      <c r="G636" s="3" t="s">
        <v>2556</v>
      </c>
      <c r="H636" s="3" t="s">
        <v>24330</v>
      </c>
      <c r="I636" s="3" t="s">
        <v>24331</v>
      </c>
      <c r="J636" s="3" t="s">
        <v>24332</v>
      </c>
      <c r="K636" s="3" t="s">
        <v>24333</v>
      </c>
      <c r="L636" s="3"/>
    </row>
    <row r="637" spans="1:12" ht="13.5" customHeight="1" x14ac:dyDescent="0.25">
      <c r="A637" s="3" t="s">
        <v>106</v>
      </c>
      <c r="B637" s="2" t="s">
        <v>39838</v>
      </c>
      <c r="C637" s="2" t="s">
        <v>2557</v>
      </c>
      <c r="D637" s="3" t="s">
        <v>2558</v>
      </c>
      <c r="E637" s="3" t="s">
        <v>2559</v>
      </c>
      <c r="F637" s="3" t="s">
        <v>2560</v>
      </c>
      <c r="G637" s="3" t="s">
        <v>2561</v>
      </c>
      <c r="H637" s="3" t="s">
        <v>24334</v>
      </c>
      <c r="I637" s="3" t="s">
        <v>24335</v>
      </c>
      <c r="J637" s="3" t="s">
        <v>24336</v>
      </c>
      <c r="K637" s="4" t="s">
        <v>24337</v>
      </c>
      <c r="L637" s="3"/>
    </row>
    <row r="638" spans="1:12" ht="13.5" customHeight="1" x14ac:dyDescent="0.25">
      <c r="A638" s="3" t="s">
        <v>106</v>
      </c>
      <c r="B638" s="2" t="s">
        <v>39839</v>
      </c>
      <c r="C638" s="2" t="s">
        <v>2562</v>
      </c>
      <c r="D638" s="3" t="s">
        <v>2563</v>
      </c>
      <c r="E638" s="3" t="s">
        <v>2564</v>
      </c>
      <c r="F638" s="3" t="s">
        <v>2565</v>
      </c>
      <c r="G638" s="3" t="s">
        <v>2566</v>
      </c>
      <c r="H638" s="3" t="s">
        <v>24338</v>
      </c>
      <c r="I638" s="3" t="s">
        <v>24339</v>
      </c>
      <c r="J638" s="3" t="s">
        <v>24340</v>
      </c>
      <c r="K638" s="4" t="s">
        <v>24341</v>
      </c>
      <c r="L638" s="3"/>
    </row>
    <row r="639" spans="1:12" ht="13.5" customHeight="1" x14ac:dyDescent="0.25">
      <c r="A639" s="3" t="s">
        <v>106</v>
      </c>
      <c r="B639" s="2" t="s">
        <v>39840</v>
      </c>
      <c r="C639" s="2" t="s">
        <v>2567</v>
      </c>
      <c r="D639" s="3" t="s">
        <v>2568</v>
      </c>
      <c r="E639" s="3" t="s">
        <v>2569</v>
      </c>
      <c r="F639" s="3" t="s">
        <v>2570</v>
      </c>
      <c r="G639" s="3" t="s">
        <v>2571</v>
      </c>
      <c r="H639" s="3" t="s">
        <v>24342</v>
      </c>
      <c r="I639" s="3" t="s">
        <v>24343</v>
      </c>
      <c r="J639" s="3" t="s">
        <v>24344</v>
      </c>
      <c r="K639" s="4" t="s">
        <v>24345</v>
      </c>
      <c r="L639" s="3"/>
    </row>
    <row r="640" spans="1:12" ht="13.5" customHeight="1" x14ac:dyDescent="0.25">
      <c r="A640" s="3" t="s">
        <v>106</v>
      </c>
      <c r="B640" s="2" t="s">
        <v>39841</v>
      </c>
      <c r="C640" s="2" t="s">
        <v>2572</v>
      </c>
      <c r="D640" s="3" t="s">
        <v>2573</v>
      </c>
      <c r="E640" s="3" t="s">
        <v>2574</v>
      </c>
      <c r="F640" s="3" t="s">
        <v>2575</v>
      </c>
      <c r="G640" s="3" t="s">
        <v>2576</v>
      </c>
      <c r="H640" s="3" t="s">
        <v>24346</v>
      </c>
      <c r="I640" s="3" t="s">
        <v>24347</v>
      </c>
      <c r="J640" s="3" t="s">
        <v>24348</v>
      </c>
      <c r="K640" s="4" t="s">
        <v>24349</v>
      </c>
      <c r="L640" s="3"/>
    </row>
    <row r="641" spans="1:12" ht="13.5" customHeight="1" x14ac:dyDescent="0.25">
      <c r="A641" s="3" t="s">
        <v>121</v>
      </c>
      <c r="B641" s="2" t="s">
        <v>39842</v>
      </c>
      <c r="C641" s="2" t="s">
        <v>2577</v>
      </c>
      <c r="D641" s="3" t="s">
        <v>2578</v>
      </c>
      <c r="E641" s="3" t="s">
        <v>2578</v>
      </c>
      <c r="F641" s="3" t="s">
        <v>2579</v>
      </c>
      <c r="G641" s="3" t="s">
        <v>2578</v>
      </c>
      <c r="H641" s="3" t="s">
        <v>24350</v>
      </c>
      <c r="I641" s="3" t="s">
        <v>24350</v>
      </c>
      <c r="J641" s="3" t="s">
        <v>24351</v>
      </c>
      <c r="K641" s="3" t="s">
        <v>24350</v>
      </c>
      <c r="L641" s="3"/>
    </row>
    <row r="642" spans="1:12" ht="13.5" customHeight="1" x14ac:dyDescent="0.25">
      <c r="A642" s="3" t="s">
        <v>121</v>
      </c>
      <c r="B642" s="2" t="s">
        <v>39843</v>
      </c>
      <c r="C642" s="2" t="s">
        <v>2580</v>
      </c>
      <c r="D642" s="3" t="s">
        <v>2581</v>
      </c>
      <c r="E642" s="3" t="s">
        <v>2581</v>
      </c>
      <c r="F642" s="3" t="s">
        <v>2582</v>
      </c>
      <c r="G642" s="3" t="s">
        <v>2581</v>
      </c>
      <c r="H642" s="3" t="s">
        <v>24352</v>
      </c>
      <c r="I642" s="3" t="s">
        <v>24352</v>
      </c>
      <c r="J642" s="3" t="s">
        <v>24353</v>
      </c>
      <c r="K642" s="3" t="s">
        <v>24352</v>
      </c>
      <c r="L642" s="3"/>
    </row>
    <row r="643" spans="1:12" ht="13.5" customHeight="1" x14ac:dyDescent="0.25">
      <c r="A643" s="3" t="s">
        <v>106</v>
      </c>
      <c r="B643" s="2" t="s">
        <v>39844</v>
      </c>
      <c r="C643" s="2" t="s">
        <v>2583</v>
      </c>
      <c r="D643" s="3" t="s">
        <v>2584</v>
      </c>
      <c r="E643" s="3" t="s">
        <v>2585</v>
      </c>
      <c r="F643" s="3" t="s">
        <v>2586</v>
      </c>
      <c r="G643" s="3" t="s">
        <v>2587</v>
      </c>
      <c r="H643" s="3" t="s">
        <v>2584</v>
      </c>
      <c r="I643" s="3" t="s">
        <v>24354</v>
      </c>
      <c r="J643" s="3" t="s">
        <v>24355</v>
      </c>
      <c r="K643" s="4" t="s">
        <v>24356</v>
      </c>
      <c r="L643" s="3"/>
    </row>
    <row r="644" spans="1:12" ht="13.5" customHeight="1" x14ac:dyDescent="0.25">
      <c r="A644" s="3" t="s">
        <v>106</v>
      </c>
      <c r="B644" s="2" t="s">
        <v>39845</v>
      </c>
      <c r="C644" s="2" t="s">
        <v>2588</v>
      </c>
      <c r="D644" s="3" t="s">
        <v>2589</v>
      </c>
      <c r="E644" s="3" t="s">
        <v>2590</v>
      </c>
      <c r="F644" s="3" t="s">
        <v>2591</v>
      </c>
      <c r="G644" s="3" t="s">
        <v>2592</v>
      </c>
      <c r="H644" s="3" t="s">
        <v>2589</v>
      </c>
      <c r="I644" s="3" t="s">
        <v>24357</v>
      </c>
      <c r="J644" s="3" t="s">
        <v>24358</v>
      </c>
      <c r="K644" s="4" t="s">
        <v>24359</v>
      </c>
      <c r="L644" s="3"/>
    </row>
    <row r="645" spans="1:12" ht="13.5" customHeight="1" x14ac:dyDescent="0.25">
      <c r="A645" s="3" t="s">
        <v>106</v>
      </c>
      <c r="B645" s="2" t="s">
        <v>39846</v>
      </c>
      <c r="C645" s="2" t="s">
        <v>2593</v>
      </c>
      <c r="D645" s="3" t="s">
        <v>2594</v>
      </c>
      <c r="E645" s="3" t="s">
        <v>2595</v>
      </c>
      <c r="F645" s="3" t="s">
        <v>2596</v>
      </c>
      <c r="G645" s="3" t="s">
        <v>2597</v>
      </c>
      <c r="H645" s="3" t="s">
        <v>24360</v>
      </c>
      <c r="I645" s="3" t="s">
        <v>24361</v>
      </c>
      <c r="J645" s="3" t="s">
        <v>24362</v>
      </c>
      <c r="K645" s="4" t="s">
        <v>24363</v>
      </c>
      <c r="L645" s="3"/>
    </row>
    <row r="646" spans="1:12" ht="13.5" customHeight="1" x14ac:dyDescent="0.25">
      <c r="A646" s="3" t="s">
        <v>121</v>
      </c>
      <c r="B646" s="2" t="s">
        <v>39847</v>
      </c>
      <c r="C646" s="2" t="s">
        <v>2598</v>
      </c>
      <c r="D646" s="3" t="s">
        <v>2599</v>
      </c>
      <c r="E646" s="3" t="s">
        <v>2599</v>
      </c>
      <c r="F646" s="3" t="s">
        <v>2600</v>
      </c>
      <c r="G646" s="3" t="s">
        <v>2599</v>
      </c>
      <c r="H646" s="3" t="s">
        <v>24364</v>
      </c>
      <c r="I646" s="3" t="s">
        <v>24364</v>
      </c>
      <c r="J646" s="3" t="s">
        <v>24365</v>
      </c>
      <c r="K646" s="3" t="s">
        <v>24364</v>
      </c>
      <c r="L646" s="3"/>
    </row>
    <row r="647" spans="1:12" ht="13.5" customHeight="1" x14ac:dyDescent="0.25">
      <c r="A647" s="3" t="s">
        <v>106</v>
      </c>
      <c r="B647" s="2" t="s">
        <v>39848</v>
      </c>
      <c r="C647" s="2" t="s">
        <v>2601</v>
      </c>
      <c r="D647" s="3" t="s">
        <v>2602</v>
      </c>
      <c r="E647" s="3" t="s">
        <v>2603</v>
      </c>
      <c r="F647" s="3" t="s">
        <v>2604</v>
      </c>
      <c r="G647" s="3" t="s">
        <v>2605</v>
      </c>
      <c r="H647" s="3" t="s">
        <v>2602</v>
      </c>
      <c r="I647" s="3" t="s">
        <v>24366</v>
      </c>
      <c r="J647" s="3" t="s">
        <v>24367</v>
      </c>
      <c r="K647" s="4" t="s">
        <v>24368</v>
      </c>
      <c r="L647" s="3"/>
    </row>
    <row r="648" spans="1:12" ht="13.5" customHeight="1" x14ac:dyDescent="0.25">
      <c r="A648" s="3" t="s">
        <v>106</v>
      </c>
      <c r="B648" s="2" t="s">
        <v>39849</v>
      </c>
      <c r="C648" s="2" t="s">
        <v>2606</v>
      </c>
      <c r="D648" s="3" t="s">
        <v>2607</v>
      </c>
      <c r="E648" s="3" t="s">
        <v>2608</v>
      </c>
      <c r="F648" s="3" t="s">
        <v>2609</v>
      </c>
      <c r="G648" s="3" t="s">
        <v>2610</v>
      </c>
      <c r="H648" s="3" t="s">
        <v>2607</v>
      </c>
      <c r="I648" s="3" t="s">
        <v>24369</v>
      </c>
      <c r="J648" s="3" t="s">
        <v>24370</v>
      </c>
      <c r="K648" s="4" t="s">
        <v>24371</v>
      </c>
      <c r="L648" s="3"/>
    </row>
    <row r="649" spans="1:12" ht="13.5" customHeight="1" x14ac:dyDescent="0.25">
      <c r="A649" s="3" t="s">
        <v>106</v>
      </c>
      <c r="B649" s="2" t="s">
        <v>39850</v>
      </c>
      <c r="C649" s="2" t="s">
        <v>2611</v>
      </c>
      <c r="D649" s="3" t="s">
        <v>2612</v>
      </c>
      <c r="E649" s="3" t="s">
        <v>2613</v>
      </c>
      <c r="F649" s="3" t="s">
        <v>2614</v>
      </c>
      <c r="G649" s="3" t="s">
        <v>2615</v>
      </c>
      <c r="H649" s="3" t="s">
        <v>2612</v>
      </c>
      <c r="I649" s="3" t="s">
        <v>24372</v>
      </c>
      <c r="J649" s="3" t="s">
        <v>24373</v>
      </c>
      <c r="K649" s="4" t="s">
        <v>24374</v>
      </c>
      <c r="L649" s="3"/>
    </row>
    <row r="650" spans="1:12" ht="13.5" customHeight="1" x14ac:dyDescent="0.25">
      <c r="A650" s="3" t="s">
        <v>106</v>
      </c>
      <c r="B650" s="2" t="s">
        <v>39851</v>
      </c>
      <c r="C650" s="2" t="s">
        <v>2616</v>
      </c>
      <c r="D650" s="3" t="s">
        <v>2617</v>
      </c>
      <c r="E650" s="3" t="s">
        <v>2618</v>
      </c>
      <c r="F650" s="3" t="s">
        <v>2619</v>
      </c>
      <c r="G650" s="3" t="s">
        <v>2620</v>
      </c>
      <c r="H650" s="3" t="s">
        <v>2617</v>
      </c>
      <c r="I650" s="3" t="s">
        <v>24375</v>
      </c>
      <c r="J650" s="3" t="s">
        <v>24376</v>
      </c>
      <c r="K650" s="4" t="s">
        <v>24377</v>
      </c>
      <c r="L650" s="3"/>
    </row>
    <row r="651" spans="1:12" ht="13.5" customHeight="1" x14ac:dyDescent="0.25">
      <c r="A651" s="3" t="s">
        <v>106</v>
      </c>
      <c r="B651" s="2" t="s">
        <v>39852</v>
      </c>
      <c r="C651" s="2" t="s">
        <v>2621</v>
      </c>
      <c r="D651" s="3" t="s">
        <v>2622</v>
      </c>
      <c r="E651" s="3" t="s">
        <v>2623</v>
      </c>
      <c r="F651" s="3" t="s">
        <v>2624</v>
      </c>
      <c r="G651" s="3" t="s">
        <v>2625</v>
      </c>
      <c r="H651" s="3" t="s">
        <v>2622</v>
      </c>
      <c r="I651" s="3" t="s">
        <v>24378</v>
      </c>
      <c r="J651" s="3" t="s">
        <v>24379</v>
      </c>
      <c r="K651" s="4" t="s">
        <v>24380</v>
      </c>
      <c r="L651" s="3"/>
    </row>
    <row r="652" spans="1:12" ht="13.5" customHeight="1" x14ac:dyDescent="0.25">
      <c r="A652" s="3" t="s">
        <v>106</v>
      </c>
      <c r="B652" s="2" t="s">
        <v>39853</v>
      </c>
      <c r="C652" s="2" t="s">
        <v>2626</v>
      </c>
      <c r="D652" s="3" t="s">
        <v>2627</v>
      </c>
      <c r="E652" s="3" t="s">
        <v>2628</v>
      </c>
      <c r="F652" s="3" t="s">
        <v>2629</v>
      </c>
      <c r="G652" s="3" t="s">
        <v>2630</v>
      </c>
      <c r="H652" s="3" t="s">
        <v>2627</v>
      </c>
      <c r="I652" s="3" t="s">
        <v>24381</v>
      </c>
      <c r="J652" s="3" t="s">
        <v>24382</v>
      </c>
      <c r="K652" s="4" t="s">
        <v>24383</v>
      </c>
      <c r="L652" s="3"/>
    </row>
    <row r="653" spans="1:12" ht="13.5" customHeight="1" x14ac:dyDescent="0.25">
      <c r="A653" s="3" t="s">
        <v>106</v>
      </c>
      <c r="B653" s="2" t="s">
        <v>39854</v>
      </c>
      <c r="C653" s="2" t="s">
        <v>2631</v>
      </c>
      <c r="D653" s="3" t="s">
        <v>2632</v>
      </c>
      <c r="E653" s="3" t="s">
        <v>2633</v>
      </c>
      <c r="F653" s="3" t="s">
        <v>2634</v>
      </c>
      <c r="G653" s="3" t="s">
        <v>2635</v>
      </c>
      <c r="H653" s="3" t="s">
        <v>24384</v>
      </c>
      <c r="I653" s="3" t="s">
        <v>24385</v>
      </c>
      <c r="J653" s="3" t="s">
        <v>24386</v>
      </c>
      <c r="K653" s="4" t="s">
        <v>24387</v>
      </c>
      <c r="L653" s="3"/>
    </row>
    <row r="654" spans="1:12" ht="13.5" customHeight="1" x14ac:dyDescent="0.25">
      <c r="A654" s="3" t="s">
        <v>106</v>
      </c>
      <c r="B654" s="2" t="s">
        <v>39855</v>
      </c>
      <c r="C654" s="2" t="s">
        <v>2636</v>
      </c>
      <c r="D654" s="3" t="s">
        <v>2637</v>
      </c>
      <c r="E654" s="3" t="s">
        <v>2638</v>
      </c>
      <c r="F654" s="3" t="s">
        <v>2639</v>
      </c>
      <c r="G654" s="3" t="s">
        <v>2640</v>
      </c>
      <c r="H654" s="3" t="s">
        <v>2637</v>
      </c>
      <c r="I654" s="3" t="s">
        <v>24388</v>
      </c>
      <c r="J654" s="3" t="s">
        <v>24389</v>
      </c>
      <c r="K654" s="4" t="s">
        <v>24390</v>
      </c>
      <c r="L654" s="3"/>
    </row>
    <row r="655" spans="1:12" ht="13.5" customHeight="1" x14ac:dyDescent="0.25">
      <c r="A655" s="3" t="s">
        <v>106</v>
      </c>
      <c r="B655" s="2" t="s">
        <v>39856</v>
      </c>
      <c r="C655" s="2" t="s">
        <v>2641</v>
      </c>
      <c r="D655" s="3" t="s">
        <v>2642</v>
      </c>
      <c r="E655" s="3" t="s">
        <v>2643</v>
      </c>
      <c r="F655" s="3" t="s">
        <v>2644</v>
      </c>
      <c r="G655" s="3" t="s">
        <v>2645</v>
      </c>
      <c r="H655" s="3" t="s">
        <v>2642</v>
      </c>
      <c r="I655" s="3" t="s">
        <v>24391</v>
      </c>
      <c r="J655" s="3" t="s">
        <v>24392</v>
      </c>
      <c r="K655" s="4" t="s">
        <v>24393</v>
      </c>
      <c r="L655" s="3"/>
    </row>
    <row r="656" spans="1:12" ht="13.5" customHeight="1" x14ac:dyDescent="0.25">
      <c r="A656" s="3" t="s">
        <v>106</v>
      </c>
      <c r="B656" s="2" t="s">
        <v>39857</v>
      </c>
      <c r="C656" s="2" t="s">
        <v>2646</v>
      </c>
      <c r="D656" s="3" t="s">
        <v>2647</v>
      </c>
      <c r="E656" s="3" t="s">
        <v>2648</v>
      </c>
      <c r="F656" s="3" t="s">
        <v>2649</v>
      </c>
      <c r="G656" s="3" t="s">
        <v>2650</v>
      </c>
      <c r="H656" s="3" t="s">
        <v>24394</v>
      </c>
      <c r="I656" s="3" t="s">
        <v>24395</v>
      </c>
      <c r="J656" s="3" t="s">
        <v>24396</v>
      </c>
      <c r="K656" s="4" t="s">
        <v>24397</v>
      </c>
      <c r="L656" s="3"/>
    </row>
    <row r="657" spans="1:12" ht="13.5" customHeight="1" x14ac:dyDescent="0.25">
      <c r="A657" s="3" t="s">
        <v>106</v>
      </c>
      <c r="B657" s="2" t="s">
        <v>39858</v>
      </c>
      <c r="C657" s="2" t="s">
        <v>2651</v>
      </c>
      <c r="D657" s="3" t="s">
        <v>2652</v>
      </c>
      <c r="E657" s="3" t="s">
        <v>2653</v>
      </c>
      <c r="F657" s="3" t="s">
        <v>2654</v>
      </c>
      <c r="G657" s="3" t="s">
        <v>2655</v>
      </c>
      <c r="H657" s="3" t="s">
        <v>24398</v>
      </c>
      <c r="I657" s="3" t="s">
        <v>24399</v>
      </c>
      <c r="J657" s="3" t="s">
        <v>24400</v>
      </c>
      <c r="K657" s="4" t="s">
        <v>24401</v>
      </c>
      <c r="L657" s="3"/>
    </row>
    <row r="658" spans="1:12" ht="13.5" customHeight="1" x14ac:dyDescent="0.25">
      <c r="A658" s="3" t="s">
        <v>106</v>
      </c>
      <c r="B658" s="2" t="s">
        <v>39859</v>
      </c>
      <c r="C658" s="2" t="s">
        <v>2656</v>
      </c>
      <c r="D658" s="3" t="s">
        <v>2657</v>
      </c>
      <c r="E658" s="3" t="s">
        <v>2658</v>
      </c>
      <c r="F658" s="3" t="s">
        <v>2659</v>
      </c>
      <c r="G658" s="3" t="s">
        <v>2660</v>
      </c>
      <c r="H658" s="3" t="s">
        <v>24402</v>
      </c>
      <c r="I658" s="3" t="s">
        <v>24403</v>
      </c>
      <c r="J658" s="3" t="s">
        <v>24404</v>
      </c>
      <c r="K658" s="4" t="s">
        <v>24405</v>
      </c>
      <c r="L658" s="3"/>
    </row>
    <row r="659" spans="1:12" ht="13.5" customHeight="1" x14ac:dyDescent="0.25">
      <c r="A659" s="3" t="s">
        <v>106</v>
      </c>
      <c r="B659" s="2" t="s">
        <v>39860</v>
      </c>
      <c r="C659" s="2" t="s">
        <v>2661</v>
      </c>
      <c r="D659" s="3" t="s">
        <v>2662</v>
      </c>
      <c r="E659" s="3" t="s">
        <v>2663</v>
      </c>
      <c r="F659" s="3" t="s">
        <v>2664</v>
      </c>
      <c r="G659" s="3" t="s">
        <v>2665</v>
      </c>
      <c r="H659" s="3" t="s">
        <v>24406</v>
      </c>
      <c r="I659" s="3" t="s">
        <v>24407</v>
      </c>
      <c r="J659" s="3" t="s">
        <v>24408</v>
      </c>
      <c r="K659" s="4" t="s">
        <v>24409</v>
      </c>
      <c r="L659" s="3"/>
    </row>
    <row r="660" spans="1:12" ht="13.5" customHeight="1" x14ac:dyDescent="0.25">
      <c r="A660" s="3" t="s">
        <v>70</v>
      </c>
      <c r="B660" s="2" t="s">
        <v>39861</v>
      </c>
      <c r="C660" s="2" t="s">
        <v>2666</v>
      </c>
      <c r="D660" s="3" t="s">
        <v>2667</v>
      </c>
      <c r="E660" s="3" t="s">
        <v>2667</v>
      </c>
      <c r="F660" s="3" t="s">
        <v>2668</v>
      </c>
      <c r="G660" s="3" t="s">
        <v>2669</v>
      </c>
      <c r="H660" s="3" t="s">
        <v>24410</v>
      </c>
      <c r="I660" s="3" t="s">
        <v>24410</v>
      </c>
      <c r="J660" s="3" t="s">
        <v>24411</v>
      </c>
      <c r="K660" s="3" t="s">
        <v>24412</v>
      </c>
      <c r="L660" s="3"/>
    </row>
    <row r="661" spans="1:12" ht="13.5" customHeight="1" x14ac:dyDescent="0.25">
      <c r="A661" s="3" t="s">
        <v>213</v>
      </c>
      <c r="B661" s="2" t="s">
        <v>39862</v>
      </c>
      <c r="C661" s="2" t="s">
        <v>2670</v>
      </c>
      <c r="D661" s="3" t="s">
        <v>2671</v>
      </c>
      <c r="E661" s="3" t="s">
        <v>2671</v>
      </c>
      <c r="F661" s="3" t="s">
        <v>2672</v>
      </c>
      <c r="G661" s="3" t="s">
        <v>2671</v>
      </c>
      <c r="H661" s="3" t="s">
        <v>24413</v>
      </c>
      <c r="I661" s="3" t="s">
        <v>24413</v>
      </c>
      <c r="J661" s="3" t="s">
        <v>24414</v>
      </c>
      <c r="K661" s="3" t="s">
        <v>24413</v>
      </c>
      <c r="L661" s="3"/>
    </row>
    <row r="662" spans="1:12" ht="13.5" customHeight="1" x14ac:dyDescent="0.25">
      <c r="A662" s="3" t="s">
        <v>213</v>
      </c>
      <c r="B662" s="2" t="s">
        <v>39863</v>
      </c>
      <c r="C662" s="2" t="s">
        <v>2673</v>
      </c>
      <c r="D662" s="3" t="s">
        <v>2674</v>
      </c>
      <c r="E662" s="3" t="s">
        <v>2674</v>
      </c>
      <c r="F662" s="3" t="s">
        <v>2675</v>
      </c>
      <c r="G662" s="3" t="s">
        <v>2674</v>
      </c>
      <c r="H662" s="3" t="s">
        <v>24415</v>
      </c>
      <c r="I662" s="3" t="s">
        <v>24415</v>
      </c>
      <c r="J662" s="3" t="s">
        <v>24416</v>
      </c>
      <c r="K662" s="3" t="s">
        <v>24415</v>
      </c>
      <c r="L662" s="3"/>
    </row>
    <row r="663" spans="1:12" ht="13.5" customHeight="1" x14ac:dyDescent="0.25">
      <c r="A663" s="3" t="s">
        <v>9</v>
      </c>
      <c r="B663" s="2" t="s">
        <v>39864</v>
      </c>
      <c r="C663" s="2" t="s">
        <v>2676</v>
      </c>
      <c r="D663" s="3" t="s">
        <v>2677</v>
      </c>
      <c r="E663" s="3" t="s">
        <v>2678</v>
      </c>
      <c r="F663" s="3" t="s">
        <v>2679</v>
      </c>
      <c r="G663" s="3" t="s">
        <v>2680</v>
      </c>
      <c r="H663" s="3" t="s">
        <v>24417</v>
      </c>
      <c r="I663" s="3" t="s">
        <v>24418</v>
      </c>
      <c r="J663" s="3" t="s">
        <v>24419</v>
      </c>
      <c r="K663" s="3" t="s">
        <v>24420</v>
      </c>
      <c r="L663" s="3"/>
    </row>
    <row r="664" spans="1:12" ht="13.5" customHeight="1" x14ac:dyDescent="0.25">
      <c r="A664" s="3" t="s">
        <v>9</v>
      </c>
      <c r="B664" s="2" t="s">
        <v>39865</v>
      </c>
      <c r="C664" s="2" t="s">
        <v>2681</v>
      </c>
      <c r="D664" s="3" t="s">
        <v>2682</v>
      </c>
      <c r="E664" s="3" t="s">
        <v>2683</v>
      </c>
      <c r="F664" s="3" t="s">
        <v>2684</v>
      </c>
      <c r="G664" s="3" t="s">
        <v>2685</v>
      </c>
      <c r="H664" s="3" t="s">
        <v>24421</v>
      </c>
      <c r="I664" s="3" t="s">
        <v>24422</v>
      </c>
      <c r="J664" s="3" t="s">
        <v>24423</v>
      </c>
      <c r="K664" s="3" t="s">
        <v>24424</v>
      </c>
      <c r="L664" s="3"/>
    </row>
    <row r="665" spans="1:12" ht="13.5" customHeight="1" x14ac:dyDescent="0.25">
      <c r="A665" s="3" t="s">
        <v>9</v>
      </c>
      <c r="B665" s="2" t="s">
        <v>39866</v>
      </c>
      <c r="C665" s="2" t="s">
        <v>2686</v>
      </c>
      <c r="D665" s="3" t="s">
        <v>2687</v>
      </c>
      <c r="E665" s="3" t="s">
        <v>2688</v>
      </c>
      <c r="F665" s="3" t="s">
        <v>2689</v>
      </c>
      <c r="G665" s="3" t="s">
        <v>2690</v>
      </c>
      <c r="H665" s="3" t="s">
        <v>24425</v>
      </c>
      <c r="I665" s="3" t="s">
        <v>24426</v>
      </c>
      <c r="J665" s="3" t="s">
        <v>24427</v>
      </c>
      <c r="K665" s="4" t="s">
        <v>24428</v>
      </c>
      <c r="L665" s="3"/>
    </row>
    <row r="666" spans="1:12" ht="13.5" customHeight="1" x14ac:dyDescent="0.25">
      <c r="A666" s="3" t="s">
        <v>106</v>
      </c>
      <c r="B666" s="2" t="s">
        <v>39867</v>
      </c>
      <c r="C666" s="2" t="s">
        <v>2691</v>
      </c>
      <c r="D666" s="3" t="s">
        <v>2692</v>
      </c>
      <c r="E666" s="3" t="s">
        <v>2693</v>
      </c>
      <c r="F666" s="3" t="s">
        <v>2694</v>
      </c>
      <c r="G666" s="3" t="s">
        <v>2695</v>
      </c>
      <c r="H666" s="3" t="s">
        <v>24429</v>
      </c>
      <c r="I666" s="3" t="s">
        <v>24430</v>
      </c>
      <c r="J666" s="3" t="s">
        <v>24431</v>
      </c>
      <c r="K666" s="4" t="s">
        <v>24432</v>
      </c>
      <c r="L666" s="3"/>
    </row>
    <row r="667" spans="1:12" ht="13.5" customHeight="1" x14ac:dyDescent="0.25">
      <c r="A667" s="3" t="s">
        <v>9</v>
      </c>
      <c r="B667" s="2" t="s">
        <v>39868</v>
      </c>
      <c r="C667" s="2" t="s">
        <v>2696</v>
      </c>
      <c r="D667" s="3" t="s">
        <v>2697</v>
      </c>
      <c r="E667" s="3" t="s">
        <v>2697</v>
      </c>
      <c r="F667" s="3" t="s">
        <v>2698</v>
      </c>
      <c r="G667" s="3" t="s">
        <v>2699</v>
      </c>
      <c r="H667" s="3" t="s">
        <v>24433</v>
      </c>
      <c r="I667" s="3" t="s">
        <v>24433</v>
      </c>
      <c r="J667" s="3" t="s">
        <v>24434</v>
      </c>
      <c r="K667" s="3" t="s">
        <v>24435</v>
      </c>
      <c r="L667" s="3"/>
    </row>
    <row r="668" spans="1:12" ht="13.5" customHeight="1" x14ac:dyDescent="0.25">
      <c r="A668" s="3" t="s">
        <v>9</v>
      </c>
      <c r="B668" s="2" t="s">
        <v>39869</v>
      </c>
      <c r="C668" s="2" t="s">
        <v>2700</v>
      </c>
      <c r="D668" s="3" t="s">
        <v>2701</v>
      </c>
      <c r="E668" s="3" t="s">
        <v>2701</v>
      </c>
      <c r="F668" s="3" t="s">
        <v>2702</v>
      </c>
      <c r="G668" s="3" t="s">
        <v>2703</v>
      </c>
      <c r="H668" s="3" t="s">
        <v>24436</v>
      </c>
      <c r="I668" s="3" t="s">
        <v>24436</v>
      </c>
      <c r="J668" s="3" t="s">
        <v>24437</v>
      </c>
      <c r="K668" s="3" t="s">
        <v>24438</v>
      </c>
      <c r="L668" s="3"/>
    </row>
    <row r="669" spans="1:12" ht="13.5" customHeight="1" x14ac:dyDescent="0.25">
      <c r="A669" s="3" t="s">
        <v>54</v>
      </c>
      <c r="B669" s="2" t="s">
        <v>39870</v>
      </c>
      <c r="C669" s="2" t="s">
        <v>2704</v>
      </c>
      <c r="D669" s="3" t="s">
        <v>2705</v>
      </c>
      <c r="E669" s="3" t="s">
        <v>2706</v>
      </c>
      <c r="F669" s="3" t="s">
        <v>2707</v>
      </c>
      <c r="G669" s="3" t="s">
        <v>2708</v>
      </c>
      <c r="H669" s="3" t="s">
        <v>24439</v>
      </c>
      <c r="I669" s="3" t="s">
        <v>24440</v>
      </c>
      <c r="J669" s="3" t="s">
        <v>24441</v>
      </c>
      <c r="K669" s="3" t="s">
        <v>24442</v>
      </c>
      <c r="L669" s="3"/>
    </row>
    <row r="670" spans="1:12" ht="13.5" customHeight="1" x14ac:dyDescent="0.25">
      <c r="A670" s="3" t="s">
        <v>121</v>
      </c>
      <c r="B670" s="2" t="s">
        <v>39871</v>
      </c>
      <c r="C670" s="2" t="s">
        <v>2709</v>
      </c>
      <c r="D670" s="3" t="s">
        <v>2710</v>
      </c>
      <c r="E670" s="3" t="s">
        <v>2710</v>
      </c>
      <c r="F670" s="3" t="s">
        <v>2711</v>
      </c>
      <c r="G670" s="3" t="s">
        <v>2712</v>
      </c>
      <c r="H670" s="3" t="s">
        <v>24443</v>
      </c>
      <c r="I670" s="3" t="s">
        <v>24443</v>
      </c>
      <c r="J670" s="3" t="s">
        <v>24444</v>
      </c>
      <c r="K670" s="3" t="s">
        <v>24445</v>
      </c>
      <c r="L670" s="3"/>
    </row>
    <row r="671" spans="1:12" ht="13.5" customHeight="1" x14ac:dyDescent="0.25">
      <c r="A671" s="3" t="s">
        <v>121</v>
      </c>
      <c r="B671" s="2" t="s">
        <v>39872</v>
      </c>
      <c r="C671" s="2" t="s">
        <v>2713</v>
      </c>
      <c r="D671" s="3" t="s">
        <v>2714</v>
      </c>
      <c r="E671" s="3" t="s">
        <v>2714</v>
      </c>
      <c r="F671" s="3" t="s">
        <v>2715</v>
      </c>
      <c r="G671" s="3" t="s">
        <v>2714</v>
      </c>
      <c r="H671" s="3" t="s">
        <v>24446</v>
      </c>
      <c r="I671" s="3" t="s">
        <v>24446</v>
      </c>
      <c r="J671" s="3" t="s">
        <v>24447</v>
      </c>
      <c r="K671" s="3" t="s">
        <v>24446</v>
      </c>
      <c r="L671" s="3"/>
    </row>
    <row r="672" spans="1:12" ht="13.5" customHeight="1" x14ac:dyDescent="0.25">
      <c r="A672" s="3" t="s">
        <v>9</v>
      </c>
      <c r="B672" s="2" t="s">
        <v>39873</v>
      </c>
      <c r="C672" s="2" t="s">
        <v>2716</v>
      </c>
      <c r="D672" s="3" t="s">
        <v>2717</v>
      </c>
      <c r="E672" s="3" t="s">
        <v>2717</v>
      </c>
      <c r="F672" s="3" t="s">
        <v>2718</v>
      </c>
      <c r="G672" s="3" t="s">
        <v>2719</v>
      </c>
      <c r="H672" s="3" t="s">
        <v>24448</v>
      </c>
      <c r="I672" s="3" t="s">
        <v>24448</v>
      </c>
      <c r="J672" s="3" t="s">
        <v>24449</v>
      </c>
      <c r="K672" s="3" t="s">
        <v>24450</v>
      </c>
      <c r="L672" s="3"/>
    </row>
    <row r="673" spans="1:12" ht="13.5" customHeight="1" x14ac:dyDescent="0.25">
      <c r="A673" s="3" t="s">
        <v>9</v>
      </c>
      <c r="B673" s="2" t="s">
        <v>39874</v>
      </c>
      <c r="C673" s="2" t="s">
        <v>2720</v>
      </c>
      <c r="D673" s="3" t="s">
        <v>2721</v>
      </c>
      <c r="E673" s="3" t="s">
        <v>2721</v>
      </c>
      <c r="F673" s="3" t="s">
        <v>2722</v>
      </c>
      <c r="G673" s="3" t="s">
        <v>2723</v>
      </c>
      <c r="H673" s="3" t="s">
        <v>24451</v>
      </c>
      <c r="I673" s="3" t="s">
        <v>24451</v>
      </c>
      <c r="J673" s="3" t="s">
        <v>24452</v>
      </c>
      <c r="K673" s="3" t="s">
        <v>24453</v>
      </c>
      <c r="L673" s="3"/>
    </row>
    <row r="674" spans="1:12" ht="13.5" customHeight="1" x14ac:dyDescent="0.25">
      <c r="A674" s="3" t="s">
        <v>70</v>
      </c>
      <c r="B674" s="2" t="s">
        <v>39875</v>
      </c>
      <c r="C674" s="2" t="s">
        <v>2724</v>
      </c>
      <c r="D674" s="3" t="s">
        <v>2725</v>
      </c>
      <c r="E674" s="3" t="s">
        <v>2725</v>
      </c>
      <c r="F674" s="3" t="s">
        <v>2726</v>
      </c>
      <c r="G674" s="3" t="s">
        <v>2727</v>
      </c>
      <c r="H674" s="3" t="s">
        <v>24454</v>
      </c>
      <c r="I674" s="3" t="s">
        <v>24454</v>
      </c>
      <c r="J674" s="3" t="s">
        <v>24455</v>
      </c>
      <c r="K674" s="3" t="s">
        <v>24456</v>
      </c>
      <c r="L674" s="3"/>
    </row>
    <row r="675" spans="1:12" ht="13.5" customHeight="1" x14ac:dyDescent="0.25">
      <c r="A675" s="3" t="s">
        <v>70</v>
      </c>
      <c r="B675" s="2" t="s">
        <v>39876</v>
      </c>
      <c r="C675" s="2" t="s">
        <v>2728</v>
      </c>
      <c r="D675" s="3" t="s">
        <v>2729</v>
      </c>
      <c r="E675" s="3" t="s">
        <v>2729</v>
      </c>
      <c r="F675" s="3" t="s">
        <v>2730</v>
      </c>
      <c r="G675" s="3" t="s">
        <v>2731</v>
      </c>
      <c r="H675" s="3" t="s">
        <v>24457</v>
      </c>
      <c r="I675" s="3" t="s">
        <v>24457</v>
      </c>
      <c r="J675" s="3" t="s">
        <v>24458</v>
      </c>
      <c r="K675" s="3" t="s">
        <v>24459</v>
      </c>
      <c r="L675" s="3"/>
    </row>
    <row r="676" spans="1:12" ht="13.5" customHeight="1" x14ac:dyDescent="0.25">
      <c r="A676" s="3" t="s">
        <v>70</v>
      </c>
      <c r="B676" s="2" t="s">
        <v>39877</v>
      </c>
      <c r="C676" s="2" t="s">
        <v>2732</v>
      </c>
      <c r="D676" s="3" t="s">
        <v>2733</v>
      </c>
      <c r="E676" s="3" t="s">
        <v>2733</v>
      </c>
      <c r="F676" s="3" t="s">
        <v>2734</v>
      </c>
      <c r="G676" s="3" t="s">
        <v>2735</v>
      </c>
      <c r="H676" s="3" t="s">
        <v>24460</v>
      </c>
      <c r="I676" s="3" t="s">
        <v>24460</v>
      </c>
      <c r="J676" s="3" t="s">
        <v>24461</v>
      </c>
      <c r="K676" s="3" t="s">
        <v>24462</v>
      </c>
      <c r="L676" s="3"/>
    </row>
    <row r="677" spans="1:12" ht="13.5" customHeight="1" x14ac:dyDescent="0.25">
      <c r="A677" s="3" t="s">
        <v>70</v>
      </c>
      <c r="B677" s="2" t="s">
        <v>39878</v>
      </c>
      <c r="C677" s="2" t="s">
        <v>2736</v>
      </c>
      <c r="D677" s="3" t="s">
        <v>2737</v>
      </c>
      <c r="E677" s="3" t="s">
        <v>2737</v>
      </c>
      <c r="F677" s="3" t="s">
        <v>2738</v>
      </c>
      <c r="G677" s="3" t="s">
        <v>2739</v>
      </c>
      <c r="H677" s="3" t="s">
        <v>24463</v>
      </c>
      <c r="I677" s="3" t="s">
        <v>24463</v>
      </c>
      <c r="J677" s="3" t="s">
        <v>24464</v>
      </c>
      <c r="K677" s="3" t="s">
        <v>24465</v>
      </c>
      <c r="L677" s="3"/>
    </row>
    <row r="678" spans="1:12" ht="13.5" customHeight="1" x14ac:dyDescent="0.25">
      <c r="A678" s="3" t="s">
        <v>70</v>
      </c>
      <c r="B678" s="2" t="s">
        <v>39879</v>
      </c>
      <c r="C678" s="2" t="s">
        <v>2740</v>
      </c>
      <c r="D678" s="3" t="s">
        <v>2741</v>
      </c>
      <c r="E678" s="3" t="s">
        <v>2741</v>
      </c>
      <c r="F678" s="3" t="s">
        <v>2742</v>
      </c>
      <c r="G678" s="3" t="s">
        <v>2743</v>
      </c>
      <c r="H678" s="3" t="s">
        <v>24466</v>
      </c>
      <c r="I678" s="3" t="s">
        <v>24466</v>
      </c>
      <c r="J678" s="3" t="s">
        <v>24467</v>
      </c>
      <c r="K678" s="3" t="s">
        <v>24468</v>
      </c>
      <c r="L678" s="3"/>
    </row>
    <row r="679" spans="1:12" ht="13.5" customHeight="1" x14ac:dyDescent="0.25">
      <c r="A679" s="3" t="s">
        <v>70</v>
      </c>
      <c r="B679" s="2" t="s">
        <v>39880</v>
      </c>
      <c r="C679" s="2" t="s">
        <v>2744</v>
      </c>
      <c r="D679" s="3" t="s">
        <v>2745</v>
      </c>
      <c r="E679" s="3" t="s">
        <v>2745</v>
      </c>
      <c r="F679" s="3" t="s">
        <v>2746</v>
      </c>
      <c r="G679" s="3" t="s">
        <v>2747</v>
      </c>
      <c r="H679" s="3" t="s">
        <v>24469</v>
      </c>
      <c r="I679" s="3" t="s">
        <v>24469</v>
      </c>
      <c r="J679" s="3" t="s">
        <v>24470</v>
      </c>
      <c r="K679" s="3" t="s">
        <v>24471</v>
      </c>
      <c r="L679" s="3"/>
    </row>
    <row r="680" spans="1:12" ht="13.5" customHeight="1" x14ac:dyDescent="0.25">
      <c r="A680" s="3" t="s">
        <v>188</v>
      </c>
      <c r="B680" s="2" t="s">
        <v>39881</v>
      </c>
      <c r="C680" s="2" t="s">
        <v>2748</v>
      </c>
      <c r="D680" s="3" t="s">
        <v>2749</v>
      </c>
      <c r="E680" s="3" t="s">
        <v>2749</v>
      </c>
      <c r="F680" s="3" t="s">
        <v>2750</v>
      </c>
      <c r="G680" s="3" t="s">
        <v>2749</v>
      </c>
      <c r="H680" s="3" t="s">
        <v>24472</v>
      </c>
      <c r="I680" s="3" t="s">
        <v>24472</v>
      </c>
      <c r="J680" s="3" t="s">
        <v>24473</v>
      </c>
      <c r="K680" s="3" t="s">
        <v>24472</v>
      </c>
      <c r="L680" s="3"/>
    </row>
    <row r="681" spans="1:12" ht="13.5" customHeight="1" x14ac:dyDescent="0.25">
      <c r="A681" s="3" t="s">
        <v>70</v>
      </c>
      <c r="B681" s="2" t="s">
        <v>39882</v>
      </c>
      <c r="C681" s="2" t="s">
        <v>2751</v>
      </c>
      <c r="D681" s="3" t="s">
        <v>2752</v>
      </c>
      <c r="E681" s="3" t="s">
        <v>2752</v>
      </c>
      <c r="F681" s="3" t="s">
        <v>2753</v>
      </c>
      <c r="G681" s="3" t="s">
        <v>2754</v>
      </c>
      <c r="H681" s="3" t="s">
        <v>24474</v>
      </c>
      <c r="I681" s="3" t="s">
        <v>24474</v>
      </c>
      <c r="J681" s="3" t="s">
        <v>24475</v>
      </c>
      <c r="K681" s="3" t="s">
        <v>24476</v>
      </c>
      <c r="L681" s="3"/>
    </row>
    <row r="682" spans="1:12" ht="13.5" customHeight="1" x14ac:dyDescent="0.25">
      <c r="A682" s="3" t="s">
        <v>162</v>
      </c>
      <c r="B682" s="2" t="s">
        <v>39883</v>
      </c>
      <c r="C682" s="2" t="s">
        <v>2755</v>
      </c>
      <c r="D682" s="3" t="s">
        <v>2756</v>
      </c>
      <c r="E682" s="3" t="s">
        <v>2756</v>
      </c>
      <c r="F682" s="3" t="s">
        <v>2757</v>
      </c>
      <c r="G682" s="3" t="s">
        <v>2758</v>
      </c>
      <c r="H682" s="3" t="s">
        <v>24477</v>
      </c>
      <c r="I682" s="3" t="s">
        <v>24477</v>
      </c>
      <c r="J682" s="3" t="s">
        <v>24478</v>
      </c>
      <c r="K682" s="3" t="s">
        <v>24479</v>
      </c>
      <c r="L682" s="3"/>
    </row>
    <row r="683" spans="1:12" ht="13.5" customHeight="1" x14ac:dyDescent="0.25">
      <c r="A683" s="3" t="s">
        <v>9</v>
      </c>
      <c r="B683" s="2" t="s">
        <v>39884</v>
      </c>
      <c r="C683" s="2" t="s">
        <v>2759</v>
      </c>
      <c r="D683" s="3" t="s">
        <v>2760</v>
      </c>
      <c r="E683" s="3" t="s">
        <v>2760</v>
      </c>
      <c r="F683" s="3" t="s">
        <v>2761</v>
      </c>
      <c r="G683" s="3" t="s">
        <v>2762</v>
      </c>
      <c r="H683" s="3" t="s">
        <v>24480</v>
      </c>
      <c r="I683" s="3" t="s">
        <v>24480</v>
      </c>
      <c r="J683" s="3" t="s">
        <v>24481</v>
      </c>
      <c r="K683" s="3" t="s">
        <v>24482</v>
      </c>
      <c r="L683" s="3"/>
    </row>
    <row r="684" spans="1:12" ht="13.5" customHeight="1" x14ac:dyDescent="0.25">
      <c r="A684" s="5" t="s">
        <v>13581</v>
      </c>
      <c r="B684" s="5" t="s">
        <v>44492</v>
      </c>
      <c r="C684" s="5" t="s">
        <v>44493</v>
      </c>
      <c r="D684" s="5" t="s">
        <v>44494</v>
      </c>
      <c r="E684" s="1" t="s">
        <v>44494</v>
      </c>
      <c r="F684" s="1" t="s">
        <v>44495</v>
      </c>
      <c r="G684" s="1" t="s">
        <v>44496</v>
      </c>
      <c r="H684" s="5" t="str">
        <f ca="1">IFERROR(__xludf.DUMMYFUNCTION("GOOGLETRANSLATE(D26,""en"",""ja"")"),"乳がんタイプ1感受性タンパク質")</f>
        <v>乳がんタイプ1感受性タンパク質</v>
      </c>
      <c r="I684" s="5" t="str">
        <f ca="1">IFERROR(__xludf.DUMMYFUNCTION("GOOGLETRANSLATE(E26,""en"",""ja"")"),"乳がんタイプ1感受性タンパク質")</f>
        <v>乳がんタイプ1感受性タンパク質</v>
      </c>
      <c r="J684" s="5" t="str">
        <f ca="1">IFERROR(__xludf.DUMMYFUNCTION("GOOGLETRANSLATE(F26,""en"",""ja"")"),"生物学的標本中の BRCA1 タンパク質の測定。")</f>
        <v>生物学的標本中の BRCA1 タンパク質の測定。</v>
      </c>
      <c r="K684" s="5" t="str">
        <f ca="1">IFERROR(__xludf.DUMMYFUNCTION("GOOGLETRANSLATE(G26,""en"",""ja"")"),"乳がんタイプ1感受性タンパク質測定")</f>
        <v>乳がんタイプ1感受性タンパク質測定</v>
      </c>
      <c r="L684" s="3"/>
    </row>
    <row r="685" spans="1:12" ht="13.5" customHeight="1" x14ac:dyDescent="0.25">
      <c r="A685" s="3" t="s">
        <v>506</v>
      </c>
      <c r="B685" s="2" t="s">
        <v>39885</v>
      </c>
      <c r="C685" s="2" t="s">
        <v>2763</v>
      </c>
      <c r="D685" s="3" t="s">
        <v>2764</v>
      </c>
      <c r="E685" s="3" t="s">
        <v>2765</v>
      </c>
      <c r="F685" s="3" t="s">
        <v>2766</v>
      </c>
      <c r="G685" s="3" t="s">
        <v>2764</v>
      </c>
      <c r="H685" s="3" t="s">
        <v>24483</v>
      </c>
      <c r="I685" s="3" t="s">
        <v>24484</v>
      </c>
      <c r="J685" s="3" t="s">
        <v>24485</v>
      </c>
      <c r="K685" s="3" t="s">
        <v>24483</v>
      </c>
      <c r="L685" s="3"/>
    </row>
    <row r="686" spans="1:12" ht="13.5" customHeight="1" x14ac:dyDescent="0.25">
      <c r="A686" s="3" t="s">
        <v>506</v>
      </c>
      <c r="B686" s="2" t="s">
        <v>39886</v>
      </c>
      <c r="C686" s="2" t="s">
        <v>2767</v>
      </c>
      <c r="D686" s="3" t="s">
        <v>2768</v>
      </c>
      <c r="E686" s="3" t="s">
        <v>2769</v>
      </c>
      <c r="F686" s="3" t="s">
        <v>2770</v>
      </c>
      <c r="G686" s="3" t="s">
        <v>2768</v>
      </c>
      <c r="H686" s="3" t="s">
        <v>24486</v>
      </c>
      <c r="I686" s="3" t="s">
        <v>24487</v>
      </c>
      <c r="J686" s="3" t="s">
        <v>24488</v>
      </c>
      <c r="K686" s="3" t="s">
        <v>24486</v>
      </c>
      <c r="L686" s="3"/>
    </row>
    <row r="687" spans="1:12" ht="13.5" customHeight="1" x14ac:dyDescent="0.25">
      <c r="A687" s="3" t="s">
        <v>506</v>
      </c>
      <c r="B687" s="2" t="s">
        <v>39887</v>
      </c>
      <c r="C687" s="2" t="s">
        <v>2771</v>
      </c>
      <c r="D687" s="3" t="s">
        <v>2772</v>
      </c>
      <c r="E687" s="3" t="s">
        <v>2772</v>
      </c>
      <c r="F687" s="3" t="s">
        <v>2773</v>
      </c>
      <c r="G687" s="3" t="s">
        <v>2772</v>
      </c>
      <c r="H687" s="3" t="s">
        <v>24489</v>
      </c>
      <c r="I687" s="3" t="s">
        <v>24489</v>
      </c>
      <c r="J687" s="3" t="s">
        <v>24490</v>
      </c>
      <c r="K687" s="3" t="s">
        <v>24489</v>
      </c>
      <c r="L687" s="3"/>
    </row>
    <row r="688" spans="1:12" ht="13.5" customHeight="1" x14ac:dyDescent="0.25">
      <c r="A688" s="3" t="s">
        <v>145</v>
      </c>
      <c r="B688" s="2" t="s">
        <v>39888</v>
      </c>
      <c r="C688" s="2" t="s">
        <v>2774</v>
      </c>
      <c r="D688" s="3" t="s">
        <v>2775</v>
      </c>
      <c r="E688" s="3" t="s">
        <v>2775</v>
      </c>
      <c r="F688" s="3" t="s">
        <v>2776</v>
      </c>
      <c r="G688" s="3" t="s">
        <v>2775</v>
      </c>
      <c r="H688" s="3" t="s">
        <v>24491</v>
      </c>
      <c r="I688" s="3" t="s">
        <v>24491</v>
      </c>
      <c r="J688" s="3" t="s">
        <v>24492</v>
      </c>
      <c r="K688" s="3" t="s">
        <v>24491</v>
      </c>
      <c r="L688" s="3"/>
    </row>
    <row r="689" spans="1:12" ht="13.5" customHeight="1" x14ac:dyDescent="0.25">
      <c r="A689" s="3" t="s">
        <v>145</v>
      </c>
      <c r="B689" s="2" t="s">
        <v>39889</v>
      </c>
      <c r="C689" s="2" t="s">
        <v>2777</v>
      </c>
      <c r="D689" s="3" t="s">
        <v>2778</v>
      </c>
      <c r="E689" s="3" t="s">
        <v>2778</v>
      </c>
      <c r="F689" s="3" t="s">
        <v>2779</v>
      </c>
      <c r="G689" s="3" t="s">
        <v>2778</v>
      </c>
      <c r="H689" s="3" t="s">
        <v>24493</v>
      </c>
      <c r="I689" s="3" t="s">
        <v>24493</v>
      </c>
      <c r="J689" s="3" t="s">
        <v>24494</v>
      </c>
      <c r="K689" s="3" t="s">
        <v>24493</v>
      </c>
      <c r="L689" s="3"/>
    </row>
    <row r="690" spans="1:12" ht="13.5" customHeight="1" x14ac:dyDescent="0.25">
      <c r="A690" s="3" t="s">
        <v>9</v>
      </c>
      <c r="B690" s="2" t="s">
        <v>39890</v>
      </c>
      <c r="C690" s="2" t="s">
        <v>2780</v>
      </c>
      <c r="D690" s="3" t="s">
        <v>2781</v>
      </c>
      <c r="E690" s="3" t="s">
        <v>2781</v>
      </c>
      <c r="F690" s="3" t="s">
        <v>2782</v>
      </c>
      <c r="G690" s="3" t="s">
        <v>2783</v>
      </c>
      <c r="H690" s="3" t="s">
        <v>24495</v>
      </c>
      <c r="I690" s="3" t="s">
        <v>24495</v>
      </c>
      <c r="J690" s="3" t="s">
        <v>24496</v>
      </c>
      <c r="K690" s="3" t="s">
        <v>24497</v>
      </c>
      <c r="L690" s="3"/>
    </row>
    <row r="691" spans="1:12" ht="13.5" customHeight="1" x14ac:dyDescent="0.25">
      <c r="A691" s="3" t="s">
        <v>145</v>
      </c>
      <c r="B691" s="2" t="s">
        <v>39891</v>
      </c>
      <c r="C691" s="2" t="s">
        <v>2784</v>
      </c>
      <c r="D691" s="3" t="s">
        <v>2785</v>
      </c>
      <c r="E691" s="3" t="s">
        <v>2785</v>
      </c>
      <c r="F691" s="3" t="s">
        <v>2786</v>
      </c>
      <c r="G691" s="3" t="s">
        <v>2787</v>
      </c>
      <c r="H691" s="3" t="s">
        <v>24498</v>
      </c>
      <c r="I691" s="3" t="s">
        <v>24498</v>
      </c>
      <c r="J691" s="3" t="s">
        <v>24499</v>
      </c>
      <c r="K691" s="3" t="s">
        <v>24498</v>
      </c>
      <c r="L691" s="3"/>
    </row>
    <row r="692" spans="1:12" ht="13.5" customHeight="1" x14ac:dyDescent="0.25">
      <c r="A692" s="3" t="s">
        <v>145</v>
      </c>
      <c r="B692" s="2" t="s">
        <v>39892</v>
      </c>
      <c r="C692" s="2" t="s">
        <v>2788</v>
      </c>
      <c r="D692" s="3" t="s">
        <v>2789</v>
      </c>
      <c r="E692" s="3" t="s">
        <v>2789</v>
      </c>
      <c r="F692" s="3" t="s">
        <v>2790</v>
      </c>
      <c r="G692" s="3" t="s">
        <v>2789</v>
      </c>
      <c r="H692" s="3" t="s">
        <v>24500</v>
      </c>
      <c r="I692" s="3" t="s">
        <v>24500</v>
      </c>
      <c r="J692" s="3" t="s">
        <v>24501</v>
      </c>
      <c r="K692" s="3" t="s">
        <v>24500</v>
      </c>
      <c r="L692" s="3"/>
    </row>
    <row r="693" spans="1:12" ht="13.5" customHeight="1" x14ac:dyDescent="0.25">
      <c r="A693" s="3" t="s">
        <v>145</v>
      </c>
      <c r="B693" s="2" t="s">
        <v>39893</v>
      </c>
      <c r="C693" s="2" t="s">
        <v>2791</v>
      </c>
      <c r="D693" s="3" t="s">
        <v>2792</v>
      </c>
      <c r="E693" s="3" t="s">
        <v>2792</v>
      </c>
      <c r="F693" s="3" t="s">
        <v>2793</v>
      </c>
      <c r="G693" s="3" t="s">
        <v>2792</v>
      </c>
      <c r="H693" s="3" t="s">
        <v>24500</v>
      </c>
      <c r="I693" s="3" t="s">
        <v>24500</v>
      </c>
      <c r="J693" s="3" t="s">
        <v>24502</v>
      </c>
      <c r="K693" s="3" t="s">
        <v>24500</v>
      </c>
      <c r="L693" s="3"/>
    </row>
    <row r="694" spans="1:12" ht="13.5" customHeight="1" x14ac:dyDescent="0.25">
      <c r="A694" s="3" t="s">
        <v>145</v>
      </c>
      <c r="B694" s="2" t="s">
        <v>39894</v>
      </c>
      <c r="C694" s="2" t="s">
        <v>2794</v>
      </c>
      <c r="D694" s="3" t="s">
        <v>2795</v>
      </c>
      <c r="E694" s="3" t="s">
        <v>2795</v>
      </c>
      <c r="F694" s="3" t="s">
        <v>2796</v>
      </c>
      <c r="G694" s="3" t="s">
        <v>2795</v>
      </c>
      <c r="H694" s="3" t="s">
        <v>24503</v>
      </c>
      <c r="I694" s="3" t="s">
        <v>24503</v>
      </c>
      <c r="J694" s="3" t="s">
        <v>24504</v>
      </c>
      <c r="K694" s="3" t="s">
        <v>24503</v>
      </c>
      <c r="L694" s="3"/>
    </row>
    <row r="695" spans="1:12" ht="13.5" customHeight="1" x14ac:dyDescent="0.25">
      <c r="A695" s="3" t="s">
        <v>145</v>
      </c>
      <c r="B695" s="2" t="s">
        <v>39895</v>
      </c>
      <c r="C695" s="2" t="s">
        <v>2797</v>
      </c>
      <c r="D695" s="3" t="s">
        <v>2798</v>
      </c>
      <c r="E695" s="3" t="s">
        <v>2798</v>
      </c>
      <c r="F695" s="3" t="s">
        <v>2799</v>
      </c>
      <c r="G695" s="3" t="s">
        <v>2798</v>
      </c>
      <c r="H695" s="3" t="s">
        <v>24505</v>
      </c>
      <c r="I695" s="3" t="s">
        <v>24505</v>
      </c>
      <c r="J695" s="3" t="s">
        <v>24506</v>
      </c>
      <c r="K695" s="3" t="s">
        <v>24505</v>
      </c>
      <c r="L695" s="3"/>
    </row>
    <row r="696" spans="1:12" ht="13.5" customHeight="1" x14ac:dyDescent="0.25">
      <c r="A696" s="3" t="s">
        <v>121</v>
      </c>
      <c r="B696" s="2" t="s">
        <v>39896</v>
      </c>
      <c r="C696" s="2" t="s">
        <v>2800</v>
      </c>
      <c r="D696" s="3" t="s">
        <v>2801</v>
      </c>
      <c r="E696" s="3" t="s">
        <v>2801</v>
      </c>
      <c r="F696" s="3" t="s">
        <v>2802</v>
      </c>
      <c r="G696" s="3" t="s">
        <v>2801</v>
      </c>
      <c r="H696" s="3" t="s">
        <v>24507</v>
      </c>
      <c r="I696" s="3" t="s">
        <v>24507</v>
      </c>
      <c r="J696" s="3" t="s">
        <v>24508</v>
      </c>
      <c r="K696" s="3" t="s">
        <v>24507</v>
      </c>
      <c r="L696" s="3"/>
    </row>
    <row r="697" spans="1:12" ht="13.5" customHeight="1" x14ac:dyDescent="0.25">
      <c r="A697" s="3" t="s">
        <v>145</v>
      </c>
      <c r="B697" s="2" t="s">
        <v>39897</v>
      </c>
      <c r="C697" s="2" t="s">
        <v>2803</v>
      </c>
      <c r="D697" s="3" t="s">
        <v>2804</v>
      </c>
      <c r="E697" s="3" t="s">
        <v>2804</v>
      </c>
      <c r="F697" s="3" t="s">
        <v>2805</v>
      </c>
      <c r="G697" s="3" t="s">
        <v>2804</v>
      </c>
      <c r="H697" s="3" t="s">
        <v>24509</v>
      </c>
      <c r="I697" s="3" t="s">
        <v>24509</v>
      </c>
      <c r="J697" s="3" t="s">
        <v>24510</v>
      </c>
      <c r="K697" s="3" t="s">
        <v>24509</v>
      </c>
      <c r="L697" s="3"/>
    </row>
    <row r="698" spans="1:12" ht="13.5" customHeight="1" x14ac:dyDescent="0.25">
      <c r="A698" s="3" t="s">
        <v>145</v>
      </c>
      <c r="B698" s="2" t="s">
        <v>39898</v>
      </c>
      <c r="C698" s="2" t="s">
        <v>2806</v>
      </c>
      <c r="D698" s="3" t="s">
        <v>2807</v>
      </c>
      <c r="E698" s="3" t="s">
        <v>2808</v>
      </c>
      <c r="F698" s="3" t="s">
        <v>2809</v>
      </c>
      <c r="G698" s="3" t="s">
        <v>2807</v>
      </c>
      <c r="H698" s="3" t="s">
        <v>24511</v>
      </c>
      <c r="I698" s="3" t="s">
        <v>24512</v>
      </c>
      <c r="J698" s="3" t="s">
        <v>24513</v>
      </c>
      <c r="K698" s="3" t="s">
        <v>24511</v>
      </c>
      <c r="L698" s="3"/>
    </row>
    <row r="699" spans="1:12" ht="13.5" customHeight="1" x14ac:dyDescent="0.25">
      <c r="A699" s="3" t="s">
        <v>9</v>
      </c>
      <c r="B699" s="2" t="s">
        <v>39899</v>
      </c>
      <c r="C699" s="2" t="s">
        <v>2810</v>
      </c>
      <c r="D699" s="3" t="s">
        <v>2811</v>
      </c>
      <c r="E699" s="3" t="s">
        <v>2811</v>
      </c>
      <c r="F699" s="3" t="s">
        <v>2812</v>
      </c>
      <c r="G699" s="3" t="s">
        <v>2813</v>
      </c>
      <c r="H699" s="3" t="s">
        <v>24514</v>
      </c>
      <c r="I699" s="3" t="s">
        <v>24514</v>
      </c>
      <c r="J699" s="3" t="s">
        <v>24515</v>
      </c>
      <c r="K699" s="3" t="s">
        <v>24516</v>
      </c>
      <c r="L699" s="3"/>
    </row>
    <row r="700" spans="1:12" ht="13.5" customHeight="1" x14ac:dyDescent="0.25">
      <c r="A700" s="3" t="s">
        <v>9</v>
      </c>
      <c r="B700" s="2" t="s">
        <v>39900</v>
      </c>
      <c r="C700" s="2" t="s">
        <v>2814</v>
      </c>
      <c r="D700" s="3" t="s">
        <v>2815</v>
      </c>
      <c r="E700" s="3" t="s">
        <v>2815</v>
      </c>
      <c r="F700" s="3" t="s">
        <v>2816</v>
      </c>
      <c r="G700" s="3" t="s">
        <v>2817</v>
      </c>
      <c r="H700" s="3" t="s">
        <v>24517</v>
      </c>
      <c r="I700" s="3" t="s">
        <v>24517</v>
      </c>
      <c r="J700" s="3" t="s">
        <v>24518</v>
      </c>
      <c r="K700" s="3" t="s">
        <v>24519</v>
      </c>
      <c r="L700" s="3"/>
    </row>
    <row r="701" spans="1:12" ht="13.5" customHeight="1" x14ac:dyDescent="0.25">
      <c r="A701" s="3" t="s">
        <v>121</v>
      </c>
      <c r="B701" s="2" t="s">
        <v>39901</v>
      </c>
      <c r="C701" s="2" t="s">
        <v>2818</v>
      </c>
      <c r="D701" s="3" t="s">
        <v>2819</v>
      </c>
      <c r="E701" s="3" t="s">
        <v>2819</v>
      </c>
      <c r="F701" s="3" t="s">
        <v>2820</v>
      </c>
      <c r="G701" s="3" t="s">
        <v>2819</v>
      </c>
      <c r="H701" s="3" t="s">
        <v>24520</v>
      </c>
      <c r="I701" s="3" t="s">
        <v>24520</v>
      </c>
      <c r="J701" s="3" t="s">
        <v>24521</v>
      </c>
      <c r="K701" s="3" t="s">
        <v>24520</v>
      </c>
      <c r="L701" s="3"/>
    </row>
    <row r="702" spans="1:12" ht="13.5" customHeight="1" x14ac:dyDescent="0.25">
      <c r="A702" s="3" t="s">
        <v>145</v>
      </c>
      <c r="B702" s="2" t="s">
        <v>39902</v>
      </c>
      <c r="C702" s="2" t="s">
        <v>2821</v>
      </c>
      <c r="D702" s="3" t="s">
        <v>2822</v>
      </c>
      <c r="E702" s="3" t="s">
        <v>2823</v>
      </c>
      <c r="F702" s="3" t="s">
        <v>2824</v>
      </c>
      <c r="G702" s="3" t="s">
        <v>2825</v>
      </c>
      <c r="H702" s="3" t="s">
        <v>24522</v>
      </c>
      <c r="I702" s="3" t="s">
        <v>24523</v>
      </c>
      <c r="J702" s="3" t="s">
        <v>24524</v>
      </c>
      <c r="K702" s="4" t="s">
        <v>24525</v>
      </c>
      <c r="L702" s="3"/>
    </row>
    <row r="703" spans="1:12" ht="13.5" customHeight="1" x14ac:dyDescent="0.25">
      <c r="A703" s="3" t="s">
        <v>162</v>
      </c>
      <c r="B703" s="2" t="s">
        <v>39903</v>
      </c>
      <c r="C703" s="2" t="s">
        <v>2826</v>
      </c>
      <c r="D703" s="3" t="s">
        <v>2827</v>
      </c>
      <c r="E703" s="3" t="s">
        <v>2827</v>
      </c>
      <c r="F703" s="3" t="s">
        <v>2828</v>
      </c>
      <c r="G703" s="3" t="s">
        <v>2827</v>
      </c>
      <c r="H703" s="3" t="s">
        <v>24526</v>
      </c>
      <c r="I703" s="3" t="s">
        <v>24526</v>
      </c>
      <c r="J703" s="3" t="s">
        <v>24527</v>
      </c>
      <c r="K703" s="3" t="s">
        <v>24526</v>
      </c>
      <c r="L703" s="3"/>
    </row>
    <row r="704" spans="1:12" ht="13.5" customHeight="1" x14ac:dyDescent="0.25">
      <c r="A704" s="3" t="s">
        <v>70</v>
      </c>
      <c r="B704" s="2" t="s">
        <v>39904</v>
      </c>
      <c r="C704" s="2" t="s">
        <v>2829</v>
      </c>
      <c r="D704" s="3" t="s">
        <v>2830</v>
      </c>
      <c r="E704" s="3" t="s">
        <v>2830</v>
      </c>
      <c r="F704" s="3" t="s">
        <v>2831</v>
      </c>
      <c r="G704" s="3" t="s">
        <v>2832</v>
      </c>
      <c r="H704" s="3" t="s">
        <v>24528</v>
      </c>
      <c r="I704" s="3" t="s">
        <v>24528</v>
      </c>
      <c r="J704" s="3" t="s">
        <v>24529</v>
      </c>
      <c r="K704" s="3" t="s">
        <v>24530</v>
      </c>
      <c r="L704" s="3"/>
    </row>
    <row r="705" spans="1:12" ht="13.5" customHeight="1" x14ac:dyDescent="0.25">
      <c r="A705" s="3" t="s">
        <v>9</v>
      </c>
      <c r="B705" s="2" t="s">
        <v>39905</v>
      </c>
      <c r="C705" s="2" t="s">
        <v>2833</v>
      </c>
      <c r="D705" s="3" t="s">
        <v>2834</v>
      </c>
      <c r="E705" s="3" t="s">
        <v>2834</v>
      </c>
      <c r="F705" s="3" t="s">
        <v>2835</v>
      </c>
      <c r="G705" s="3" t="s">
        <v>2836</v>
      </c>
      <c r="H705" s="3" t="s">
        <v>24531</v>
      </c>
      <c r="I705" s="3" t="s">
        <v>24531</v>
      </c>
      <c r="J705" s="3" t="s">
        <v>24532</v>
      </c>
      <c r="K705" s="3" t="s">
        <v>24533</v>
      </c>
      <c r="L705" s="3"/>
    </row>
    <row r="706" spans="1:12" ht="13.5" customHeight="1" x14ac:dyDescent="0.25">
      <c r="A706" s="3" t="s">
        <v>54</v>
      </c>
      <c r="B706" s="2" t="s">
        <v>39906</v>
      </c>
      <c r="C706" s="2" t="s">
        <v>2837</v>
      </c>
      <c r="D706" s="3" t="s">
        <v>2838</v>
      </c>
      <c r="E706" s="3" t="s">
        <v>2838</v>
      </c>
      <c r="F706" s="3" t="s">
        <v>2839</v>
      </c>
      <c r="G706" s="3" t="s">
        <v>2838</v>
      </c>
      <c r="H706" s="3" t="s">
        <v>24534</v>
      </c>
      <c r="I706" s="3" t="s">
        <v>24534</v>
      </c>
      <c r="J706" s="3" t="s">
        <v>24535</v>
      </c>
      <c r="K706" s="3" t="s">
        <v>24534</v>
      </c>
      <c r="L706" s="3"/>
    </row>
    <row r="707" spans="1:12" ht="13.5" customHeight="1" x14ac:dyDescent="0.25">
      <c r="A707" s="3" t="s">
        <v>54</v>
      </c>
      <c r="B707" s="2" t="s">
        <v>39907</v>
      </c>
      <c r="C707" s="2" t="s">
        <v>2840</v>
      </c>
      <c r="D707" s="3" t="s">
        <v>2841</v>
      </c>
      <c r="E707" s="3" t="s">
        <v>2842</v>
      </c>
      <c r="F707" s="3" t="s">
        <v>2843</v>
      </c>
      <c r="G707" s="3" t="s">
        <v>2844</v>
      </c>
      <c r="H707" s="3" t="s">
        <v>24536</v>
      </c>
      <c r="I707" s="3" t="s">
        <v>24537</v>
      </c>
      <c r="J707" s="3" t="s">
        <v>24538</v>
      </c>
      <c r="K707" s="3" t="s">
        <v>24539</v>
      </c>
      <c r="L707" s="3"/>
    </row>
    <row r="708" spans="1:12" ht="13.5" customHeight="1" x14ac:dyDescent="0.25">
      <c r="A708" s="3" t="s">
        <v>54</v>
      </c>
      <c r="B708" s="2" t="s">
        <v>39908</v>
      </c>
      <c r="C708" s="2" t="s">
        <v>2845</v>
      </c>
      <c r="D708" s="3" t="s">
        <v>2846</v>
      </c>
      <c r="E708" s="3" t="s">
        <v>2846</v>
      </c>
      <c r="F708" s="3" t="s">
        <v>2847</v>
      </c>
      <c r="G708" s="3" t="s">
        <v>2846</v>
      </c>
      <c r="H708" s="3" t="s">
        <v>24540</v>
      </c>
      <c r="I708" s="3" t="s">
        <v>24540</v>
      </c>
      <c r="J708" s="3" t="s">
        <v>24541</v>
      </c>
      <c r="K708" s="3" t="s">
        <v>24540</v>
      </c>
      <c r="L708" s="3"/>
    </row>
    <row r="709" spans="1:12" ht="13.5" customHeight="1" x14ac:dyDescent="0.25">
      <c r="A709" s="3" t="s">
        <v>54</v>
      </c>
      <c r="B709" s="2" t="s">
        <v>39909</v>
      </c>
      <c r="C709" s="2" t="s">
        <v>2848</v>
      </c>
      <c r="D709" s="3" t="s">
        <v>2849</v>
      </c>
      <c r="E709" s="3" t="s">
        <v>2849</v>
      </c>
      <c r="F709" s="3" t="s">
        <v>2850</v>
      </c>
      <c r="G709" s="3" t="s">
        <v>2849</v>
      </c>
      <c r="H709" s="3" t="s">
        <v>24542</v>
      </c>
      <c r="I709" s="3" t="s">
        <v>24542</v>
      </c>
      <c r="J709" s="3" t="s">
        <v>24543</v>
      </c>
      <c r="K709" s="3" t="s">
        <v>24542</v>
      </c>
      <c r="L709" s="3"/>
    </row>
    <row r="710" spans="1:12" ht="13.5" customHeight="1" x14ac:dyDescent="0.25">
      <c r="A710" s="3" t="s">
        <v>9</v>
      </c>
      <c r="B710" s="2" t="s">
        <v>39910</v>
      </c>
      <c r="C710" s="2" t="s">
        <v>2851</v>
      </c>
      <c r="D710" s="3" t="s">
        <v>2852</v>
      </c>
      <c r="E710" s="3" t="s">
        <v>2852</v>
      </c>
      <c r="F710" s="3" t="s">
        <v>2853</v>
      </c>
      <c r="G710" s="3" t="s">
        <v>2854</v>
      </c>
      <c r="H710" s="3" t="s">
        <v>24544</v>
      </c>
      <c r="I710" s="3" t="s">
        <v>24544</v>
      </c>
      <c r="J710" s="3" t="s">
        <v>24545</v>
      </c>
      <c r="K710" s="3" t="s">
        <v>24546</v>
      </c>
      <c r="L710" s="3"/>
    </row>
    <row r="711" spans="1:12" ht="13.5" customHeight="1" x14ac:dyDescent="0.25">
      <c r="A711" s="3" t="s">
        <v>54</v>
      </c>
      <c r="B711" s="2" t="s">
        <v>39911</v>
      </c>
      <c r="C711" s="2" t="s">
        <v>2855</v>
      </c>
      <c r="D711" s="3" t="s">
        <v>2856</v>
      </c>
      <c r="E711" s="3" t="s">
        <v>2856</v>
      </c>
      <c r="F711" s="3" t="s">
        <v>2857</v>
      </c>
      <c r="G711" s="3" t="s">
        <v>2856</v>
      </c>
      <c r="H711" s="3" t="s">
        <v>24547</v>
      </c>
      <c r="I711" s="3" t="s">
        <v>24547</v>
      </c>
      <c r="J711" s="3" t="s">
        <v>24548</v>
      </c>
      <c r="K711" s="3" t="s">
        <v>24547</v>
      </c>
      <c r="L711" s="3"/>
    </row>
    <row r="712" spans="1:12" ht="13.5" customHeight="1" x14ac:dyDescent="0.25">
      <c r="A712" s="3" t="s">
        <v>145</v>
      </c>
      <c r="B712" s="2" t="s">
        <v>39912</v>
      </c>
      <c r="C712" s="2" t="s">
        <v>2858</v>
      </c>
      <c r="D712" s="3" t="s">
        <v>2859</v>
      </c>
      <c r="E712" s="3" t="s">
        <v>2859</v>
      </c>
      <c r="F712" s="3" t="s">
        <v>2860</v>
      </c>
      <c r="G712" s="3" t="s">
        <v>2859</v>
      </c>
      <c r="H712" s="3" t="s">
        <v>24549</v>
      </c>
      <c r="I712" s="3" t="s">
        <v>24549</v>
      </c>
      <c r="J712" s="3" t="s">
        <v>24550</v>
      </c>
      <c r="K712" s="3" t="s">
        <v>24549</v>
      </c>
      <c r="L712" s="3"/>
    </row>
    <row r="713" spans="1:12" ht="13.5" customHeight="1" x14ac:dyDescent="0.25">
      <c r="A713" s="3" t="s">
        <v>506</v>
      </c>
      <c r="B713" s="2" t="s">
        <v>39913</v>
      </c>
      <c r="C713" s="2" t="s">
        <v>2861</v>
      </c>
      <c r="D713" s="3" t="s">
        <v>2862</v>
      </c>
      <c r="E713" s="3" t="s">
        <v>2862</v>
      </c>
      <c r="F713" s="3" t="s">
        <v>2863</v>
      </c>
      <c r="G713" s="3" t="s">
        <v>2862</v>
      </c>
      <c r="H713" s="3" t="s">
        <v>24551</v>
      </c>
      <c r="I713" s="3" t="s">
        <v>24551</v>
      </c>
      <c r="J713" s="3" t="s">
        <v>24552</v>
      </c>
      <c r="K713" s="3" t="s">
        <v>24551</v>
      </c>
      <c r="L713" s="3"/>
    </row>
    <row r="714" spans="1:12" ht="13.5" customHeight="1" x14ac:dyDescent="0.25">
      <c r="A714" s="3" t="s">
        <v>9</v>
      </c>
      <c r="B714" s="2" t="s">
        <v>39914</v>
      </c>
      <c r="C714" s="2" t="s">
        <v>2864</v>
      </c>
      <c r="D714" s="3" t="s">
        <v>2865</v>
      </c>
      <c r="E714" s="3" t="s">
        <v>2866</v>
      </c>
      <c r="F714" s="3" t="s">
        <v>2867</v>
      </c>
      <c r="G714" s="3" t="s">
        <v>2868</v>
      </c>
      <c r="H714" s="3" t="s">
        <v>24553</v>
      </c>
      <c r="I714" s="3" t="s">
        <v>24554</v>
      </c>
      <c r="J714" s="3" t="s">
        <v>24555</v>
      </c>
      <c r="K714" s="3" t="s">
        <v>24556</v>
      </c>
      <c r="L714" s="3"/>
    </row>
    <row r="715" spans="1:12" ht="13.5" customHeight="1" x14ac:dyDescent="0.25">
      <c r="A715" s="3" t="s">
        <v>9</v>
      </c>
      <c r="B715" s="2" t="s">
        <v>39915</v>
      </c>
      <c r="C715" s="2" t="s">
        <v>2869</v>
      </c>
      <c r="D715" s="3" t="s">
        <v>2870</v>
      </c>
      <c r="E715" s="3" t="s">
        <v>2870</v>
      </c>
      <c r="F715" s="3" t="s">
        <v>2871</v>
      </c>
      <c r="G715" s="3" t="s">
        <v>2872</v>
      </c>
      <c r="H715" s="3" t="s">
        <v>24557</v>
      </c>
      <c r="I715" s="3" t="s">
        <v>24557</v>
      </c>
      <c r="J715" s="3" t="s">
        <v>24558</v>
      </c>
      <c r="K715" s="3" t="s">
        <v>24559</v>
      </c>
      <c r="L715" s="3"/>
    </row>
    <row r="716" spans="1:12" ht="13.5" customHeight="1" x14ac:dyDescent="0.25">
      <c r="A716" s="3" t="s">
        <v>9</v>
      </c>
      <c r="B716" s="2" t="s">
        <v>39916</v>
      </c>
      <c r="C716" s="2" t="s">
        <v>2873</v>
      </c>
      <c r="D716" s="3" t="s">
        <v>2874</v>
      </c>
      <c r="E716" s="3" t="s">
        <v>2874</v>
      </c>
      <c r="F716" s="3" t="s">
        <v>2875</v>
      </c>
      <c r="G716" s="3" t="s">
        <v>2876</v>
      </c>
      <c r="H716" s="3" t="s">
        <v>24560</v>
      </c>
      <c r="I716" s="3" t="s">
        <v>24560</v>
      </c>
      <c r="J716" s="3" t="s">
        <v>24561</v>
      </c>
      <c r="K716" s="3" t="s">
        <v>24562</v>
      </c>
      <c r="L716" s="3"/>
    </row>
    <row r="717" spans="1:12" ht="13.5" customHeight="1" x14ac:dyDescent="0.25">
      <c r="A717" s="3" t="s">
        <v>9</v>
      </c>
      <c r="B717" s="2" t="s">
        <v>39917</v>
      </c>
      <c r="C717" s="2" t="s">
        <v>2877</v>
      </c>
      <c r="D717" s="3" t="s">
        <v>2878</v>
      </c>
      <c r="E717" s="3" t="s">
        <v>2878</v>
      </c>
      <c r="F717" s="3" t="s">
        <v>2879</v>
      </c>
      <c r="G717" s="3" t="s">
        <v>2880</v>
      </c>
      <c r="H717" s="3" t="s">
        <v>24563</v>
      </c>
      <c r="I717" s="3" t="s">
        <v>24563</v>
      </c>
      <c r="J717" s="3" t="s">
        <v>24564</v>
      </c>
      <c r="K717" s="3" t="s">
        <v>24565</v>
      </c>
      <c r="L717" s="3"/>
    </row>
    <row r="718" spans="1:12" ht="13.5" customHeight="1" x14ac:dyDescent="0.25">
      <c r="A718" s="3" t="s">
        <v>54</v>
      </c>
      <c r="B718" s="2" t="s">
        <v>39918</v>
      </c>
      <c r="C718" s="2" t="s">
        <v>2881</v>
      </c>
      <c r="D718" s="3" t="s">
        <v>2882</v>
      </c>
      <c r="E718" s="3" t="s">
        <v>2882</v>
      </c>
      <c r="F718" s="3" t="s">
        <v>2883</v>
      </c>
      <c r="G718" s="3" t="s">
        <v>2882</v>
      </c>
      <c r="H718" s="3" t="s">
        <v>24566</v>
      </c>
      <c r="I718" s="3" t="s">
        <v>24566</v>
      </c>
      <c r="J718" s="3" t="s">
        <v>24567</v>
      </c>
      <c r="K718" s="3" t="s">
        <v>24566</v>
      </c>
      <c r="L718" s="3"/>
    </row>
    <row r="719" spans="1:12" ht="13.5" customHeight="1" x14ac:dyDescent="0.25">
      <c r="A719" s="3" t="s">
        <v>54</v>
      </c>
      <c r="B719" s="2" t="s">
        <v>39919</v>
      </c>
      <c r="C719" s="2" t="s">
        <v>2884</v>
      </c>
      <c r="D719" s="3" t="s">
        <v>2885</v>
      </c>
      <c r="E719" s="3" t="s">
        <v>2885</v>
      </c>
      <c r="F719" s="3" t="s">
        <v>2886</v>
      </c>
      <c r="G719" s="3" t="s">
        <v>2885</v>
      </c>
      <c r="H719" s="3" t="s">
        <v>24568</v>
      </c>
      <c r="I719" s="3" t="s">
        <v>24568</v>
      </c>
      <c r="J719" s="3" t="s">
        <v>24569</v>
      </c>
      <c r="K719" s="3" t="s">
        <v>24568</v>
      </c>
      <c r="L719" s="3"/>
    </row>
    <row r="720" spans="1:12" ht="13.5" customHeight="1" x14ac:dyDescent="0.25">
      <c r="A720" s="3" t="s">
        <v>9</v>
      </c>
      <c r="B720" s="2" t="s">
        <v>39920</v>
      </c>
      <c r="C720" s="2" t="s">
        <v>2887</v>
      </c>
      <c r="D720" s="3" t="s">
        <v>2888</v>
      </c>
      <c r="E720" s="3" t="s">
        <v>2888</v>
      </c>
      <c r="F720" s="3" t="s">
        <v>2889</v>
      </c>
      <c r="G720" s="3" t="s">
        <v>2890</v>
      </c>
      <c r="H720" s="3" t="s">
        <v>24570</v>
      </c>
      <c r="I720" s="3" t="s">
        <v>24570</v>
      </c>
      <c r="J720" s="3" t="s">
        <v>24571</v>
      </c>
      <c r="K720" s="3" t="s">
        <v>24572</v>
      </c>
      <c r="L720" s="3"/>
    </row>
    <row r="721" spans="1:12" ht="13.5" customHeight="1" x14ac:dyDescent="0.25">
      <c r="A721" s="3" t="s">
        <v>54</v>
      </c>
      <c r="B721" s="2" t="s">
        <v>39921</v>
      </c>
      <c r="C721" s="2" t="s">
        <v>2891</v>
      </c>
      <c r="D721" s="3" t="s">
        <v>2892</v>
      </c>
      <c r="E721" s="3" t="s">
        <v>2892</v>
      </c>
      <c r="F721" s="3" t="s">
        <v>2893</v>
      </c>
      <c r="G721" s="3" t="s">
        <v>2892</v>
      </c>
      <c r="H721" s="3" t="s">
        <v>24573</v>
      </c>
      <c r="I721" s="3" t="s">
        <v>24573</v>
      </c>
      <c r="J721" s="3" t="s">
        <v>24574</v>
      </c>
      <c r="K721" s="3" t="s">
        <v>24573</v>
      </c>
      <c r="L721" s="3"/>
    </row>
    <row r="722" spans="1:12" ht="13.5" customHeight="1" x14ac:dyDescent="0.25">
      <c r="A722" s="3" t="s">
        <v>54</v>
      </c>
      <c r="B722" s="2" t="s">
        <v>39922</v>
      </c>
      <c r="C722" s="2" t="s">
        <v>2894</v>
      </c>
      <c r="D722" s="3" t="s">
        <v>2895</v>
      </c>
      <c r="E722" s="3" t="s">
        <v>2895</v>
      </c>
      <c r="F722" s="3" t="s">
        <v>2896</v>
      </c>
      <c r="G722" s="3" t="s">
        <v>2895</v>
      </c>
      <c r="H722" s="3" t="s">
        <v>24575</v>
      </c>
      <c r="I722" s="3" t="s">
        <v>24575</v>
      </c>
      <c r="J722" s="3" t="s">
        <v>24576</v>
      </c>
      <c r="K722" s="3" t="s">
        <v>24575</v>
      </c>
      <c r="L722" s="3"/>
    </row>
    <row r="723" spans="1:12" ht="13.5" customHeight="1" x14ac:dyDescent="0.25">
      <c r="A723" s="3" t="s">
        <v>54</v>
      </c>
      <c r="B723" s="2" t="s">
        <v>39923</v>
      </c>
      <c r="C723" s="2" t="s">
        <v>2897</v>
      </c>
      <c r="D723" s="3" t="s">
        <v>2898</v>
      </c>
      <c r="E723" s="3" t="s">
        <v>2899</v>
      </c>
      <c r="F723" s="3" t="s">
        <v>2900</v>
      </c>
      <c r="G723" s="3" t="s">
        <v>2901</v>
      </c>
      <c r="H723" s="3" t="s">
        <v>24577</v>
      </c>
      <c r="I723" s="3" t="s">
        <v>24578</v>
      </c>
      <c r="J723" s="3" t="s">
        <v>24579</v>
      </c>
      <c r="K723" s="3" t="s">
        <v>24580</v>
      </c>
      <c r="L723" s="3"/>
    </row>
    <row r="724" spans="1:12" ht="13.5" customHeight="1" x14ac:dyDescent="0.25">
      <c r="A724" s="3" t="s">
        <v>9</v>
      </c>
      <c r="B724" s="2" t="s">
        <v>39924</v>
      </c>
      <c r="C724" s="2" t="s">
        <v>2902</v>
      </c>
      <c r="D724" s="3" t="s">
        <v>2903</v>
      </c>
      <c r="E724" s="3" t="s">
        <v>2904</v>
      </c>
      <c r="F724" s="3" t="s">
        <v>2905</v>
      </c>
      <c r="G724" s="3" t="s">
        <v>2906</v>
      </c>
      <c r="H724" s="3" t="s">
        <v>24581</v>
      </c>
      <c r="I724" s="3" t="s">
        <v>24582</v>
      </c>
      <c r="J724" s="3" t="s">
        <v>24583</v>
      </c>
      <c r="K724" s="3" t="s">
        <v>24584</v>
      </c>
      <c r="L724" s="3"/>
    </row>
    <row r="725" spans="1:12" ht="13.5" customHeight="1" x14ac:dyDescent="0.25">
      <c r="A725" s="3" t="s">
        <v>2907</v>
      </c>
      <c r="B725" s="2" t="s">
        <v>39925</v>
      </c>
      <c r="C725" s="2" t="s">
        <v>2908</v>
      </c>
      <c r="D725" s="3" t="s">
        <v>2909</v>
      </c>
      <c r="E725" s="3" t="s">
        <v>2910</v>
      </c>
      <c r="F725" s="3" t="s">
        <v>2911</v>
      </c>
      <c r="G725" s="3" t="s">
        <v>2909</v>
      </c>
      <c r="H725" s="3" t="s">
        <v>24585</v>
      </c>
      <c r="I725" s="3" t="s">
        <v>24586</v>
      </c>
      <c r="J725" s="3" t="s">
        <v>24587</v>
      </c>
      <c r="K725" s="3" t="s">
        <v>24585</v>
      </c>
      <c r="L725" s="3"/>
    </row>
    <row r="726" spans="1:12" ht="13.5" customHeight="1" x14ac:dyDescent="0.25">
      <c r="A726" s="3" t="s">
        <v>9</v>
      </c>
      <c r="B726" s="2" t="s">
        <v>39926</v>
      </c>
      <c r="C726" s="2" t="s">
        <v>2912</v>
      </c>
      <c r="D726" s="3" t="s">
        <v>2913</v>
      </c>
      <c r="E726" s="3" t="s">
        <v>2913</v>
      </c>
      <c r="F726" s="3" t="s">
        <v>2914</v>
      </c>
      <c r="G726" s="3" t="s">
        <v>2915</v>
      </c>
      <c r="H726" s="3" t="s">
        <v>24588</v>
      </c>
      <c r="I726" s="3" t="s">
        <v>24588</v>
      </c>
      <c r="J726" s="3" t="s">
        <v>24589</v>
      </c>
      <c r="K726" s="3" t="s">
        <v>24590</v>
      </c>
      <c r="L726" s="3"/>
    </row>
    <row r="727" spans="1:12" ht="13.5" customHeight="1" x14ac:dyDescent="0.25">
      <c r="A727" s="3" t="s">
        <v>9</v>
      </c>
      <c r="B727" s="2" t="s">
        <v>39927</v>
      </c>
      <c r="C727" s="2" t="s">
        <v>2916</v>
      </c>
      <c r="D727" s="3" t="s">
        <v>2917</v>
      </c>
      <c r="E727" s="3" t="s">
        <v>2917</v>
      </c>
      <c r="F727" s="3" t="s">
        <v>2918</v>
      </c>
      <c r="G727" s="3" t="s">
        <v>2919</v>
      </c>
      <c r="H727" s="3" t="s">
        <v>24591</v>
      </c>
      <c r="I727" s="3" t="s">
        <v>24591</v>
      </c>
      <c r="J727" s="3" t="s">
        <v>24592</v>
      </c>
      <c r="K727" s="3" t="s">
        <v>24593</v>
      </c>
      <c r="L727" s="3"/>
    </row>
    <row r="728" spans="1:12" ht="13.5" customHeight="1" x14ac:dyDescent="0.25">
      <c r="A728" s="3" t="s">
        <v>70</v>
      </c>
      <c r="B728" s="2" t="s">
        <v>39928</v>
      </c>
      <c r="C728" s="2" t="s">
        <v>2920</v>
      </c>
      <c r="D728" s="3" t="s">
        <v>2921</v>
      </c>
      <c r="E728" s="3" t="s">
        <v>2921</v>
      </c>
      <c r="F728" s="3" t="s">
        <v>2922</v>
      </c>
      <c r="G728" s="3" t="s">
        <v>2923</v>
      </c>
      <c r="H728" s="3" t="s">
        <v>24594</v>
      </c>
      <c r="I728" s="3" t="s">
        <v>24594</v>
      </c>
      <c r="J728" s="3" t="s">
        <v>24595</v>
      </c>
      <c r="K728" s="3" t="s">
        <v>24596</v>
      </c>
      <c r="L728" s="3"/>
    </row>
    <row r="729" spans="1:12" ht="13.5" customHeight="1" x14ac:dyDescent="0.25">
      <c r="A729" s="3" t="s">
        <v>9</v>
      </c>
      <c r="B729" s="2" t="s">
        <v>39929</v>
      </c>
      <c r="C729" s="2" t="s">
        <v>2924</v>
      </c>
      <c r="D729" s="3" t="s">
        <v>2925</v>
      </c>
      <c r="E729" s="3" t="s">
        <v>2926</v>
      </c>
      <c r="F729" s="3" t="s">
        <v>2927</v>
      </c>
      <c r="G729" s="3" t="s">
        <v>2928</v>
      </c>
      <c r="H729" s="3" t="s">
        <v>24597</v>
      </c>
      <c r="I729" s="3" t="s">
        <v>24598</v>
      </c>
      <c r="J729" s="3" t="s">
        <v>24599</v>
      </c>
      <c r="K729" s="3" t="s">
        <v>24600</v>
      </c>
      <c r="L729" s="3"/>
    </row>
    <row r="730" spans="1:12" ht="13.5" customHeight="1" x14ac:dyDescent="0.25">
      <c r="A730" s="3" t="s">
        <v>54</v>
      </c>
      <c r="B730" s="2" t="s">
        <v>39930</v>
      </c>
      <c r="C730" s="2" t="s">
        <v>2929</v>
      </c>
      <c r="D730" s="3" t="s">
        <v>2930</v>
      </c>
      <c r="E730" s="3" t="s">
        <v>2931</v>
      </c>
      <c r="F730" s="3" t="s">
        <v>2932</v>
      </c>
      <c r="G730" s="3" t="s">
        <v>2933</v>
      </c>
      <c r="H730" s="3" t="s">
        <v>24601</v>
      </c>
      <c r="I730" s="3" t="s">
        <v>24602</v>
      </c>
      <c r="J730" s="3" t="s">
        <v>24603</v>
      </c>
      <c r="K730" s="3" t="s">
        <v>24604</v>
      </c>
      <c r="L730" s="3"/>
    </row>
    <row r="731" spans="1:12" ht="13.5" customHeight="1" x14ac:dyDescent="0.25">
      <c r="A731" s="3" t="s">
        <v>9</v>
      </c>
      <c r="B731" s="2" t="s">
        <v>39931</v>
      </c>
      <c r="C731" s="2" t="s">
        <v>2934</v>
      </c>
      <c r="D731" s="3" t="s">
        <v>2935</v>
      </c>
      <c r="E731" s="3" t="s">
        <v>2935</v>
      </c>
      <c r="F731" s="3" t="s">
        <v>2936</v>
      </c>
      <c r="G731" s="3" t="s">
        <v>2937</v>
      </c>
      <c r="H731" s="3" t="s">
        <v>24605</v>
      </c>
      <c r="I731" s="3" t="s">
        <v>24605</v>
      </c>
      <c r="J731" s="3" t="s">
        <v>24606</v>
      </c>
      <c r="K731" s="3" t="s">
        <v>24607</v>
      </c>
      <c r="L731" s="3"/>
    </row>
    <row r="732" spans="1:12" ht="13.5" customHeight="1" x14ac:dyDescent="0.25">
      <c r="A732" s="3" t="s">
        <v>54</v>
      </c>
      <c r="B732" s="2" t="s">
        <v>39931</v>
      </c>
      <c r="C732" s="2" t="s">
        <v>2934</v>
      </c>
      <c r="D732" s="3" t="s">
        <v>2935</v>
      </c>
      <c r="E732" s="3" t="s">
        <v>2935</v>
      </c>
      <c r="F732" s="3" t="s">
        <v>2936</v>
      </c>
      <c r="G732" s="3" t="s">
        <v>2937</v>
      </c>
      <c r="H732" s="3" t="s">
        <v>24605</v>
      </c>
      <c r="I732" s="3" t="s">
        <v>24605</v>
      </c>
      <c r="J732" s="3" t="s">
        <v>24606</v>
      </c>
      <c r="K732" s="3" t="s">
        <v>24607</v>
      </c>
      <c r="L732" s="3"/>
    </row>
    <row r="733" spans="1:12" ht="13.5" customHeight="1" x14ac:dyDescent="0.25">
      <c r="A733" s="3" t="s">
        <v>9</v>
      </c>
      <c r="B733" s="2" t="s">
        <v>39932</v>
      </c>
      <c r="C733" s="2" t="s">
        <v>2938</v>
      </c>
      <c r="D733" s="3" t="s">
        <v>2939</v>
      </c>
      <c r="E733" s="3" t="s">
        <v>2939</v>
      </c>
      <c r="F733" s="3" t="s">
        <v>2940</v>
      </c>
      <c r="G733" s="3" t="s">
        <v>2941</v>
      </c>
      <c r="H733" s="3" t="s">
        <v>24608</v>
      </c>
      <c r="I733" s="3" t="s">
        <v>24608</v>
      </c>
      <c r="J733" s="3" t="s">
        <v>24609</v>
      </c>
      <c r="K733" s="3" t="s">
        <v>24610</v>
      </c>
      <c r="L733" s="3"/>
    </row>
    <row r="734" spans="1:12" ht="13.5" customHeight="1" x14ac:dyDescent="0.25">
      <c r="A734" s="3" t="s">
        <v>70</v>
      </c>
      <c r="B734" s="2" t="s">
        <v>39933</v>
      </c>
      <c r="C734" s="2" t="s">
        <v>2942</v>
      </c>
      <c r="D734" s="3" t="s">
        <v>2943</v>
      </c>
      <c r="E734" s="3" t="s">
        <v>2943</v>
      </c>
      <c r="F734" s="3" t="s">
        <v>2944</v>
      </c>
      <c r="G734" s="3" t="s">
        <v>2945</v>
      </c>
      <c r="H734" s="3" t="s">
        <v>24611</v>
      </c>
      <c r="I734" s="3" t="s">
        <v>24611</v>
      </c>
      <c r="J734" s="3" t="s">
        <v>24612</v>
      </c>
      <c r="K734" s="3" t="s">
        <v>24613</v>
      </c>
      <c r="L734" s="3"/>
    </row>
    <row r="735" spans="1:12" ht="13.5" customHeight="1" x14ac:dyDescent="0.25">
      <c r="A735" s="3" t="s">
        <v>54</v>
      </c>
      <c r="B735" s="2" t="s">
        <v>39934</v>
      </c>
      <c r="C735" s="2" t="s">
        <v>2946</v>
      </c>
      <c r="D735" s="3" t="s">
        <v>2947</v>
      </c>
      <c r="E735" s="3" t="s">
        <v>2948</v>
      </c>
      <c r="F735" s="3" t="s">
        <v>2949</v>
      </c>
      <c r="G735" s="3" t="s">
        <v>2950</v>
      </c>
      <c r="H735" s="3" t="s">
        <v>24614</v>
      </c>
      <c r="I735" s="3" t="s">
        <v>24615</v>
      </c>
      <c r="J735" s="3" t="s">
        <v>24616</v>
      </c>
      <c r="K735" s="3" t="s">
        <v>24617</v>
      </c>
      <c r="L735" s="3"/>
    </row>
    <row r="736" spans="1:12" ht="13.5" customHeight="1" x14ac:dyDescent="0.25">
      <c r="A736" s="3" t="s">
        <v>54</v>
      </c>
      <c r="B736" s="2" t="s">
        <v>39935</v>
      </c>
      <c r="C736" s="2" t="s">
        <v>2951</v>
      </c>
      <c r="D736" s="3" t="s">
        <v>2952</v>
      </c>
      <c r="E736" s="3" t="s">
        <v>2953</v>
      </c>
      <c r="F736" s="3" t="s">
        <v>2954</v>
      </c>
      <c r="G736" s="3" t="s">
        <v>2955</v>
      </c>
      <c r="H736" s="3" t="s">
        <v>24618</v>
      </c>
      <c r="I736" s="3" t="s">
        <v>24619</v>
      </c>
      <c r="J736" s="3" t="s">
        <v>24620</v>
      </c>
      <c r="K736" s="3" t="s">
        <v>24621</v>
      </c>
      <c r="L736" s="3"/>
    </row>
    <row r="737" spans="1:12" ht="13.5" customHeight="1" x14ac:dyDescent="0.25">
      <c r="A737" s="3" t="s">
        <v>54</v>
      </c>
      <c r="B737" s="2" t="s">
        <v>39936</v>
      </c>
      <c r="C737" s="2" t="s">
        <v>2956</v>
      </c>
      <c r="D737" s="3" t="s">
        <v>2957</v>
      </c>
      <c r="E737" s="3" t="s">
        <v>2958</v>
      </c>
      <c r="F737" s="3" t="s">
        <v>2959</v>
      </c>
      <c r="G737" s="3" t="s">
        <v>2960</v>
      </c>
      <c r="H737" s="3" t="s">
        <v>24622</v>
      </c>
      <c r="I737" s="3" t="s">
        <v>24623</v>
      </c>
      <c r="J737" s="3" t="s">
        <v>24624</v>
      </c>
      <c r="K737" s="3" t="s">
        <v>24625</v>
      </c>
      <c r="L737" s="3"/>
    </row>
    <row r="738" spans="1:12" ht="13.5" customHeight="1" x14ac:dyDescent="0.25">
      <c r="A738" s="3" t="s">
        <v>9</v>
      </c>
      <c r="B738" s="2" t="s">
        <v>39936</v>
      </c>
      <c r="C738" s="2" t="s">
        <v>2956</v>
      </c>
      <c r="D738" s="3" t="s">
        <v>2957</v>
      </c>
      <c r="E738" s="3" t="s">
        <v>2958</v>
      </c>
      <c r="F738" s="3" t="s">
        <v>2959</v>
      </c>
      <c r="G738" s="3" t="s">
        <v>2960</v>
      </c>
      <c r="H738" s="3" t="s">
        <v>24622</v>
      </c>
      <c r="I738" s="3" t="s">
        <v>24623</v>
      </c>
      <c r="J738" s="3" t="s">
        <v>24624</v>
      </c>
      <c r="K738" s="3" t="s">
        <v>24625</v>
      </c>
      <c r="L738" s="3"/>
    </row>
    <row r="739" spans="1:12" ht="13.5" customHeight="1" x14ac:dyDescent="0.25">
      <c r="A739" s="3" t="s">
        <v>54</v>
      </c>
      <c r="B739" s="2" t="s">
        <v>39937</v>
      </c>
      <c r="C739" s="2" t="s">
        <v>2961</v>
      </c>
      <c r="D739" s="3" t="s">
        <v>2962</v>
      </c>
      <c r="E739" s="3" t="s">
        <v>2963</v>
      </c>
      <c r="F739" s="3" t="s">
        <v>2964</v>
      </c>
      <c r="G739" s="3" t="s">
        <v>2965</v>
      </c>
      <c r="H739" s="3" t="s">
        <v>24626</v>
      </c>
      <c r="I739" s="3" t="s">
        <v>24627</v>
      </c>
      <c r="J739" s="3" t="s">
        <v>24628</v>
      </c>
      <c r="K739" s="3" t="s">
        <v>24629</v>
      </c>
      <c r="L739" s="3"/>
    </row>
    <row r="740" spans="1:12" ht="13.5" customHeight="1" x14ac:dyDescent="0.25">
      <c r="A740" s="3" t="s">
        <v>54</v>
      </c>
      <c r="B740" s="2" t="s">
        <v>39938</v>
      </c>
      <c r="C740" s="2" t="s">
        <v>2966</v>
      </c>
      <c r="D740" s="3" t="s">
        <v>2967</v>
      </c>
      <c r="E740" s="3" t="s">
        <v>2968</v>
      </c>
      <c r="F740" s="3" t="s">
        <v>2969</v>
      </c>
      <c r="G740" s="3" t="s">
        <v>2970</v>
      </c>
      <c r="H740" s="3" t="s">
        <v>24630</v>
      </c>
      <c r="I740" s="3" t="s">
        <v>24631</v>
      </c>
      <c r="J740" s="3" t="s">
        <v>24632</v>
      </c>
      <c r="K740" s="3" t="s">
        <v>24633</v>
      </c>
      <c r="L740" s="3"/>
    </row>
    <row r="741" spans="1:12" ht="13.5" customHeight="1" x14ac:dyDescent="0.25">
      <c r="A741" s="3" t="s">
        <v>54</v>
      </c>
      <c r="B741" s="2" t="s">
        <v>39939</v>
      </c>
      <c r="C741" s="2" t="s">
        <v>2971</v>
      </c>
      <c r="D741" s="3" t="s">
        <v>2972</v>
      </c>
      <c r="E741" s="3" t="s">
        <v>2973</v>
      </c>
      <c r="F741" s="3" t="s">
        <v>2974</v>
      </c>
      <c r="G741" s="3" t="s">
        <v>2975</v>
      </c>
      <c r="H741" s="3" t="s">
        <v>24634</v>
      </c>
      <c r="I741" s="3" t="s">
        <v>24635</v>
      </c>
      <c r="J741" s="3" t="s">
        <v>24636</v>
      </c>
      <c r="K741" s="3" t="s">
        <v>24637</v>
      </c>
      <c r="L741" s="3"/>
    </row>
    <row r="742" spans="1:12" ht="13.5" customHeight="1" x14ac:dyDescent="0.25">
      <c r="A742" s="3" t="s">
        <v>54</v>
      </c>
      <c r="B742" s="2" t="s">
        <v>39940</v>
      </c>
      <c r="C742" s="2" t="s">
        <v>2976</v>
      </c>
      <c r="D742" s="3" t="s">
        <v>2977</v>
      </c>
      <c r="E742" s="3" t="s">
        <v>2978</v>
      </c>
      <c r="F742" s="3" t="s">
        <v>2979</v>
      </c>
      <c r="G742" s="3" t="s">
        <v>2980</v>
      </c>
      <c r="H742" s="3" t="s">
        <v>24638</v>
      </c>
      <c r="I742" s="3" t="s">
        <v>24639</v>
      </c>
      <c r="J742" s="3" t="s">
        <v>24640</v>
      </c>
      <c r="K742" s="3" t="s">
        <v>24641</v>
      </c>
      <c r="L742" s="3"/>
    </row>
    <row r="743" spans="1:12" ht="13.5" customHeight="1" x14ac:dyDescent="0.25">
      <c r="A743" s="3" t="s">
        <v>54</v>
      </c>
      <c r="B743" s="2" t="s">
        <v>39941</v>
      </c>
      <c r="C743" s="2" t="s">
        <v>2981</v>
      </c>
      <c r="D743" s="3" t="s">
        <v>2982</v>
      </c>
      <c r="E743" s="3" t="s">
        <v>2983</v>
      </c>
      <c r="F743" s="3" t="s">
        <v>2984</v>
      </c>
      <c r="G743" s="3" t="s">
        <v>2985</v>
      </c>
      <c r="H743" s="3" t="s">
        <v>24642</v>
      </c>
      <c r="I743" s="3" t="s">
        <v>24643</v>
      </c>
      <c r="J743" s="3" t="s">
        <v>24644</v>
      </c>
      <c r="K743" s="3" t="s">
        <v>24645</v>
      </c>
      <c r="L743" s="3"/>
    </row>
    <row r="744" spans="1:12" ht="13.5" customHeight="1" x14ac:dyDescent="0.25">
      <c r="A744" s="3" t="s">
        <v>9</v>
      </c>
      <c r="B744" s="2" t="s">
        <v>39942</v>
      </c>
      <c r="C744" s="2" t="s">
        <v>2986</v>
      </c>
      <c r="D744" s="3" t="s">
        <v>2987</v>
      </c>
      <c r="E744" s="3" t="s">
        <v>2988</v>
      </c>
      <c r="F744" s="3" t="s">
        <v>2989</v>
      </c>
      <c r="G744" s="3" t="s">
        <v>2990</v>
      </c>
      <c r="H744" s="3" t="s">
        <v>24646</v>
      </c>
      <c r="I744" s="3" t="s">
        <v>24647</v>
      </c>
      <c r="J744" s="3" t="s">
        <v>24648</v>
      </c>
      <c r="K744" s="3" t="s">
        <v>24649</v>
      </c>
      <c r="L744" s="3"/>
    </row>
    <row r="745" spans="1:12" ht="13.5" customHeight="1" x14ac:dyDescent="0.25">
      <c r="A745" s="3" t="s">
        <v>70</v>
      </c>
      <c r="B745" s="2" t="s">
        <v>2991</v>
      </c>
      <c r="C745" s="2" t="s">
        <v>2991</v>
      </c>
      <c r="D745" s="3" t="s">
        <v>2992</v>
      </c>
      <c r="E745" s="3" t="s">
        <v>2992</v>
      </c>
      <c r="F745" s="3" t="s">
        <v>2993</v>
      </c>
      <c r="G745" s="3" t="s">
        <v>2994</v>
      </c>
      <c r="H745" s="3" t="s">
        <v>24650</v>
      </c>
      <c r="I745" s="3" t="s">
        <v>24650</v>
      </c>
      <c r="J745" s="3" t="s">
        <v>24651</v>
      </c>
      <c r="K745" s="4" t="s">
        <v>24652</v>
      </c>
      <c r="L745" s="3"/>
    </row>
    <row r="746" spans="1:12" ht="13.5" customHeight="1" x14ac:dyDescent="0.25">
      <c r="A746" s="3" t="s">
        <v>70</v>
      </c>
      <c r="B746" s="2" t="s">
        <v>2995</v>
      </c>
      <c r="C746" s="2" t="s">
        <v>2995</v>
      </c>
      <c r="D746" s="3" t="s">
        <v>2996</v>
      </c>
      <c r="E746" s="3" t="s">
        <v>2997</v>
      </c>
      <c r="F746" s="3" t="s">
        <v>2998</v>
      </c>
      <c r="G746" s="3" t="s">
        <v>2999</v>
      </c>
      <c r="H746" s="3" t="s">
        <v>24653</v>
      </c>
      <c r="I746" s="3" t="s">
        <v>24654</v>
      </c>
      <c r="J746" s="3" t="s">
        <v>24655</v>
      </c>
      <c r="K746" s="4" t="s">
        <v>24656</v>
      </c>
      <c r="L746" s="3"/>
    </row>
    <row r="747" spans="1:12" ht="13.5" customHeight="1" x14ac:dyDescent="0.25">
      <c r="A747" s="3" t="s">
        <v>70</v>
      </c>
      <c r="B747" s="2" t="s">
        <v>3000</v>
      </c>
      <c r="C747" s="2" t="s">
        <v>3000</v>
      </c>
      <c r="D747" s="3" t="s">
        <v>3001</v>
      </c>
      <c r="E747" s="3" t="s">
        <v>3002</v>
      </c>
      <c r="F747" s="3" t="s">
        <v>3003</v>
      </c>
      <c r="G747" s="3" t="s">
        <v>3004</v>
      </c>
      <c r="H747" s="3" t="s">
        <v>24657</v>
      </c>
      <c r="I747" s="3" t="s">
        <v>24658</v>
      </c>
      <c r="J747" s="3" t="s">
        <v>24659</v>
      </c>
      <c r="K747" s="4" t="s">
        <v>24660</v>
      </c>
      <c r="L747" s="3"/>
    </row>
    <row r="748" spans="1:12" ht="13.5" customHeight="1" x14ac:dyDescent="0.25">
      <c r="A748" s="3" t="s">
        <v>70</v>
      </c>
      <c r="B748" s="2" t="s">
        <v>3005</v>
      </c>
      <c r="C748" s="2" t="s">
        <v>3005</v>
      </c>
      <c r="D748" s="3" t="s">
        <v>3006</v>
      </c>
      <c r="E748" s="3" t="s">
        <v>3006</v>
      </c>
      <c r="F748" s="3" t="s">
        <v>3007</v>
      </c>
      <c r="G748" s="3" t="s">
        <v>3008</v>
      </c>
      <c r="H748" s="3" t="s">
        <v>24661</v>
      </c>
      <c r="I748" s="3" t="s">
        <v>24661</v>
      </c>
      <c r="J748" s="3" t="s">
        <v>24662</v>
      </c>
      <c r="K748" s="4" t="s">
        <v>24663</v>
      </c>
      <c r="L748" s="3"/>
    </row>
    <row r="749" spans="1:12" ht="13.5" customHeight="1" x14ac:dyDescent="0.25">
      <c r="A749" s="3" t="s">
        <v>70</v>
      </c>
      <c r="B749" s="2" t="s">
        <v>3009</v>
      </c>
      <c r="C749" s="2" t="s">
        <v>3009</v>
      </c>
      <c r="D749" s="3" t="s">
        <v>3010</v>
      </c>
      <c r="E749" s="3" t="s">
        <v>3011</v>
      </c>
      <c r="F749" s="3" t="s">
        <v>3012</v>
      </c>
      <c r="G749" s="3" t="s">
        <v>3013</v>
      </c>
      <c r="H749" s="3" t="s">
        <v>24664</v>
      </c>
      <c r="I749" s="3" t="s">
        <v>24665</v>
      </c>
      <c r="J749" s="3" t="s">
        <v>24666</v>
      </c>
      <c r="K749" s="4" t="s">
        <v>24667</v>
      </c>
      <c r="L749" s="3"/>
    </row>
    <row r="750" spans="1:12" ht="13.5" customHeight="1" x14ac:dyDescent="0.25">
      <c r="A750" s="3" t="s">
        <v>70</v>
      </c>
      <c r="B750" s="2" t="s">
        <v>3014</v>
      </c>
      <c r="C750" s="2" t="s">
        <v>3014</v>
      </c>
      <c r="D750" s="3" t="s">
        <v>3015</v>
      </c>
      <c r="E750" s="3" t="s">
        <v>3016</v>
      </c>
      <c r="F750" s="3" t="s">
        <v>3017</v>
      </c>
      <c r="G750" s="3" t="s">
        <v>3018</v>
      </c>
      <c r="H750" s="3" t="s">
        <v>3015</v>
      </c>
      <c r="I750" s="3" t="s">
        <v>24668</v>
      </c>
      <c r="J750" s="3" t="s">
        <v>24669</v>
      </c>
      <c r="K750" s="4" t="s">
        <v>24670</v>
      </c>
      <c r="L750" s="3"/>
    </row>
    <row r="751" spans="1:12" ht="13.5" customHeight="1" x14ac:dyDescent="0.25">
      <c r="A751" s="3" t="s">
        <v>70</v>
      </c>
      <c r="B751" s="2" t="s">
        <v>3019</v>
      </c>
      <c r="C751" s="2" t="s">
        <v>3019</v>
      </c>
      <c r="D751" s="3" t="s">
        <v>3020</v>
      </c>
      <c r="E751" s="3" t="s">
        <v>3021</v>
      </c>
      <c r="F751" s="3" t="s">
        <v>3022</v>
      </c>
      <c r="G751" s="3" t="s">
        <v>3023</v>
      </c>
      <c r="H751" s="3" t="s">
        <v>3020</v>
      </c>
      <c r="I751" s="3" t="s">
        <v>24671</v>
      </c>
      <c r="J751" s="3" t="s">
        <v>24672</v>
      </c>
      <c r="K751" s="3" t="s">
        <v>24673</v>
      </c>
      <c r="L751" s="3"/>
    </row>
    <row r="752" spans="1:12" ht="13.5" customHeight="1" x14ac:dyDescent="0.25">
      <c r="A752" s="3" t="s">
        <v>70</v>
      </c>
      <c r="B752" s="2" t="s">
        <v>3024</v>
      </c>
      <c r="C752" s="2" t="s">
        <v>3024</v>
      </c>
      <c r="D752" s="3" t="s">
        <v>3025</v>
      </c>
      <c r="E752" s="3" t="s">
        <v>3026</v>
      </c>
      <c r="F752" s="3" t="s">
        <v>3027</v>
      </c>
      <c r="G752" s="3" t="s">
        <v>3028</v>
      </c>
      <c r="H752" s="3" t="s">
        <v>24674</v>
      </c>
      <c r="I752" s="3" t="s">
        <v>24675</v>
      </c>
      <c r="J752" s="3" t="s">
        <v>24676</v>
      </c>
      <c r="K752" s="4" t="s">
        <v>24677</v>
      </c>
      <c r="L752" s="3"/>
    </row>
    <row r="753" spans="1:12" ht="13.5" customHeight="1" x14ac:dyDescent="0.25">
      <c r="A753" s="3" t="s">
        <v>70</v>
      </c>
      <c r="B753" s="2" t="s">
        <v>3029</v>
      </c>
      <c r="C753" s="2" t="s">
        <v>3029</v>
      </c>
      <c r="D753" s="3" t="s">
        <v>3030</v>
      </c>
      <c r="E753" s="3" t="s">
        <v>3031</v>
      </c>
      <c r="F753" s="3" t="s">
        <v>3032</v>
      </c>
      <c r="G753" s="3" t="s">
        <v>3033</v>
      </c>
      <c r="H753" s="3" t="s">
        <v>24678</v>
      </c>
      <c r="I753" s="3" t="s">
        <v>24679</v>
      </c>
      <c r="J753" s="3" t="s">
        <v>24680</v>
      </c>
      <c r="K753" s="4" t="s">
        <v>24681</v>
      </c>
      <c r="L753" s="3"/>
    </row>
    <row r="754" spans="1:12" ht="13.5" customHeight="1" x14ac:dyDescent="0.25">
      <c r="A754" s="3" t="s">
        <v>70</v>
      </c>
      <c r="B754" s="2" t="s">
        <v>3034</v>
      </c>
      <c r="C754" s="2" t="s">
        <v>3034</v>
      </c>
      <c r="D754" s="3" t="s">
        <v>3035</v>
      </c>
      <c r="E754" s="3" t="s">
        <v>3035</v>
      </c>
      <c r="F754" s="3" t="s">
        <v>3036</v>
      </c>
      <c r="G754" s="3" t="s">
        <v>3037</v>
      </c>
      <c r="H754" s="3" t="s">
        <v>24682</v>
      </c>
      <c r="I754" s="3" t="s">
        <v>24682</v>
      </c>
      <c r="J754" s="3" t="s">
        <v>24683</v>
      </c>
      <c r="K754" s="4" t="s">
        <v>24684</v>
      </c>
      <c r="L754" s="3"/>
    </row>
    <row r="755" spans="1:12" ht="13.5" customHeight="1" x14ac:dyDescent="0.25">
      <c r="A755" s="3" t="s">
        <v>70</v>
      </c>
      <c r="B755" s="2" t="s">
        <v>3038</v>
      </c>
      <c r="C755" s="2" t="s">
        <v>3038</v>
      </c>
      <c r="D755" s="3" t="s">
        <v>3039</v>
      </c>
      <c r="E755" s="3" t="s">
        <v>3040</v>
      </c>
      <c r="F755" s="3" t="s">
        <v>3041</v>
      </c>
      <c r="G755" s="3" t="s">
        <v>3042</v>
      </c>
      <c r="H755" s="3" t="s">
        <v>24685</v>
      </c>
      <c r="I755" s="3" t="s">
        <v>24686</v>
      </c>
      <c r="J755" s="3" t="s">
        <v>24687</v>
      </c>
      <c r="K755" s="4" t="s">
        <v>24688</v>
      </c>
      <c r="L755" s="3"/>
    </row>
    <row r="756" spans="1:12" ht="13.5" customHeight="1" x14ac:dyDescent="0.25">
      <c r="A756" s="3" t="s">
        <v>106</v>
      </c>
      <c r="B756" s="2" t="s">
        <v>3043</v>
      </c>
      <c r="C756" s="2" t="s">
        <v>3043</v>
      </c>
      <c r="D756" s="3" t="s">
        <v>3044</v>
      </c>
      <c r="E756" s="3" t="s">
        <v>3044</v>
      </c>
      <c r="F756" s="3" t="s">
        <v>3045</v>
      </c>
      <c r="G756" s="3" t="s">
        <v>3046</v>
      </c>
      <c r="H756" s="3" t="s">
        <v>24689</v>
      </c>
      <c r="I756" s="3" t="s">
        <v>24689</v>
      </c>
      <c r="J756" s="3" t="s">
        <v>24690</v>
      </c>
      <c r="K756" s="3" t="s">
        <v>24691</v>
      </c>
      <c r="L756" s="3"/>
    </row>
    <row r="757" spans="1:12" ht="13.5" customHeight="1" x14ac:dyDescent="0.25">
      <c r="A757" s="3" t="s">
        <v>106</v>
      </c>
      <c r="B757" s="2" t="s">
        <v>3047</v>
      </c>
      <c r="C757" s="2" t="s">
        <v>3047</v>
      </c>
      <c r="D757" s="3" t="s">
        <v>3048</v>
      </c>
      <c r="E757" s="3" t="s">
        <v>3049</v>
      </c>
      <c r="F757" s="3" t="s">
        <v>3050</v>
      </c>
      <c r="G757" s="3" t="s">
        <v>3051</v>
      </c>
      <c r="H757" s="3" t="s">
        <v>24692</v>
      </c>
      <c r="I757" s="3" t="s">
        <v>24693</v>
      </c>
      <c r="J757" s="3" t="s">
        <v>24694</v>
      </c>
      <c r="K757" s="4" t="s">
        <v>24695</v>
      </c>
      <c r="L757" s="3"/>
    </row>
    <row r="758" spans="1:12" ht="13.5" customHeight="1" x14ac:dyDescent="0.25">
      <c r="A758" s="3" t="s">
        <v>106</v>
      </c>
      <c r="B758" s="2" t="s">
        <v>3052</v>
      </c>
      <c r="C758" s="2" t="s">
        <v>3052</v>
      </c>
      <c r="D758" s="3" t="s">
        <v>3053</v>
      </c>
      <c r="E758" s="3" t="s">
        <v>3054</v>
      </c>
      <c r="F758" s="3" t="s">
        <v>3055</v>
      </c>
      <c r="G758" s="3" t="s">
        <v>3056</v>
      </c>
      <c r="H758" s="3" t="s">
        <v>24696</v>
      </c>
      <c r="I758" s="3" t="s">
        <v>24697</v>
      </c>
      <c r="J758" s="3" t="s">
        <v>24698</v>
      </c>
      <c r="K758" s="4" t="s">
        <v>24699</v>
      </c>
      <c r="L758" s="3"/>
    </row>
    <row r="759" spans="1:12" ht="13.5" customHeight="1" x14ac:dyDescent="0.25">
      <c r="A759" s="3" t="s">
        <v>106</v>
      </c>
      <c r="B759" s="2" t="s">
        <v>3057</v>
      </c>
      <c r="C759" s="2" t="s">
        <v>3057</v>
      </c>
      <c r="D759" s="3" t="s">
        <v>3058</v>
      </c>
      <c r="E759" s="3" t="s">
        <v>3059</v>
      </c>
      <c r="F759" s="3" t="s">
        <v>3060</v>
      </c>
      <c r="G759" s="3" t="s">
        <v>3061</v>
      </c>
      <c r="H759" s="3" t="s">
        <v>3058</v>
      </c>
      <c r="I759" s="3" t="s">
        <v>24700</v>
      </c>
      <c r="J759" s="3" t="s">
        <v>24701</v>
      </c>
      <c r="K759" s="4" t="s">
        <v>24702</v>
      </c>
      <c r="L759" s="3"/>
    </row>
    <row r="760" spans="1:12" ht="13.5" customHeight="1" x14ac:dyDescent="0.25">
      <c r="A760" s="3" t="s">
        <v>106</v>
      </c>
      <c r="B760" s="2" t="s">
        <v>3062</v>
      </c>
      <c r="C760" s="2" t="s">
        <v>3062</v>
      </c>
      <c r="D760" s="3" t="s">
        <v>3063</v>
      </c>
      <c r="E760" s="3" t="s">
        <v>3064</v>
      </c>
      <c r="F760" s="3" t="s">
        <v>3065</v>
      </c>
      <c r="G760" s="3" t="s">
        <v>3066</v>
      </c>
      <c r="H760" s="3" t="s">
        <v>24703</v>
      </c>
      <c r="I760" s="3" t="s">
        <v>24704</v>
      </c>
      <c r="J760" s="3" t="s">
        <v>24705</v>
      </c>
      <c r="K760" s="4" t="s">
        <v>24706</v>
      </c>
      <c r="L760" s="3"/>
    </row>
    <row r="761" spans="1:12" ht="13.5" customHeight="1" x14ac:dyDescent="0.25">
      <c r="A761" s="3" t="s">
        <v>106</v>
      </c>
      <c r="B761" s="2" t="s">
        <v>3067</v>
      </c>
      <c r="C761" s="2" t="s">
        <v>3067</v>
      </c>
      <c r="D761" s="3" t="s">
        <v>3068</v>
      </c>
      <c r="E761" s="3" t="s">
        <v>3069</v>
      </c>
      <c r="F761" s="3" t="s">
        <v>3070</v>
      </c>
      <c r="G761" s="3" t="s">
        <v>3071</v>
      </c>
      <c r="H761" s="3" t="s">
        <v>24707</v>
      </c>
      <c r="I761" s="3" t="s">
        <v>24708</v>
      </c>
      <c r="J761" s="3" t="s">
        <v>24709</v>
      </c>
      <c r="K761" s="3" t="s">
        <v>24710</v>
      </c>
      <c r="L761" s="3"/>
    </row>
    <row r="762" spans="1:12" ht="13.5" customHeight="1" x14ac:dyDescent="0.25">
      <c r="A762" s="3" t="s">
        <v>106</v>
      </c>
      <c r="B762" s="2" t="s">
        <v>3072</v>
      </c>
      <c r="C762" s="2" t="s">
        <v>3072</v>
      </c>
      <c r="D762" s="3" t="s">
        <v>3073</v>
      </c>
      <c r="E762" s="3" t="s">
        <v>3074</v>
      </c>
      <c r="F762" s="3" t="s">
        <v>3075</v>
      </c>
      <c r="G762" s="3" t="s">
        <v>3076</v>
      </c>
      <c r="H762" s="3" t="s">
        <v>24711</v>
      </c>
      <c r="I762" s="3" t="s">
        <v>24712</v>
      </c>
      <c r="J762" s="3" t="s">
        <v>24713</v>
      </c>
      <c r="K762" s="3" t="s">
        <v>24714</v>
      </c>
      <c r="L762" s="3"/>
    </row>
    <row r="763" spans="1:12" ht="13.5" customHeight="1" x14ac:dyDescent="0.25">
      <c r="A763" s="3" t="s">
        <v>106</v>
      </c>
      <c r="B763" s="2" t="s">
        <v>3077</v>
      </c>
      <c r="C763" s="2" t="s">
        <v>3077</v>
      </c>
      <c r="D763" s="3" t="s">
        <v>3078</v>
      </c>
      <c r="E763" s="3" t="s">
        <v>3079</v>
      </c>
      <c r="F763" s="3" t="s">
        <v>3080</v>
      </c>
      <c r="G763" s="3" t="s">
        <v>3081</v>
      </c>
      <c r="H763" s="3" t="s">
        <v>24715</v>
      </c>
      <c r="I763" s="3" t="s">
        <v>24716</v>
      </c>
      <c r="J763" s="3" t="s">
        <v>24717</v>
      </c>
      <c r="K763" s="4" t="s">
        <v>24718</v>
      </c>
      <c r="L763" s="3"/>
    </row>
    <row r="764" spans="1:12" ht="13.5" customHeight="1" x14ac:dyDescent="0.25">
      <c r="A764" s="3" t="s">
        <v>106</v>
      </c>
      <c r="B764" s="2" t="s">
        <v>3082</v>
      </c>
      <c r="C764" s="2" t="s">
        <v>3082</v>
      </c>
      <c r="D764" s="3" t="s">
        <v>3083</v>
      </c>
      <c r="E764" s="3" t="s">
        <v>3084</v>
      </c>
      <c r="F764" s="3" t="s">
        <v>3085</v>
      </c>
      <c r="G764" s="3" t="s">
        <v>3086</v>
      </c>
      <c r="H764" s="3" t="s">
        <v>3083</v>
      </c>
      <c r="I764" s="3" t="s">
        <v>24719</v>
      </c>
      <c r="J764" s="3" t="s">
        <v>24720</v>
      </c>
      <c r="K764" s="4" t="s">
        <v>24721</v>
      </c>
      <c r="L764" s="3"/>
    </row>
    <row r="765" spans="1:12" ht="13.5" customHeight="1" x14ac:dyDescent="0.25">
      <c r="A765" s="3" t="s">
        <v>106</v>
      </c>
      <c r="B765" s="2" t="s">
        <v>3087</v>
      </c>
      <c r="C765" s="2" t="s">
        <v>3087</v>
      </c>
      <c r="D765" s="3" t="s">
        <v>3088</v>
      </c>
      <c r="E765" s="3" t="s">
        <v>3089</v>
      </c>
      <c r="F765" s="3" t="s">
        <v>3090</v>
      </c>
      <c r="G765" s="3" t="s">
        <v>3091</v>
      </c>
      <c r="H765" s="3" t="s">
        <v>3088</v>
      </c>
      <c r="I765" s="3" t="s">
        <v>24722</v>
      </c>
      <c r="J765" s="3" t="s">
        <v>24723</v>
      </c>
      <c r="K765" s="4" t="s">
        <v>24724</v>
      </c>
      <c r="L765" s="3"/>
    </row>
    <row r="766" spans="1:12" ht="13.5" customHeight="1" x14ac:dyDescent="0.25">
      <c r="A766" s="3" t="s">
        <v>106</v>
      </c>
      <c r="B766" s="2" t="s">
        <v>3092</v>
      </c>
      <c r="C766" s="2" t="s">
        <v>3092</v>
      </c>
      <c r="D766" s="3" t="s">
        <v>3093</v>
      </c>
      <c r="E766" s="3" t="s">
        <v>3094</v>
      </c>
      <c r="F766" s="3" t="s">
        <v>3095</v>
      </c>
      <c r="G766" s="3" t="s">
        <v>3096</v>
      </c>
      <c r="H766" s="3" t="s">
        <v>3093</v>
      </c>
      <c r="I766" s="3" t="s">
        <v>24725</v>
      </c>
      <c r="J766" s="3" t="s">
        <v>24726</v>
      </c>
      <c r="K766" s="4" t="s">
        <v>24727</v>
      </c>
      <c r="L766" s="3"/>
    </row>
    <row r="767" spans="1:12" ht="13.5" customHeight="1" x14ac:dyDescent="0.25">
      <c r="A767" s="3" t="s">
        <v>106</v>
      </c>
      <c r="B767" s="2" t="s">
        <v>3097</v>
      </c>
      <c r="C767" s="2" t="s">
        <v>3097</v>
      </c>
      <c r="D767" s="3" t="s">
        <v>3098</v>
      </c>
      <c r="E767" s="3" t="s">
        <v>3099</v>
      </c>
      <c r="F767" s="3" t="s">
        <v>3100</v>
      </c>
      <c r="G767" s="3" t="s">
        <v>3101</v>
      </c>
      <c r="H767" s="3" t="s">
        <v>3098</v>
      </c>
      <c r="I767" s="3" t="s">
        <v>24728</v>
      </c>
      <c r="J767" s="3" t="s">
        <v>24729</v>
      </c>
      <c r="K767" s="4" t="s">
        <v>24730</v>
      </c>
      <c r="L767" s="3"/>
    </row>
    <row r="768" spans="1:12" ht="13.5" customHeight="1" x14ac:dyDescent="0.25">
      <c r="A768" s="3" t="s">
        <v>106</v>
      </c>
      <c r="B768" s="2" t="s">
        <v>3102</v>
      </c>
      <c r="C768" s="2" t="s">
        <v>3102</v>
      </c>
      <c r="D768" s="3" t="s">
        <v>3103</v>
      </c>
      <c r="E768" s="3" t="s">
        <v>3104</v>
      </c>
      <c r="F768" s="3" t="s">
        <v>3105</v>
      </c>
      <c r="G768" s="3" t="s">
        <v>3106</v>
      </c>
      <c r="H768" s="3" t="s">
        <v>24731</v>
      </c>
      <c r="I768" s="3" t="s">
        <v>24732</v>
      </c>
      <c r="J768" s="3" t="s">
        <v>24733</v>
      </c>
      <c r="K768" s="4" t="s">
        <v>24734</v>
      </c>
      <c r="L768" s="3"/>
    </row>
    <row r="769" spans="1:12" ht="13.5" customHeight="1" x14ac:dyDescent="0.25">
      <c r="A769" s="3" t="s">
        <v>106</v>
      </c>
      <c r="B769" s="2" t="s">
        <v>3107</v>
      </c>
      <c r="C769" s="2" t="s">
        <v>3107</v>
      </c>
      <c r="D769" s="3" t="s">
        <v>3108</v>
      </c>
      <c r="E769" s="3" t="s">
        <v>3109</v>
      </c>
      <c r="F769" s="3" t="s">
        <v>3110</v>
      </c>
      <c r="G769" s="3" t="s">
        <v>3111</v>
      </c>
      <c r="H769" s="3" t="s">
        <v>24735</v>
      </c>
      <c r="I769" s="3" t="s">
        <v>24736</v>
      </c>
      <c r="J769" s="3" t="s">
        <v>24737</v>
      </c>
      <c r="K769" s="4" t="s">
        <v>24738</v>
      </c>
      <c r="L769" s="3"/>
    </row>
    <row r="770" spans="1:12" ht="13.5" customHeight="1" x14ac:dyDescent="0.25">
      <c r="A770" s="3" t="s">
        <v>106</v>
      </c>
      <c r="B770" s="2" t="s">
        <v>3112</v>
      </c>
      <c r="C770" s="2" t="s">
        <v>3112</v>
      </c>
      <c r="D770" s="3" t="s">
        <v>3113</v>
      </c>
      <c r="E770" s="3" t="s">
        <v>3114</v>
      </c>
      <c r="F770" s="3" t="s">
        <v>3115</v>
      </c>
      <c r="G770" s="3" t="s">
        <v>3116</v>
      </c>
      <c r="H770" s="3" t="s">
        <v>3113</v>
      </c>
      <c r="I770" s="3" t="s">
        <v>24739</v>
      </c>
      <c r="J770" s="3" t="s">
        <v>24740</v>
      </c>
      <c r="K770" s="4" t="s">
        <v>24741</v>
      </c>
      <c r="L770" s="3"/>
    </row>
    <row r="771" spans="1:12" ht="13.5" customHeight="1" x14ac:dyDescent="0.25">
      <c r="A771" s="3" t="s">
        <v>106</v>
      </c>
      <c r="B771" s="2" t="s">
        <v>3117</v>
      </c>
      <c r="C771" s="2" t="s">
        <v>3117</v>
      </c>
      <c r="D771" s="3" t="s">
        <v>3118</v>
      </c>
      <c r="E771" s="3" t="s">
        <v>3119</v>
      </c>
      <c r="F771" s="3" t="s">
        <v>3120</v>
      </c>
      <c r="G771" s="3" t="s">
        <v>3121</v>
      </c>
      <c r="H771" s="3" t="s">
        <v>3118</v>
      </c>
      <c r="I771" s="3" t="s">
        <v>24742</v>
      </c>
      <c r="J771" s="3" t="s">
        <v>24743</v>
      </c>
      <c r="K771" s="4" t="s">
        <v>24744</v>
      </c>
      <c r="L771" s="3"/>
    </row>
    <row r="772" spans="1:12" ht="13.5" customHeight="1" x14ac:dyDescent="0.25">
      <c r="A772" s="3" t="s">
        <v>106</v>
      </c>
      <c r="B772" s="2" t="s">
        <v>3122</v>
      </c>
      <c r="C772" s="2" t="s">
        <v>3122</v>
      </c>
      <c r="D772" s="3" t="s">
        <v>3123</v>
      </c>
      <c r="E772" s="3" t="s">
        <v>3124</v>
      </c>
      <c r="F772" s="3" t="s">
        <v>3125</v>
      </c>
      <c r="G772" s="3" t="s">
        <v>3126</v>
      </c>
      <c r="H772" s="3" t="s">
        <v>24745</v>
      </c>
      <c r="I772" s="3" t="s">
        <v>24746</v>
      </c>
      <c r="J772" s="3" t="s">
        <v>24747</v>
      </c>
      <c r="K772" s="4" t="s">
        <v>24748</v>
      </c>
      <c r="L772" s="3"/>
    </row>
    <row r="773" spans="1:12" ht="13.5" customHeight="1" x14ac:dyDescent="0.25">
      <c r="A773" s="3" t="s">
        <v>106</v>
      </c>
      <c r="B773" s="2" t="s">
        <v>3127</v>
      </c>
      <c r="C773" s="2" t="s">
        <v>3127</v>
      </c>
      <c r="D773" s="3" t="s">
        <v>3128</v>
      </c>
      <c r="E773" s="3" t="s">
        <v>3129</v>
      </c>
      <c r="F773" s="3" t="s">
        <v>3130</v>
      </c>
      <c r="G773" s="3" t="s">
        <v>3131</v>
      </c>
      <c r="H773" s="3" t="s">
        <v>3128</v>
      </c>
      <c r="I773" s="3" t="s">
        <v>24749</v>
      </c>
      <c r="J773" s="3" t="s">
        <v>24750</v>
      </c>
      <c r="K773" s="4" t="s">
        <v>24751</v>
      </c>
      <c r="L773" s="3"/>
    </row>
    <row r="774" spans="1:12" ht="13.5" customHeight="1" x14ac:dyDescent="0.25">
      <c r="A774" s="3" t="s">
        <v>106</v>
      </c>
      <c r="B774" s="2" t="s">
        <v>3132</v>
      </c>
      <c r="C774" s="2" t="s">
        <v>3132</v>
      </c>
      <c r="D774" s="3" t="s">
        <v>3133</v>
      </c>
      <c r="E774" s="3" t="s">
        <v>3134</v>
      </c>
      <c r="F774" s="3" t="s">
        <v>3135</v>
      </c>
      <c r="G774" s="3" t="s">
        <v>3136</v>
      </c>
      <c r="H774" s="3" t="s">
        <v>24752</v>
      </c>
      <c r="I774" s="3" t="s">
        <v>24753</v>
      </c>
      <c r="J774" s="3" t="s">
        <v>24754</v>
      </c>
      <c r="K774" s="4" t="s">
        <v>24755</v>
      </c>
      <c r="L774" s="3"/>
    </row>
    <row r="775" spans="1:12" ht="13.5" customHeight="1" x14ac:dyDescent="0.25">
      <c r="A775" s="3" t="s">
        <v>106</v>
      </c>
      <c r="B775" s="2" t="s">
        <v>3137</v>
      </c>
      <c r="C775" s="2" t="s">
        <v>3137</v>
      </c>
      <c r="D775" s="3" t="s">
        <v>3138</v>
      </c>
      <c r="E775" s="3" t="s">
        <v>3139</v>
      </c>
      <c r="F775" s="3" t="s">
        <v>3140</v>
      </c>
      <c r="G775" s="3" t="s">
        <v>3141</v>
      </c>
      <c r="H775" s="3" t="s">
        <v>24756</v>
      </c>
      <c r="I775" s="3" t="s">
        <v>24757</v>
      </c>
      <c r="J775" s="3" t="s">
        <v>24758</v>
      </c>
      <c r="K775" s="4" t="s">
        <v>24759</v>
      </c>
      <c r="L775" s="3"/>
    </row>
    <row r="776" spans="1:12" ht="13.5" customHeight="1" x14ac:dyDescent="0.25">
      <c r="A776" s="3" t="s">
        <v>106</v>
      </c>
      <c r="B776" s="2" t="s">
        <v>3142</v>
      </c>
      <c r="C776" s="2" t="s">
        <v>3142</v>
      </c>
      <c r="D776" s="3" t="s">
        <v>3143</v>
      </c>
      <c r="E776" s="3" t="s">
        <v>3144</v>
      </c>
      <c r="F776" s="3" t="s">
        <v>3145</v>
      </c>
      <c r="G776" s="3" t="s">
        <v>3146</v>
      </c>
      <c r="H776" s="3" t="s">
        <v>3143</v>
      </c>
      <c r="I776" s="3" t="s">
        <v>24760</v>
      </c>
      <c r="J776" s="3" t="s">
        <v>24761</v>
      </c>
      <c r="K776" s="4" t="s">
        <v>24762</v>
      </c>
      <c r="L776" s="3"/>
    </row>
    <row r="777" spans="1:12" ht="13.5" customHeight="1" x14ac:dyDescent="0.25">
      <c r="A777" s="3" t="s">
        <v>106</v>
      </c>
      <c r="B777" s="2" t="s">
        <v>3147</v>
      </c>
      <c r="C777" s="2" t="s">
        <v>3147</v>
      </c>
      <c r="D777" s="3" t="s">
        <v>3148</v>
      </c>
      <c r="E777" s="3" t="s">
        <v>3149</v>
      </c>
      <c r="F777" s="3" t="s">
        <v>3150</v>
      </c>
      <c r="G777" s="3" t="s">
        <v>3151</v>
      </c>
      <c r="H777" s="3" t="s">
        <v>24763</v>
      </c>
      <c r="I777" s="3" t="s">
        <v>24764</v>
      </c>
      <c r="J777" s="3" t="s">
        <v>24765</v>
      </c>
      <c r="K777" s="4" t="s">
        <v>24766</v>
      </c>
      <c r="L777" s="3"/>
    </row>
    <row r="778" spans="1:12" ht="13.5" customHeight="1" x14ac:dyDescent="0.25">
      <c r="A778" s="3" t="s">
        <v>106</v>
      </c>
      <c r="B778" s="2" t="s">
        <v>3152</v>
      </c>
      <c r="C778" s="2" t="s">
        <v>3152</v>
      </c>
      <c r="D778" s="3" t="s">
        <v>3153</v>
      </c>
      <c r="E778" s="3" t="s">
        <v>3154</v>
      </c>
      <c r="F778" s="3" t="s">
        <v>3155</v>
      </c>
      <c r="G778" s="3" t="s">
        <v>3156</v>
      </c>
      <c r="H778" s="3" t="s">
        <v>3153</v>
      </c>
      <c r="I778" s="3" t="s">
        <v>24767</v>
      </c>
      <c r="J778" s="3" t="s">
        <v>24768</v>
      </c>
      <c r="K778" s="4" t="s">
        <v>24769</v>
      </c>
      <c r="L778" s="3"/>
    </row>
    <row r="779" spans="1:12" ht="13.5" customHeight="1" x14ac:dyDescent="0.25">
      <c r="A779" s="3" t="s">
        <v>106</v>
      </c>
      <c r="B779" s="2" t="s">
        <v>3157</v>
      </c>
      <c r="C779" s="2" t="s">
        <v>3157</v>
      </c>
      <c r="D779" s="3" t="s">
        <v>3158</v>
      </c>
      <c r="E779" s="3" t="s">
        <v>3159</v>
      </c>
      <c r="F779" s="3" t="s">
        <v>3160</v>
      </c>
      <c r="G779" s="3" t="s">
        <v>3161</v>
      </c>
      <c r="H779" s="3" t="s">
        <v>3158</v>
      </c>
      <c r="I779" s="3" t="s">
        <v>24770</v>
      </c>
      <c r="J779" s="3" t="s">
        <v>24771</v>
      </c>
      <c r="K779" s="4" t="s">
        <v>24772</v>
      </c>
      <c r="L779" s="3"/>
    </row>
    <row r="780" spans="1:12" ht="13.5" customHeight="1" x14ac:dyDescent="0.25">
      <c r="A780" s="3" t="s">
        <v>106</v>
      </c>
      <c r="B780" s="2" t="s">
        <v>3162</v>
      </c>
      <c r="C780" s="2" t="s">
        <v>3162</v>
      </c>
      <c r="D780" s="3" t="s">
        <v>3163</v>
      </c>
      <c r="E780" s="3" t="s">
        <v>3164</v>
      </c>
      <c r="F780" s="3" t="s">
        <v>3165</v>
      </c>
      <c r="G780" s="3" t="s">
        <v>3166</v>
      </c>
      <c r="H780" s="3" t="s">
        <v>24773</v>
      </c>
      <c r="I780" s="3" t="s">
        <v>24774</v>
      </c>
      <c r="J780" s="3" t="s">
        <v>24775</v>
      </c>
      <c r="K780" s="4" t="s">
        <v>24776</v>
      </c>
      <c r="L780" s="3"/>
    </row>
    <row r="781" spans="1:12" ht="13.5" customHeight="1" x14ac:dyDescent="0.25">
      <c r="A781" s="3" t="s">
        <v>106</v>
      </c>
      <c r="B781" s="2" t="s">
        <v>3167</v>
      </c>
      <c r="C781" s="2" t="s">
        <v>3167</v>
      </c>
      <c r="D781" s="3" t="s">
        <v>3168</v>
      </c>
      <c r="E781" s="3" t="s">
        <v>3169</v>
      </c>
      <c r="F781" s="3" t="s">
        <v>3170</v>
      </c>
      <c r="G781" s="3" t="s">
        <v>3171</v>
      </c>
      <c r="H781" s="3" t="s">
        <v>24777</v>
      </c>
      <c r="I781" s="3" t="s">
        <v>24778</v>
      </c>
      <c r="J781" s="3" t="s">
        <v>24779</v>
      </c>
      <c r="K781" s="4" t="s">
        <v>24780</v>
      </c>
      <c r="L781" s="3"/>
    </row>
    <row r="782" spans="1:12" ht="13.5" customHeight="1" x14ac:dyDescent="0.25">
      <c r="A782" s="3" t="s">
        <v>106</v>
      </c>
      <c r="B782" s="2" t="s">
        <v>3172</v>
      </c>
      <c r="C782" s="2" t="s">
        <v>3172</v>
      </c>
      <c r="D782" s="3" t="s">
        <v>3173</v>
      </c>
      <c r="E782" s="3" t="s">
        <v>3174</v>
      </c>
      <c r="F782" s="3" t="s">
        <v>3175</v>
      </c>
      <c r="G782" s="3" t="s">
        <v>3176</v>
      </c>
      <c r="H782" s="3" t="s">
        <v>3173</v>
      </c>
      <c r="I782" s="3" t="s">
        <v>24781</v>
      </c>
      <c r="J782" s="3" t="s">
        <v>24782</v>
      </c>
      <c r="K782" s="4" t="s">
        <v>24783</v>
      </c>
      <c r="L782" s="3"/>
    </row>
    <row r="783" spans="1:12" ht="13.5" customHeight="1" x14ac:dyDescent="0.25">
      <c r="A783" s="3" t="s">
        <v>106</v>
      </c>
      <c r="B783" s="2" t="s">
        <v>3177</v>
      </c>
      <c r="C783" s="2" t="s">
        <v>3177</v>
      </c>
      <c r="D783" s="3" t="s">
        <v>3178</v>
      </c>
      <c r="E783" s="3" t="s">
        <v>3179</v>
      </c>
      <c r="F783" s="3" t="s">
        <v>3180</v>
      </c>
      <c r="G783" s="3" t="s">
        <v>3181</v>
      </c>
      <c r="H783" s="3" t="s">
        <v>3178</v>
      </c>
      <c r="I783" s="3" t="s">
        <v>24784</v>
      </c>
      <c r="J783" s="3" t="s">
        <v>24785</v>
      </c>
      <c r="K783" s="4" t="s">
        <v>24786</v>
      </c>
      <c r="L783" s="3"/>
    </row>
    <row r="784" spans="1:12" ht="13.5" customHeight="1" x14ac:dyDescent="0.25">
      <c r="A784" s="3" t="s">
        <v>106</v>
      </c>
      <c r="B784" s="2" t="s">
        <v>3182</v>
      </c>
      <c r="C784" s="2" t="s">
        <v>3182</v>
      </c>
      <c r="D784" s="3" t="s">
        <v>3183</v>
      </c>
      <c r="E784" s="3" t="s">
        <v>3184</v>
      </c>
      <c r="F784" s="3" t="s">
        <v>3185</v>
      </c>
      <c r="G784" s="3" t="s">
        <v>3186</v>
      </c>
      <c r="H784" s="3" t="s">
        <v>3183</v>
      </c>
      <c r="I784" s="3" t="s">
        <v>24787</v>
      </c>
      <c r="J784" s="3" t="s">
        <v>24788</v>
      </c>
      <c r="K784" s="4" t="s">
        <v>24789</v>
      </c>
      <c r="L784" s="3"/>
    </row>
    <row r="785" spans="1:12" ht="13.5" customHeight="1" x14ac:dyDescent="0.25">
      <c r="A785" s="3" t="s">
        <v>106</v>
      </c>
      <c r="B785" s="2" t="s">
        <v>3187</v>
      </c>
      <c r="C785" s="2" t="s">
        <v>3187</v>
      </c>
      <c r="D785" s="3" t="s">
        <v>3188</v>
      </c>
      <c r="E785" s="3" t="s">
        <v>3189</v>
      </c>
      <c r="F785" s="3" t="s">
        <v>3190</v>
      </c>
      <c r="G785" s="3" t="s">
        <v>3191</v>
      </c>
      <c r="H785" s="3" t="s">
        <v>3188</v>
      </c>
      <c r="I785" s="3" t="s">
        <v>24790</v>
      </c>
      <c r="J785" s="3" t="s">
        <v>24791</v>
      </c>
      <c r="K785" s="4" t="s">
        <v>24792</v>
      </c>
      <c r="L785" s="3"/>
    </row>
    <row r="786" spans="1:12" ht="13.5" customHeight="1" x14ac:dyDescent="0.25">
      <c r="A786" s="3" t="s">
        <v>106</v>
      </c>
      <c r="B786" s="2" t="s">
        <v>3192</v>
      </c>
      <c r="C786" s="2" t="s">
        <v>3192</v>
      </c>
      <c r="D786" s="3" t="s">
        <v>3193</v>
      </c>
      <c r="E786" s="3" t="s">
        <v>3194</v>
      </c>
      <c r="F786" s="3" t="s">
        <v>3195</v>
      </c>
      <c r="G786" s="3" t="s">
        <v>3196</v>
      </c>
      <c r="H786" s="3" t="s">
        <v>3193</v>
      </c>
      <c r="I786" s="3" t="s">
        <v>24793</v>
      </c>
      <c r="J786" s="3" t="s">
        <v>24794</v>
      </c>
      <c r="K786" s="4" t="s">
        <v>24795</v>
      </c>
      <c r="L786" s="3"/>
    </row>
    <row r="787" spans="1:12" ht="13.5" customHeight="1" x14ac:dyDescent="0.25">
      <c r="A787" s="3" t="s">
        <v>106</v>
      </c>
      <c r="B787" s="2" t="s">
        <v>3197</v>
      </c>
      <c r="C787" s="2" t="s">
        <v>3197</v>
      </c>
      <c r="D787" s="3" t="s">
        <v>3198</v>
      </c>
      <c r="E787" s="3" t="s">
        <v>3199</v>
      </c>
      <c r="F787" s="3" t="s">
        <v>3200</v>
      </c>
      <c r="G787" s="3" t="s">
        <v>3201</v>
      </c>
      <c r="H787" s="3" t="s">
        <v>3198</v>
      </c>
      <c r="I787" s="3" t="s">
        <v>24796</v>
      </c>
      <c r="J787" s="3" t="s">
        <v>24797</v>
      </c>
      <c r="K787" s="4" t="s">
        <v>24798</v>
      </c>
      <c r="L787" s="3"/>
    </row>
    <row r="788" spans="1:12" ht="13.5" customHeight="1" x14ac:dyDescent="0.25">
      <c r="A788" s="3" t="s">
        <v>106</v>
      </c>
      <c r="B788" s="2" t="s">
        <v>3202</v>
      </c>
      <c r="C788" s="2" t="s">
        <v>3202</v>
      </c>
      <c r="D788" s="3" t="s">
        <v>3203</v>
      </c>
      <c r="E788" s="3" t="s">
        <v>3204</v>
      </c>
      <c r="F788" s="3" t="s">
        <v>3205</v>
      </c>
      <c r="G788" s="3" t="s">
        <v>3206</v>
      </c>
      <c r="H788" s="3" t="s">
        <v>24799</v>
      </c>
      <c r="I788" s="3" t="s">
        <v>24800</v>
      </c>
      <c r="J788" s="3" t="s">
        <v>24801</v>
      </c>
      <c r="K788" s="4" t="s">
        <v>24802</v>
      </c>
      <c r="L788" s="3"/>
    </row>
    <row r="789" spans="1:12" ht="13.5" customHeight="1" x14ac:dyDescent="0.25">
      <c r="A789" s="3" t="s">
        <v>106</v>
      </c>
      <c r="B789" s="2" t="s">
        <v>3207</v>
      </c>
      <c r="C789" s="2" t="s">
        <v>3207</v>
      </c>
      <c r="D789" s="3" t="s">
        <v>3208</v>
      </c>
      <c r="E789" s="3" t="s">
        <v>3209</v>
      </c>
      <c r="F789" s="3" t="s">
        <v>3210</v>
      </c>
      <c r="G789" s="3" t="s">
        <v>3211</v>
      </c>
      <c r="H789" s="3" t="s">
        <v>24803</v>
      </c>
      <c r="I789" s="3" t="s">
        <v>24804</v>
      </c>
      <c r="J789" s="3" t="s">
        <v>24805</v>
      </c>
      <c r="K789" s="4" t="s">
        <v>24806</v>
      </c>
      <c r="L789" s="3"/>
    </row>
    <row r="790" spans="1:12" ht="13.5" customHeight="1" x14ac:dyDescent="0.25">
      <c r="A790" s="3" t="s">
        <v>106</v>
      </c>
      <c r="B790" s="2" t="s">
        <v>3212</v>
      </c>
      <c r="C790" s="2" t="s">
        <v>3212</v>
      </c>
      <c r="D790" s="3" t="s">
        <v>3213</v>
      </c>
      <c r="E790" s="3" t="s">
        <v>3214</v>
      </c>
      <c r="F790" s="3" t="s">
        <v>3215</v>
      </c>
      <c r="G790" s="3" t="s">
        <v>3216</v>
      </c>
      <c r="H790" s="3" t="s">
        <v>24807</v>
      </c>
      <c r="I790" s="3" t="s">
        <v>24808</v>
      </c>
      <c r="J790" s="3" t="s">
        <v>24809</v>
      </c>
      <c r="K790" s="4" t="s">
        <v>24810</v>
      </c>
      <c r="L790" s="3"/>
    </row>
    <row r="791" spans="1:12" ht="13.5" customHeight="1" x14ac:dyDescent="0.25">
      <c r="A791" s="3" t="s">
        <v>106</v>
      </c>
      <c r="B791" s="2" t="s">
        <v>3217</v>
      </c>
      <c r="C791" s="2" t="s">
        <v>3217</v>
      </c>
      <c r="D791" s="3" t="s">
        <v>3218</v>
      </c>
      <c r="E791" s="3" t="s">
        <v>3219</v>
      </c>
      <c r="F791" s="3" t="s">
        <v>3220</v>
      </c>
      <c r="G791" s="3" t="s">
        <v>3221</v>
      </c>
      <c r="H791" s="3" t="s">
        <v>24811</v>
      </c>
      <c r="I791" s="3" t="s">
        <v>24812</v>
      </c>
      <c r="J791" s="3" t="s">
        <v>24813</v>
      </c>
      <c r="K791" s="4" t="s">
        <v>24814</v>
      </c>
      <c r="L791" s="3"/>
    </row>
    <row r="792" spans="1:12" ht="13.5" customHeight="1" x14ac:dyDescent="0.25">
      <c r="A792" s="3" t="s">
        <v>106</v>
      </c>
      <c r="B792" s="2" t="s">
        <v>3222</v>
      </c>
      <c r="C792" s="2" t="s">
        <v>3222</v>
      </c>
      <c r="D792" s="3" t="s">
        <v>3223</v>
      </c>
      <c r="E792" s="3" t="s">
        <v>3224</v>
      </c>
      <c r="F792" s="3" t="s">
        <v>3225</v>
      </c>
      <c r="G792" s="3" t="s">
        <v>3226</v>
      </c>
      <c r="H792" s="3" t="s">
        <v>24815</v>
      </c>
      <c r="I792" s="3" t="s">
        <v>24816</v>
      </c>
      <c r="J792" s="3" t="s">
        <v>24817</v>
      </c>
      <c r="K792" s="4" t="s">
        <v>24818</v>
      </c>
      <c r="L792" s="3"/>
    </row>
    <row r="793" spans="1:12" ht="13.5" customHeight="1" x14ac:dyDescent="0.25">
      <c r="A793" s="3" t="s">
        <v>106</v>
      </c>
      <c r="B793" s="2" t="s">
        <v>3227</v>
      </c>
      <c r="C793" s="2" t="s">
        <v>3227</v>
      </c>
      <c r="D793" s="3" t="s">
        <v>3228</v>
      </c>
      <c r="E793" s="3" t="s">
        <v>3229</v>
      </c>
      <c r="F793" s="3" t="s">
        <v>3230</v>
      </c>
      <c r="G793" s="3" t="s">
        <v>3231</v>
      </c>
      <c r="H793" s="3" t="s">
        <v>24819</v>
      </c>
      <c r="I793" s="3" t="s">
        <v>24820</v>
      </c>
      <c r="J793" s="3" t="s">
        <v>24821</v>
      </c>
      <c r="K793" s="4" t="s">
        <v>24822</v>
      </c>
      <c r="L793" s="3"/>
    </row>
    <row r="794" spans="1:12" ht="13.5" customHeight="1" x14ac:dyDescent="0.25">
      <c r="A794" s="3" t="s">
        <v>106</v>
      </c>
      <c r="B794" s="2" t="s">
        <v>3232</v>
      </c>
      <c r="C794" s="2" t="s">
        <v>3232</v>
      </c>
      <c r="D794" s="3" t="s">
        <v>3233</v>
      </c>
      <c r="E794" s="3" t="s">
        <v>3234</v>
      </c>
      <c r="F794" s="3" t="s">
        <v>3235</v>
      </c>
      <c r="G794" s="3" t="s">
        <v>3236</v>
      </c>
      <c r="H794" s="3" t="s">
        <v>24823</v>
      </c>
      <c r="I794" s="3" t="s">
        <v>24824</v>
      </c>
      <c r="J794" s="3" t="s">
        <v>24825</v>
      </c>
      <c r="K794" s="4" t="s">
        <v>24826</v>
      </c>
      <c r="L794" s="3"/>
    </row>
    <row r="795" spans="1:12" ht="13.5" customHeight="1" x14ac:dyDescent="0.25">
      <c r="A795" s="3" t="s">
        <v>106</v>
      </c>
      <c r="B795" s="2" t="s">
        <v>3237</v>
      </c>
      <c r="C795" s="2" t="s">
        <v>3237</v>
      </c>
      <c r="D795" s="3" t="s">
        <v>3238</v>
      </c>
      <c r="E795" s="3" t="s">
        <v>3239</v>
      </c>
      <c r="F795" s="3" t="s">
        <v>3240</v>
      </c>
      <c r="G795" s="3" t="s">
        <v>3241</v>
      </c>
      <c r="H795" s="3" t="s">
        <v>24827</v>
      </c>
      <c r="I795" s="3" t="s">
        <v>24828</v>
      </c>
      <c r="J795" s="3" t="s">
        <v>24829</v>
      </c>
      <c r="K795" s="4" t="s">
        <v>24830</v>
      </c>
      <c r="L795" s="3"/>
    </row>
    <row r="796" spans="1:12" ht="13.5" customHeight="1" x14ac:dyDescent="0.25">
      <c r="A796" s="3" t="s">
        <v>106</v>
      </c>
      <c r="B796" s="2" t="s">
        <v>3242</v>
      </c>
      <c r="C796" s="2" t="s">
        <v>3242</v>
      </c>
      <c r="D796" s="3" t="s">
        <v>3243</v>
      </c>
      <c r="E796" s="3" t="s">
        <v>3244</v>
      </c>
      <c r="F796" s="3" t="s">
        <v>3245</v>
      </c>
      <c r="G796" s="3" t="s">
        <v>3246</v>
      </c>
      <c r="H796" s="3" t="s">
        <v>24831</v>
      </c>
      <c r="I796" s="3" t="s">
        <v>24832</v>
      </c>
      <c r="J796" s="3" t="s">
        <v>24833</v>
      </c>
      <c r="K796" s="4" t="s">
        <v>24834</v>
      </c>
      <c r="L796" s="3"/>
    </row>
    <row r="797" spans="1:12" ht="13.5" customHeight="1" x14ac:dyDescent="0.25">
      <c r="A797" s="3" t="s">
        <v>106</v>
      </c>
      <c r="B797" s="2" t="s">
        <v>3247</v>
      </c>
      <c r="C797" s="2" t="s">
        <v>3247</v>
      </c>
      <c r="D797" s="3" t="s">
        <v>3248</v>
      </c>
      <c r="E797" s="3" t="s">
        <v>3249</v>
      </c>
      <c r="F797" s="3" t="s">
        <v>3250</v>
      </c>
      <c r="G797" s="3" t="s">
        <v>3251</v>
      </c>
      <c r="H797" s="3" t="s">
        <v>24835</v>
      </c>
      <c r="I797" s="3" t="s">
        <v>24836</v>
      </c>
      <c r="J797" s="3" t="s">
        <v>24837</v>
      </c>
      <c r="K797" s="4" t="s">
        <v>24838</v>
      </c>
      <c r="L797" s="3"/>
    </row>
    <row r="798" spans="1:12" ht="13.5" customHeight="1" x14ac:dyDescent="0.25">
      <c r="A798" s="3" t="s">
        <v>106</v>
      </c>
      <c r="B798" s="2" t="s">
        <v>3252</v>
      </c>
      <c r="C798" s="2" t="s">
        <v>3252</v>
      </c>
      <c r="D798" s="3" t="s">
        <v>3253</v>
      </c>
      <c r="E798" s="3" t="s">
        <v>3254</v>
      </c>
      <c r="F798" s="3" t="s">
        <v>3255</v>
      </c>
      <c r="G798" s="3" t="s">
        <v>3256</v>
      </c>
      <c r="H798" s="3" t="s">
        <v>24839</v>
      </c>
      <c r="I798" s="3" t="s">
        <v>24840</v>
      </c>
      <c r="J798" s="3" t="s">
        <v>24841</v>
      </c>
      <c r="K798" s="4" t="s">
        <v>24842</v>
      </c>
      <c r="L798" s="3"/>
    </row>
    <row r="799" spans="1:12" ht="13.5" customHeight="1" x14ac:dyDescent="0.25">
      <c r="A799" s="3" t="s">
        <v>106</v>
      </c>
      <c r="B799" s="2" t="s">
        <v>3257</v>
      </c>
      <c r="C799" s="2" t="s">
        <v>3257</v>
      </c>
      <c r="D799" s="3" t="s">
        <v>3258</v>
      </c>
      <c r="E799" s="3" t="s">
        <v>3259</v>
      </c>
      <c r="F799" s="3" t="s">
        <v>3260</v>
      </c>
      <c r="G799" s="3" t="s">
        <v>3261</v>
      </c>
      <c r="H799" s="3" t="s">
        <v>24843</v>
      </c>
      <c r="I799" s="3" t="s">
        <v>24844</v>
      </c>
      <c r="J799" s="3" t="s">
        <v>24845</v>
      </c>
      <c r="K799" s="4" t="s">
        <v>24846</v>
      </c>
      <c r="L799" s="3"/>
    </row>
    <row r="800" spans="1:12" ht="13.5" customHeight="1" x14ac:dyDescent="0.25">
      <c r="A800" s="3" t="s">
        <v>106</v>
      </c>
      <c r="B800" s="2" t="s">
        <v>3262</v>
      </c>
      <c r="C800" s="2" t="s">
        <v>3262</v>
      </c>
      <c r="D800" s="3" t="s">
        <v>3263</v>
      </c>
      <c r="E800" s="3" t="s">
        <v>3264</v>
      </c>
      <c r="F800" s="3" t="s">
        <v>3265</v>
      </c>
      <c r="G800" s="3" t="s">
        <v>3266</v>
      </c>
      <c r="H800" s="3" t="s">
        <v>24847</v>
      </c>
      <c r="I800" s="3" t="s">
        <v>24848</v>
      </c>
      <c r="J800" s="3" t="s">
        <v>24849</v>
      </c>
      <c r="K800" s="4" t="s">
        <v>24850</v>
      </c>
      <c r="L800" s="3"/>
    </row>
    <row r="801" spans="1:12" ht="13.5" customHeight="1" x14ac:dyDescent="0.25">
      <c r="A801" s="3" t="s">
        <v>106</v>
      </c>
      <c r="B801" s="2" t="s">
        <v>3267</v>
      </c>
      <c r="C801" s="2" t="s">
        <v>3267</v>
      </c>
      <c r="D801" s="3" t="s">
        <v>3268</v>
      </c>
      <c r="E801" s="3" t="s">
        <v>3269</v>
      </c>
      <c r="F801" s="3" t="s">
        <v>3270</v>
      </c>
      <c r="G801" s="3" t="s">
        <v>3271</v>
      </c>
      <c r="H801" s="3" t="s">
        <v>24851</v>
      </c>
      <c r="I801" s="3" t="s">
        <v>24852</v>
      </c>
      <c r="J801" s="3" t="s">
        <v>24853</v>
      </c>
      <c r="K801" s="4" t="s">
        <v>24854</v>
      </c>
      <c r="L801" s="3"/>
    </row>
    <row r="802" spans="1:12" ht="13.5" customHeight="1" x14ac:dyDescent="0.25">
      <c r="A802" s="3" t="s">
        <v>106</v>
      </c>
      <c r="B802" s="2" t="s">
        <v>3272</v>
      </c>
      <c r="C802" s="2" t="s">
        <v>3272</v>
      </c>
      <c r="D802" s="3" t="s">
        <v>3273</v>
      </c>
      <c r="E802" s="3" t="s">
        <v>3274</v>
      </c>
      <c r="F802" s="3" t="s">
        <v>3275</v>
      </c>
      <c r="G802" s="3" t="s">
        <v>3276</v>
      </c>
      <c r="H802" s="3" t="s">
        <v>24855</v>
      </c>
      <c r="I802" s="3" t="s">
        <v>24856</v>
      </c>
      <c r="J802" s="3" t="s">
        <v>24857</v>
      </c>
      <c r="K802" s="4" t="s">
        <v>24858</v>
      </c>
      <c r="L802" s="3"/>
    </row>
    <row r="803" spans="1:12" ht="13.5" customHeight="1" x14ac:dyDescent="0.25">
      <c r="A803" s="3" t="s">
        <v>106</v>
      </c>
      <c r="B803" s="2" t="s">
        <v>3277</v>
      </c>
      <c r="C803" s="2" t="s">
        <v>3277</v>
      </c>
      <c r="D803" s="3" t="s">
        <v>3278</v>
      </c>
      <c r="E803" s="3" t="s">
        <v>3279</v>
      </c>
      <c r="F803" s="3" t="s">
        <v>3280</v>
      </c>
      <c r="G803" s="3" t="s">
        <v>3281</v>
      </c>
      <c r="H803" s="3" t="s">
        <v>24859</v>
      </c>
      <c r="I803" s="3" t="s">
        <v>24860</v>
      </c>
      <c r="J803" s="3" t="s">
        <v>24861</v>
      </c>
      <c r="K803" s="4" t="s">
        <v>24862</v>
      </c>
      <c r="L803" s="3"/>
    </row>
    <row r="804" spans="1:12" ht="13.5" customHeight="1" x14ac:dyDescent="0.25">
      <c r="A804" s="3" t="s">
        <v>106</v>
      </c>
      <c r="B804" s="2" t="s">
        <v>3282</v>
      </c>
      <c r="C804" s="2" t="s">
        <v>3282</v>
      </c>
      <c r="D804" s="3" t="s">
        <v>3283</v>
      </c>
      <c r="E804" s="3" t="s">
        <v>3284</v>
      </c>
      <c r="F804" s="3" t="s">
        <v>3285</v>
      </c>
      <c r="G804" s="3" t="s">
        <v>3286</v>
      </c>
      <c r="H804" s="3" t="s">
        <v>24863</v>
      </c>
      <c r="I804" s="3" t="s">
        <v>24864</v>
      </c>
      <c r="J804" s="3" t="s">
        <v>24865</v>
      </c>
      <c r="K804" s="4" t="s">
        <v>24866</v>
      </c>
      <c r="L804" s="3"/>
    </row>
    <row r="805" spans="1:12" ht="13.5" customHeight="1" x14ac:dyDescent="0.25">
      <c r="A805" s="3" t="s">
        <v>106</v>
      </c>
      <c r="B805" s="2" t="s">
        <v>3287</v>
      </c>
      <c r="C805" s="2" t="s">
        <v>3287</v>
      </c>
      <c r="D805" s="3" t="s">
        <v>3288</v>
      </c>
      <c r="E805" s="3" t="s">
        <v>3289</v>
      </c>
      <c r="F805" s="3" t="s">
        <v>3290</v>
      </c>
      <c r="G805" s="3" t="s">
        <v>3291</v>
      </c>
      <c r="H805" s="3" t="s">
        <v>24867</v>
      </c>
      <c r="I805" s="3" t="s">
        <v>24868</v>
      </c>
      <c r="J805" s="3" t="s">
        <v>24869</v>
      </c>
      <c r="K805" s="4" t="s">
        <v>24870</v>
      </c>
      <c r="L805" s="3"/>
    </row>
    <row r="806" spans="1:12" ht="13.5" customHeight="1" x14ac:dyDescent="0.25">
      <c r="A806" s="3" t="s">
        <v>106</v>
      </c>
      <c r="B806" s="2" t="s">
        <v>3292</v>
      </c>
      <c r="C806" s="2" t="s">
        <v>3292</v>
      </c>
      <c r="D806" s="3" t="s">
        <v>3293</v>
      </c>
      <c r="E806" s="3" t="s">
        <v>3294</v>
      </c>
      <c r="F806" s="3" t="s">
        <v>3295</v>
      </c>
      <c r="G806" s="3" t="s">
        <v>3296</v>
      </c>
      <c r="H806" s="3" t="s">
        <v>24871</v>
      </c>
      <c r="I806" s="3" t="s">
        <v>24872</v>
      </c>
      <c r="J806" s="3" t="s">
        <v>24873</v>
      </c>
      <c r="K806" s="4" t="s">
        <v>24874</v>
      </c>
      <c r="L806" s="3"/>
    </row>
    <row r="807" spans="1:12" ht="13.5" customHeight="1" x14ac:dyDescent="0.25">
      <c r="A807" s="3" t="s">
        <v>106</v>
      </c>
      <c r="B807" s="2" t="s">
        <v>3297</v>
      </c>
      <c r="C807" s="2" t="s">
        <v>3297</v>
      </c>
      <c r="D807" s="3" t="s">
        <v>3298</v>
      </c>
      <c r="E807" s="3" t="s">
        <v>3299</v>
      </c>
      <c r="F807" s="3" t="s">
        <v>3300</v>
      </c>
      <c r="G807" s="3" t="s">
        <v>3301</v>
      </c>
      <c r="H807" s="3" t="s">
        <v>24875</v>
      </c>
      <c r="I807" s="3" t="s">
        <v>24876</v>
      </c>
      <c r="J807" s="3" t="s">
        <v>24877</v>
      </c>
      <c r="K807" s="4" t="s">
        <v>24878</v>
      </c>
      <c r="L807" s="3"/>
    </row>
    <row r="808" spans="1:12" ht="13.5" customHeight="1" x14ac:dyDescent="0.25">
      <c r="A808" s="3" t="s">
        <v>106</v>
      </c>
      <c r="B808" s="2" t="s">
        <v>3302</v>
      </c>
      <c r="C808" s="2" t="s">
        <v>3302</v>
      </c>
      <c r="D808" s="3" t="s">
        <v>3303</v>
      </c>
      <c r="E808" s="3" t="s">
        <v>3304</v>
      </c>
      <c r="F808" s="3" t="s">
        <v>3305</v>
      </c>
      <c r="G808" s="3" t="s">
        <v>3306</v>
      </c>
      <c r="H808" s="3" t="s">
        <v>24879</v>
      </c>
      <c r="I808" s="3" t="s">
        <v>24880</v>
      </c>
      <c r="J808" s="3" t="s">
        <v>24881</v>
      </c>
      <c r="K808" s="3" t="s">
        <v>24882</v>
      </c>
      <c r="L808" s="3"/>
    </row>
    <row r="809" spans="1:12" ht="13.5" customHeight="1" x14ac:dyDescent="0.25">
      <c r="A809" s="3" t="s">
        <v>9</v>
      </c>
      <c r="B809" s="2" t="s">
        <v>39943</v>
      </c>
      <c r="C809" s="2" t="s">
        <v>3307</v>
      </c>
      <c r="D809" s="3" t="s">
        <v>3308</v>
      </c>
      <c r="E809" s="3" t="s">
        <v>3308</v>
      </c>
      <c r="F809" s="3" t="s">
        <v>3309</v>
      </c>
      <c r="G809" s="3" t="s">
        <v>3310</v>
      </c>
      <c r="H809" s="3" t="s">
        <v>24883</v>
      </c>
      <c r="I809" s="3" t="s">
        <v>24883</v>
      </c>
      <c r="J809" s="3" t="s">
        <v>24884</v>
      </c>
      <c r="K809" s="3" t="s">
        <v>24885</v>
      </c>
      <c r="L809" s="3"/>
    </row>
    <row r="810" spans="1:12" ht="13.5" customHeight="1" x14ac:dyDescent="0.25">
      <c r="A810" s="3" t="s">
        <v>9</v>
      </c>
      <c r="B810" s="2" t="s">
        <v>39944</v>
      </c>
      <c r="C810" s="2" t="s">
        <v>3311</v>
      </c>
      <c r="D810" s="3" t="s">
        <v>3312</v>
      </c>
      <c r="E810" s="3" t="s">
        <v>3312</v>
      </c>
      <c r="F810" s="3" t="s">
        <v>3313</v>
      </c>
      <c r="G810" s="3" t="s">
        <v>3314</v>
      </c>
      <c r="H810" s="3" t="s">
        <v>24886</v>
      </c>
      <c r="I810" s="3" t="s">
        <v>24886</v>
      </c>
      <c r="J810" s="3" t="s">
        <v>24887</v>
      </c>
      <c r="K810" s="3" t="s">
        <v>24888</v>
      </c>
      <c r="L810" s="3"/>
    </row>
    <row r="811" spans="1:12" ht="13.5" customHeight="1" x14ac:dyDescent="0.25">
      <c r="A811" s="3" t="s">
        <v>9</v>
      </c>
      <c r="B811" s="2" t="s">
        <v>39945</v>
      </c>
      <c r="C811" s="2" t="s">
        <v>3315</v>
      </c>
      <c r="D811" s="3" t="s">
        <v>3316</v>
      </c>
      <c r="E811" s="3" t="s">
        <v>3317</v>
      </c>
      <c r="F811" s="3" t="s">
        <v>3318</v>
      </c>
      <c r="G811" s="3" t="s">
        <v>3319</v>
      </c>
      <c r="H811" s="3" t="s">
        <v>24889</v>
      </c>
      <c r="I811" s="3" t="s">
        <v>24890</v>
      </c>
      <c r="J811" s="3" t="s">
        <v>24891</v>
      </c>
      <c r="K811" s="3" t="s">
        <v>24892</v>
      </c>
      <c r="L811" s="3"/>
    </row>
    <row r="812" spans="1:12" ht="13.5" customHeight="1" x14ac:dyDescent="0.25">
      <c r="A812" s="3" t="s">
        <v>106</v>
      </c>
      <c r="B812" s="2" t="s">
        <v>3320</v>
      </c>
      <c r="C812" s="2" t="s">
        <v>3320</v>
      </c>
      <c r="D812" s="3" t="s">
        <v>3321</v>
      </c>
      <c r="E812" s="3" t="s">
        <v>3322</v>
      </c>
      <c r="F812" s="3" t="s">
        <v>3323</v>
      </c>
      <c r="G812" s="3" t="s">
        <v>3324</v>
      </c>
      <c r="H812" s="3" t="s">
        <v>24893</v>
      </c>
      <c r="I812" s="3" t="s">
        <v>24894</v>
      </c>
      <c r="J812" s="3" t="s">
        <v>24895</v>
      </c>
      <c r="K812" s="3" t="s">
        <v>24896</v>
      </c>
      <c r="L812" s="3"/>
    </row>
    <row r="813" spans="1:12" ht="13.5" customHeight="1" x14ac:dyDescent="0.25">
      <c r="A813" s="3" t="s">
        <v>106</v>
      </c>
      <c r="B813" s="2" t="s">
        <v>3325</v>
      </c>
      <c r="C813" s="2" t="s">
        <v>3325</v>
      </c>
      <c r="D813" s="3" t="s">
        <v>3326</v>
      </c>
      <c r="E813" s="3" t="s">
        <v>3327</v>
      </c>
      <c r="F813" s="3" t="s">
        <v>3328</v>
      </c>
      <c r="G813" s="3" t="s">
        <v>3329</v>
      </c>
      <c r="H813" s="3" t="s">
        <v>24897</v>
      </c>
      <c r="I813" s="3" t="s">
        <v>24898</v>
      </c>
      <c r="J813" s="3" t="s">
        <v>24899</v>
      </c>
      <c r="K813" s="4" t="s">
        <v>24900</v>
      </c>
      <c r="L813" s="3"/>
    </row>
    <row r="814" spans="1:12" ht="13.5" customHeight="1" x14ac:dyDescent="0.25">
      <c r="A814" s="3" t="s">
        <v>106</v>
      </c>
      <c r="B814" s="2" t="s">
        <v>3330</v>
      </c>
      <c r="C814" s="2" t="s">
        <v>3330</v>
      </c>
      <c r="D814" s="3" t="s">
        <v>3331</v>
      </c>
      <c r="E814" s="3" t="s">
        <v>3332</v>
      </c>
      <c r="F814" s="3" t="s">
        <v>3333</v>
      </c>
      <c r="G814" s="3" t="s">
        <v>3334</v>
      </c>
      <c r="H814" s="3" t="s">
        <v>24901</v>
      </c>
      <c r="I814" s="3" t="s">
        <v>24902</v>
      </c>
      <c r="J814" s="3" t="s">
        <v>24903</v>
      </c>
      <c r="K814" s="4" t="s">
        <v>24904</v>
      </c>
      <c r="L814" s="3"/>
    </row>
    <row r="815" spans="1:12" ht="13.5" customHeight="1" x14ac:dyDescent="0.25">
      <c r="A815" s="3" t="s">
        <v>106</v>
      </c>
      <c r="B815" s="2" t="s">
        <v>3335</v>
      </c>
      <c r="C815" s="2" t="s">
        <v>3335</v>
      </c>
      <c r="D815" s="3" t="s">
        <v>3336</v>
      </c>
      <c r="E815" s="3" t="s">
        <v>3337</v>
      </c>
      <c r="F815" s="3" t="s">
        <v>3338</v>
      </c>
      <c r="G815" s="3" t="s">
        <v>3339</v>
      </c>
      <c r="H815" s="3" t="s">
        <v>24905</v>
      </c>
      <c r="I815" s="3" t="s">
        <v>24906</v>
      </c>
      <c r="J815" s="3" t="s">
        <v>24907</v>
      </c>
      <c r="K815" s="4" t="s">
        <v>24908</v>
      </c>
      <c r="L815" s="3"/>
    </row>
    <row r="816" spans="1:12" ht="13.5" customHeight="1" x14ac:dyDescent="0.25">
      <c r="A816" s="3" t="s">
        <v>106</v>
      </c>
      <c r="B816" s="2" t="s">
        <v>3340</v>
      </c>
      <c r="C816" s="2" t="s">
        <v>3340</v>
      </c>
      <c r="D816" s="3" t="s">
        <v>3341</v>
      </c>
      <c r="E816" s="3" t="s">
        <v>3342</v>
      </c>
      <c r="F816" s="3" t="s">
        <v>3343</v>
      </c>
      <c r="G816" s="3" t="s">
        <v>3344</v>
      </c>
      <c r="H816" s="3" t="s">
        <v>24909</v>
      </c>
      <c r="I816" s="3" t="s">
        <v>24910</v>
      </c>
      <c r="J816" s="3" t="s">
        <v>24911</v>
      </c>
      <c r="K816" s="3" t="s">
        <v>24912</v>
      </c>
      <c r="L816" s="3"/>
    </row>
    <row r="817" spans="1:12" ht="13.5" customHeight="1" x14ac:dyDescent="0.25">
      <c r="A817" s="3" t="s">
        <v>106</v>
      </c>
      <c r="B817" s="2" t="s">
        <v>3345</v>
      </c>
      <c r="C817" s="2" t="s">
        <v>3345</v>
      </c>
      <c r="D817" s="3" t="s">
        <v>3346</v>
      </c>
      <c r="E817" s="3" t="s">
        <v>3347</v>
      </c>
      <c r="F817" s="3" t="s">
        <v>3348</v>
      </c>
      <c r="G817" s="3" t="s">
        <v>3349</v>
      </c>
      <c r="H817" s="3" t="s">
        <v>3346</v>
      </c>
      <c r="I817" s="3" t="s">
        <v>24913</v>
      </c>
      <c r="J817" s="3" t="s">
        <v>24914</v>
      </c>
      <c r="K817" s="4" t="s">
        <v>24915</v>
      </c>
      <c r="L817" s="3"/>
    </row>
    <row r="818" spans="1:12" ht="13.5" customHeight="1" x14ac:dyDescent="0.25">
      <c r="A818" s="3" t="s">
        <v>106</v>
      </c>
      <c r="B818" s="2" t="s">
        <v>3350</v>
      </c>
      <c r="C818" s="2" t="s">
        <v>3350</v>
      </c>
      <c r="D818" s="3" t="s">
        <v>3351</v>
      </c>
      <c r="E818" s="3" t="s">
        <v>3352</v>
      </c>
      <c r="F818" s="3" t="s">
        <v>3353</v>
      </c>
      <c r="G818" s="3" t="s">
        <v>3354</v>
      </c>
      <c r="H818" s="3" t="s">
        <v>24916</v>
      </c>
      <c r="I818" s="3" t="s">
        <v>24917</v>
      </c>
      <c r="J818" s="3" t="s">
        <v>24918</v>
      </c>
      <c r="K818" s="4" t="s">
        <v>24919</v>
      </c>
      <c r="L818" s="3"/>
    </row>
    <row r="819" spans="1:12" ht="13.5" customHeight="1" x14ac:dyDescent="0.25">
      <c r="A819" s="3" t="s">
        <v>106</v>
      </c>
      <c r="B819" s="2" t="s">
        <v>3355</v>
      </c>
      <c r="C819" s="2" t="s">
        <v>3355</v>
      </c>
      <c r="D819" s="3" t="s">
        <v>3356</v>
      </c>
      <c r="E819" s="3" t="s">
        <v>3357</v>
      </c>
      <c r="F819" s="3" t="s">
        <v>3358</v>
      </c>
      <c r="G819" s="3" t="s">
        <v>3359</v>
      </c>
      <c r="H819" s="3" t="s">
        <v>3356</v>
      </c>
      <c r="I819" s="3" t="s">
        <v>24920</v>
      </c>
      <c r="J819" s="3" t="s">
        <v>24921</v>
      </c>
      <c r="K819" s="4" t="s">
        <v>24922</v>
      </c>
      <c r="L819" s="3"/>
    </row>
    <row r="820" spans="1:12" ht="13.5" customHeight="1" x14ac:dyDescent="0.25">
      <c r="A820" s="3" t="s">
        <v>106</v>
      </c>
      <c r="B820" s="2" t="s">
        <v>3360</v>
      </c>
      <c r="C820" s="2" t="s">
        <v>3360</v>
      </c>
      <c r="D820" s="3" t="s">
        <v>3361</v>
      </c>
      <c r="E820" s="3" t="s">
        <v>3362</v>
      </c>
      <c r="F820" s="3" t="s">
        <v>3363</v>
      </c>
      <c r="G820" s="3" t="s">
        <v>3364</v>
      </c>
      <c r="H820" s="3" t="s">
        <v>3361</v>
      </c>
      <c r="I820" s="3" t="s">
        <v>24923</v>
      </c>
      <c r="J820" s="3" t="s">
        <v>24924</v>
      </c>
      <c r="K820" s="4" t="s">
        <v>24925</v>
      </c>
      <c r="L820" s="3"/>
    </row>
    <row r="821" spans="1:12" ht="13.5" customHeight="1" x14ac:dyDescent="0.25">
      <c r="A821" s="3" t="s">
        <v>106</v>
      </c>
      <c r="B821" s="2" t="s">
        <v>3365</v>
      </c>
      <c r="C821" s="2" t="s">
        <v>3365</v>
      </c>
      <c r="D821" s="3" t="s">
        <v>3366</v>
      </c>
      <c r="E821" s="3" t="s">
        <v>3367</v>
      </c>
      <c r="F821" s="3" t="s">
        <v>3368</v>
      </c>
      <c r="G821" s="3" t="s">
        <v>3369</v>
      </c>
      <c r="H821" s="3" t="s">
        <v>3366</v>
      </c>
      <c r="I821" s="3" t="s">
        <v>24926</v>
      </c>
      <c r="J821" s="3" t="s">
        <v>24927</v>
      </c>
      <c r="K821" s="4" t="s">
        <v>24928</v>
      </c>
      <c r="L821" s="3"/>
    </row>
    <row r="822" spans="1:12" ht="13.5" customHeight="1" x14ac:dyDescent="0.25">
      <c r="A822" s="3" t="s">
        <v>106</v>
      </c>
      <c r="B822" s="2" t="s">
        <v>3370</v>
      </c>
      <c r="C822" s="2" t="s">
        <v>3370</v>
      </c>
      <c r="D822" s="3" t="s">
        <v>3371</v>
      </c>
      <c r="E822" s="3" t="s">
        <v>3372</v>
      </c>
      <c r="F822" s="3" t="s">
        <v>3373</v>
      </c>
      <c r="G822" s="3" t="s">
        <v>3374</v>
      </c>
      <c r="H822" s="3" t="s">
        <v>3371</v>
      </c>
      <c r="I822" s="3" t="s">
        <v>24929</v>
      </c>
      <c r="J822" s="3" t="s">
        <v>24930</v>
      </c>
      <c r="K822" s="4" t="s">
        <v>24931</v>
      </c>
      <c r="L822" s="3"/>
    </row>
    <row r="823" spans="1:12" ht="13.5" customHeight="1" x14ac:dyDescent="0.25">
      <c r="A823" s="3" t="s">
        <v>106</v>
      </c>
      <c r="B823" s="2" t="s">
        <v>3375</v>
      </c>
      <c r="C823" s="2" t="s">
        <v>3375</v>
      </c>
      <c r="D823" s="3" t="s">
        <v>3376</v>
      </c>
      <c r="E823" s="3" t="s">
        <v>3377</v>
      </c>
      <c r="F823" s="3" t="s">
        <v>3378</v>
      </c>
      <c r="G823" s="3" t="s">
        <v>3379</v>
      </c>
      <c r="H823" s="3" t="s">
        <v>24932</v>
      </c>
      <c r="I823" s="3" t="s">
        <v>24933</v>
      </c>
      <c r="J823" s="3" t="s">
        <v>24934</v>
      </c>
      <c r="K823" s="4" t="s">
        <v>24935</v>
      </c>
      <c r="L823" s="3"/>
    </row>
    <row r="824" spans="1:12" ht="13.5" customHeight="1" x14ac:dyDescent="0.25">
      <c r="A824" s="3" t="s">
        <v>106</v>
      </c>
      <c r="B824" s="2" t="s">
        <v>3380</v>
      </c>
      <c r="C824" s="2" t="s">
        <v>3380</v>
      </c>
      <c r="D824" s="3" t="s">
        <v>3381</v>
      </c>
      <c r="E824" s="3" t="s">
        <v>3382</v>
      </c>
      <c r="F824" s="3" t="s">
        <v>3383</v>
      </c>
      <c r="G824" s="3" t="s">
        <v>3384</v>
      </c>
      <c r="H824" s="3" t="s">
        <v>24936</v>
      </c>
      <c r="I824" s="3" t="s">
        <v>24937</v>
      </c>
      <c r="J824" s="3" t="s">
        <v>24938</v>
      </c>
      <c r="K824" s="4" t="s">
        <v>24939</v>
      </c>
      <c r="L824" s="3"/>
    </row>
    <row r="825" spans="1:12" ht="13.5" customHeight="1" x14ac:dyDescent="0.25">
      <c r="A825" s="3" t="s">
        <v>106</v>
      </c>
      <c r="B825" s="2" t="s">
        <v>3385</v>
      </c>
      <c r="C825" s="2" t="s">
        <v>3385</v>
      </c>
      <c r="D825" s="3" t="s">
        <v>3386</v>
      </c>
      <c r="E825" s="3" t="s">
        <v>3387</v>
      </c>
      <c r="F825" s="3" t="s">
        <v>3388</v>
      </c>
      <c r="G825" s="3" t="s">
        <v>3389</v>
      </c>
      <c r="H825" s="3" t="s">
        <v>24940</v>
      </c>
      <c r="I825" s="3" t="s">
        <v>24941</v>
      </c>
      <c r="J825" s="3" t="s">
        <v>24942</v>
      </c>
      <c r="K825" s="4" t="s">
        <v>24943</v>
      </c>
      <c r="L825" s="3"/>
    </row>
    <row r="826" spans="1:12" ht="13.5" customHeight="1" x14ac:dyDescent="0.25">
      <c r="A826" s="3" t="s">
        <v>106</v>
      </c>
      <c r="B826" s="2" t="s">
        <v>3390</v>
      </c>
      <c r="C826" s="2" t="s">
        <v>3390</v>
      </c>
      <c r="D826" s="3" t="s">
        <v>3391</v>
      </c>
      <c r="E826" s="3" t="s">
        <v>3392</v>
      </c>
      <c r="F826" s="3" t="s">
        <v>3393</v>
      </c>
      <c r="G826" s="3" t="s">
        <v>3394</v>
      </c>
      <c r="H826" s="3" t="s">
        <v>24944</v>
      </c>
      <c r="I826" s="3" t="s">
        <v>24945</v>
      </c>
      <c r="J826" s="3" t="s">
        <v>24946</v>
      </c>
      <c r="K826" s="4" t="s">
        <v>24947</v>
      </c>
      <c r="L826" s="3"/>
    </row>
    <row r="827" spans="1:12" ht="13.5" customHeight="1" x14ac:dyDescent="0.25">
      <c r="A827" s="3" t="s">
        <v>106</v>
      </c>
      <c r="B827" s="2" t="s">
        <v>3395</v>
      </c>
      <c r="C827" s="2" t="s">
        <v>3395</v>
      </c>
      <c r="D827" s="3" t="s">
        <v>3396</v>
      </c>
      <c r="E827" s="3" t="s">
        <v>3397</v>
      </c>
      <c r="F827" s="3" t="s">
        <v>3398</v>
      </c>
      <c r="G827" s="3" t="s">
        <v>3399</v>
      </c>
      <c r="H827" s="3" t="s">
        <v>24948</v>
      </c>
      <c r="I827" s="3" t="s">
        <v>24949</v>
      </c>
      <c r="J827" s="3" t="s">
        <v>24950</v>
      </c>
      <c r="K827" s="4" t="s">
        <v>24951</v>
      </c>
      <c r="L827" s="3"/>
    </row>
    <row r="828" spans="1:12" ht="13.5" customHeight="1" x14ac:dyDescent="0.25">
      <c r="A828" s="3" t="s">
        <v>106</v>
      </c>
      <c r="B828" s="2" t="s">
        <v>3400</v>
      </c>
      <c r="C828" s="2" t="s">
        <v>3400</v>
      </c>
      <c r="D828" s="3" t="s">
        <v>3401</v>
      </c>
      <c r="E828" s="3" t="s">
        <v>3402</v>
      </c>
      <c r="F828" s="3" t="s">
        <v>3403</v>
      </c>
      <c r="G828" s="3" t="s">
        <v>3404</v>
      </c>
      <c r="H828" s="3" t="s">
        <v>24952</v>
      </c>
      <c r="I828" s="3" t="s">
        <v>24953</v>
      </c>
      <c r="J828" s="3" t="s">
        <v>24954</v>
      </c>
      <c r="K828" s="4" t="s">
        <v>24955</v>
      </c>
      <c r="L828" s="3"/>
    </row>
    <row r="829" spans="1:12" ht="13.5" customHeight="1" x14ac:dyDescent="0.25">
      <c r="A829" s="3" t="s">
        <v>106</v>
      </c>
      <c r="B829" s="2" t="s">
        <v>3405</v>
      </c>
      <c r="C829" s="2" t="s">
        <v>3405</v>
      </c>
      <c r="D829" s="3" t="s">
        <v>3406</v>
      </c>
      <c r="E829" s="3" t="s">
        <v>3407</v>
      </c>
      <c r="F829" s="3" t="s">
        <v>3408</v>
      </c>
      <c r="G829" s="3" t="s">
        <v>3409</v>
      </c>
      <c r="H829" s="3" t="s">
        <v>24956</v>
      </c>
      <c r="I829" s="3" t="s">
        <v>24957</v>
      </c>
      <c r="J829" s="3" t="s">
        <v>24958</v>
      </c>
      <c r="K829" s="4" t="s">
        <v>24959</v>
      </c>
      <c r="L829" s="3"/>
    </row>
    <row r="830" spans="1:12" ht="13.5" customHeight="1" x14ac:dyDescent="0.25">
      <c r="A830" s="3" t="s">
        <v>106</v>
      </c>
      <c r="B830" s="2" t="s">
        <v>3410</v>
      </c>
      <c r="C830" s="2" t="s">
        <v>3410</v>
      </c>
      <c r="D830" s="3" t="s">
        <v>3411</v>
      </c>
      <c r="E830" s="3" t="s">
        <v>3412</v>
      </c>
      <c r="F830" s="3" t="s">
        <v>3413</v>
      </c>
      <c r="G830" s="3" t="s">
        <v>3414</v>
      </c>
      <c r="H830" s="3" t="s">
        <v>24960</v>
      </c>
      <c r="I830" s="3" t="s">
        <v>24961</v>
      </c>
      <c r="J830" s="3" t="s">
        <v>24962</v>
      </c>
      <c r="K830" s="4" t="s">
        <v>24963</v>
      </c>
      <c r="L830" s="3"/>
    </row>
    <row r="831" spans="1:12" ht="13.5" customHeight="1" x14ac:dyDescent="0.25">
      <c r="A831" s="3" t="s">
        <v>106</v>
      </c>
      <c r="B831" s="2" t="s">
        <v>3415</v>
      </c>
      <c r="C831" s="2" t="s">
        <v>3415</v>
      </c>
      <c r="D831" s="3" t="s">
        <v>3416</v>
      </c>
      <c r="E831" s="3" t="s">
        <v>3417</v>
      </c>
      <c r="F831" s="3" t="s">
        <v>3418</v>
      </c>
      <c r="G831" s="3" t="s">
        <v>3419</v>
      </c>
      <c r="H831" s="3" t="s">
        <v>24964</v>
      </c>
      <c r="I831" s="3" t="s">
        <v>24965</v>
      </c>
      <c r="J831" s="3" t="s">
        <v>24966</v>
      </c>
      <c r="K831" s="4" t="s">
        <v>24967</v>
      </c>
      <c r="L831" s="3"/>
    </row>
    <row r="832" spans="1:12" ht="13.5" customHeight="1" x14ac:dyDescent="0.25">
      <c r="A832" s="3" t="s">
        <v>106</v>
      </c>
      <c r="B832" s="2" t="s">
        <v>3420</v>
      </c>
      <c r="C832" s="2" t="s">
        <v>3420</v>
      </c>
      <c r="D832" s="3" t="s">
        <v>3421</v>
      </c>
      <c r="E832" s="3" t="s">
        <v>3422</v>
      </c>
      <c r="F832" s="3" t="s">
        <v>3423</v>
      </c>
      <c r="G832" s="3" t="s">
        <v>3424</v>
      </c>
      <c r="H832" s="3" t="s">
        <v>24968</v>
      </c>
      <c r="I832" s="3" t="s">
        <v>24969</v>
      </c>
      <c r="J832" s="3" t="s">
        <v>24970</v>
      </c>
      <c r="K832" s="4" t="s">
        <v>24971</v>
      </c>
      <c r="L832" s="3"/>
    </row>
    <row r="833" spans="1:12" ht="13.5" customHeight="1" x14ac:dyDescent="0.25">
      <c r="A833" s="3" t="s">
        <v>106</v>
      </c>
      <c r="B833" s="2" t="s">
        <v>3425</v>
      </c>
      <c r="C833" s="2" t="s">
        <v>3425</v>
      </c>
      <c r="D833" s="3" t="s">
        <v>3426</v>
      </c>
      <c r="E833" s="3" t="s">
        <v>3427</v>
      </c>
      <c r="F833" s="3" t="s">
        <v>3428</v>
      </c>
      <c r="G833" s="3" t="s">
        <v>3429</v>
      </c>
      <c r="H833" s="3" t="s">
        <v>3426</v>
      </c>
      <c r="I833" s="3" t="s">
        <v>24972</v>
      </c>
      <c r="J833" s="3" t="s">
        <v>24973</v>
      </c>
      <c r="K833" s="4" t="s">
        <v>24974</v>
      </c>
      <c r="L833" s="3"/>
    </row>
    <row r="834" spans="1:12" ht="13.5" customHeight="1" x14ac:dyDescent="0.25">
      <c r="A834" s="3" t="s">
        <v>106</v>
      </c>
      <c r="B834" s="2" t="s">
        <v>3430</v>
      </c>
      <c r="C834" s="2" t="s">
        <v>3430</v>
      </c>
      <c r="D834" s="3" t="s">
        <v>3431</v>
      </c>
      <c r="E834" s="3" t="s">
        <v>3432</v>
      </c>
      <c r="F834" s="3" t="s">
        <v>3433</v>
      </c>
      <c r="G834" s="3" t="s">
        <v>3434</v>
      </c>
      <c r="H834" s="3" t="s">
        <v>24975</v>
      </c>
      <c r="I834" s="3" t="s">
        <v>24976</v>
      </c>
      <c r="J834" s="3" t="s">
        <v>24977</v>
      </c>
      <c r="K834" s="4" t="s">
        <v>24978</v>
      </c>
      <c r="L834" s="3"/>
    </row>
    <row r="835" spans="1:12" ht="13.5" customHeight="1" x14ac:dyDescent="0.25">
      <c r="A835" s="3" t="s">
        <v>106</v>
      </c>
      <c r="B835" s="2" t="s">
        <v>3435</v>
      </c>
      <c r="C835" s="2" t="s">
        <v>3435</v>
      </c>
      <c r="D835" s="3" t="s">
        <v>3436</v>
      </c>
      <c r="E835" s="3" t="s">
        <v>3437</v>
      </c>
      <c r="F835" s="3" t="s">
        <v>3438</v>
      </c>
      <c r="G835" s="3" t="s">
        <v>3439</v>
      </c>
      <c r="H835" s="3" t="s">
        <v>24979</v>
      </c>
      <c r="I835" s="3" t="s">
        <v>24980</v>
      </c>
      <c r="J835" s="3" t="s">
        <v>24981</v>
      </c>
      <c r="K835" s="4" t="s">
        <v>24982</v>
      </c>
      <c r="L835" s="3"/>
    </row>
    <row r="836" spans="1:12" ht="13.5" customHeight="1" x14ac:dyDescent="0.25">
      <c r="A836" s="3" t="s">
        <v>106</v>
      </c>
      <c r="B836" s="2" t="s">
        <v>3440</v>
      </c>
      <c r="C836" s="2" t="s">
        <v>3440</v>
      </c>
      <c r="D836" s="3" t="s">
        <v>3441</v>
      </c>
      <c r="E836" s="3" t="s">
        <v>3442</v>
      </c>
      <c r="F836" s="3" t="s">
        <v>3443</v>
      </c>
      <c r="G836" s="3" t="s">
        <v>3444</v>
      </c>
      <c r="H836" s="3" t="s">
        <v>3441</v>
      </c>
      <c r="I836" s="3" t="s">
        <v>24983</v>
      </c>
      <c r="J836" s="3" t="s">
        <v>24984</v>
      </c>
      <c r="K836" s="4" t="s">
        <v>24985</v>
      </c>
      <c r="L836" s="3"/>
    </row>
    <row r="837" spans="1:12" ht="13.5" customHeight="1" x14ac:dyDescent="0.25">
      <c r="A837" s="3" t="s">
        <v>106</v>
      </c>
      <c r="B837" s="2" t="s">
        <v>3445</v>
      </c>
      <c r="C837" s="2" t="s">
        <v>3445</v>
      </c>
      <c r="D837" s="3" t="s">
        <v>3446</v>
      </c>
      <c r="E837" s="3" t="s">
        <v>3447</v>
      </c>
      <c r="F837" s="3" t="s">
        <v>3448</v>
      </c>
      <c r="G837" s="3" t="s">
        <v>3449</v>
      </c>
      <c r="H837" s="3" t="s">
        <v>24986</v>
      </c>
      <c r="I837" s="3" t="s">
        <v>24987</v>
      </c>
      <c r="J837" s="3" t="s">
        <v>24988</v>
      </c>
      <c r="K837" s="4" t="s">
        <v>24989</v>
      </c>
      <c r="L837" s="3"/>
    </row>
    <row r="838" spans="1:12" ht="13.5" customHeight="1" x14ac:dyDescent="0.25">
      <c r="A838" s="3" t="s">
        <v>106</v>
      </c>
      <c r="B838" s="2" t="s">
        <v>3450</v>
      </c>
      <c r="C838" s="2" t="s">
        <v>3450</v>
      </c>
      <c r="D838" s="3" t="s">
        <v>3451</v>
      </c>
      <c r="E838" s="3" t="s">
        <v>3452</v>
      </c>
      <c r="F838" s="3" t="s">
        <v>3453</v>
      </c>
      <c r="G838" s="3" t="s">
        <v>3454</v>
      </c>
      <c r="H838" s="3" t="s">
        <v>24990</v>
      </c>
      <c r="I838" s="3" t="s">
        <v>24991</v>
      </c>
      <c r="J838" s="3" t="s">
        <v>24992</v>
      </c>
      <c r="K838" s="4" t="s">
        <v>24993</v>
      </c>
      <c r="L838" s="3"/>
    </row>
    <row r="839" spans="1:12" ht="13.5" customHeight="1" x14ac:dyDescent="0.25">
      <c r="A839" s="3" t="s">
        <v>106</v>
      </c>
      <c r="B839" s="2" t="s">
        <v>3455</v>
      </c>
      <c r="C839" s="2" t="s">
        <v>3455</v>
      </c>
      <c r="D839" s="3" t="s">
        <v>3456</v>
      </c>
      <c r="E839" s="3" t="s">
        <v>3457</v>
      </c>
      <c r="F839" s="3" t="s">
        <v>3458</v>
      </c>
      <c r="G839" s="3" t="s">
        <v>3459</v>
      </c>
      <c r="H839" s="3" t="s">
        <v>24994</v>
      </c>
      <c r="I839" s="3" t="s">
        <v>24995</v>
      </c>
      <c r="J839" s="3" t="s">
        <v>24996</v>
      </c>
      <c r="K839" s="4" t="s">
        <v>24997</v>
      </c>
      <c r="L839" s="3"/>
    </row>
    <row r="840" spans="1:12" ht="13.5" customHeight="1" x14ac:dyDescent="0.25">
      <c r="A840" s="3" t="s">
        <v>106</v>
      </c>
      <c r="B840" s="2" t="s">
        <v>3460</v>
      </c>
      <c r="C840" s="2" t="s">
        <v>3460</v>
      </c>
      <c r="D840" s="3" t="s">
        <v>3461</v>
      </c>
      <c r="E840" s="3" t="s">
        <v>3462</v>
      </c>
      <c r="F840" s="3" t="s">
        <v>3463</v>
      </c>
      <c r="G840" s="3" t="s">
        <v>3464</v>
      </c>
      <c r="H840" s="3" t="s">
        <v>24998</v>
      </c>
      <c r="I840" s="3" t="s">
        <v>24999</v>
      </c>
      <c r="J840" s="3" t="s">
        <v>25000</v>
      </c>
      <c r="K840" s="4" t="s">
        <v>25001</v>
      </c>
      <c r="L840" s="3"/>
    </row>
    <row r="841" spans="1:12" ht="13.5" customHeight="1" x14ac:dyDescent="0.25">
      <c r="A841" s="3" t="s">
        <v>106</v>
      </c>
      <c r="B841" s="2" t="s">
        <v>3465</v>
      </c>
      <c r="C841" s="2" t="s">
        <v>3465</v>
      </c>
      <c r="D841" s="3" t="s">
        <v>3466</v>
      </c>
      <c r="E841" s="3" t="s">
        <v>3467</v>
      </c>
      <c r="F841" s="3" t="s">
        <v>3468</v>
      </c>
      <c r="G841" s="3" t="s">
        <v>3469</v>
      </c>
      <c r="H841" s="3" t="s">
        <v>25002</v>
      </c>
      <c r="I841" s="3" t="s">
        <v>25003</v>
      </c>
      <c r="J841" s="3" t="s">
        <v>25004</v>
      </c>
      <c r="K841" s="4" t="s">
        <v>25005</v>
      </c>
      <c r="L841" s="3"/>
    </row>
    <row r="842" spans="1:12" ht="13.5" customHeight="1" x14ac:dyDescent="0.25">
      <c r="A842" s="3" t="s">
        <v>106</v>
      </c>
      <c r="B842" s="2" t="s">
        <v>3470</v>
      </c>
      <c r="C842" s="2" t="s">
        <v>3470</v>
      </c>
      <c r="D842" s="3" t="s">
        <v>3471</v>
      </c>
      <c r="E842" s="3" t="s">
        <v>3472</v>
      </c>
      <c r="F842" s="3" t="s">
        <v>3473</v>
      </c>
      <c r="G842" s="3" t="s">
        <v>3474</v>
      </c>
      <c r="H842" s="3" t="s">
        <v>25006</v>
      </c>
      <c r="I842" s="3" t="s">
        <v>25007</v>
      </c>
      <c r="J842" s="3" t="s">
        <v>25008</v>
      </c>
      <c r="K842" s="4" t="s">
        <v>25009</v>
      </c>
      <c r="L842" s="3"/>
    </row>
    <row r="843" spans="1:12" ht="13.5" customHeight="1" x14ac:dyDescent="0.25">
      <c r="A843" s="3" t="s">
        <v>106</v>
      </c>
      <c r="B843" s="2" t="s">
        <v>3475</v>
      </c>
      <c r="C843" s="2" t="s">
        <v>3475</v>
      </c>
      <c r="D843" s="3" t="s">
        <v>3476</v>
      </c>
      <c r="E843" s="3" t="s">
        <v>3477</v>
      </c>
      <c r="F843" s="3" t="s">
        <v>3478</v>
      </c>
      <c r="G843" s="3" t="s">
        <v>3479</v>
      </c>
      <c r="H843" s="3" t="s">
        <v>25010</v>
      </c>
      <c r="I843" s="3" t="s">
        <v>25011</v>
      </c>
      <c r="J843" s="3" t="s">
        <v>25012</v>
      </c>
      <c r="K843" s="4" t="s">
        <v>25013</v>
      </c>
      <c r="L843" s="3"/>
    </row>
    <row r="844" spans="1:12" ht="13.5" customHeight="1" x14ac:dyDescent="0.25">
      <c r="A844" s="3" t="s">
        <v>106</v>
      </c>
      <c r="B844" s="2" t="s">
        <v>3480</v>
      </c>
      <c r="C844" s="2" t="s">
        <v>3480</v>
      </c>
      <c r="D844" s="3" t="s">
        <v>3481</v>
      </c>
      <c r="E844" s="3" t="s">
        <v>3482</v>
      </c>
      <c r="F844" s="3" t="s">
        <v>3483</v>
      </c>
      <c r="G844" s="3" t="s">
        <v>3484</v>
      </c>
      <c r="H844" s="3" t="s">
        <v>25014</v>
      </c>
      <c r="I844" s="3" t="s">
        <v>25015</v>
      </c>
      <c r="J844" s="3" t="s">
        <v>25016</v>
      </c>
      <c r="K844" s="4" t="s">
        <v>25017</v>
      </c>
      <c r="L844" s="3"/>
    </row>
    <row r="845" spans="1:12" ht="13.5" customHeight="1" x14ac:dyDescent="0.25">
      <c r="A845" s="3" t="s">
        <v>106</v>
      </c>
      <c r="B845" s="2" t="s">
        <v>3485</v>
      </c>
      <c r="C845" s="2" t="s">
        <v>3485</v>
      </c>
      <c r="D845" s="3" t="s">
        <v>3486</v>
      </c>
      <c r="E845" s="3" t="s">
        <v>3487</v>
      </c>
      <c r="F845" s="3" t="s">
        <v>3488</v>
      </c>
      <c r="G845" s="3" t="s">
        <v>3489</v>
      </c>
      <c r="H845" s="3" t="s">
        <v>25018</v>
      </c>
      <c r="I845" s="3" t="s">
        <v>25019</v>
      </c>
      <c r="J845" s="3" t="s">
        <v>25020</v>
      </c>
      <c r="K845" s="4" t="s">
        <v>25021</v>
      </c>
      <c r="L845" s="3"/>
    </row>
    <row r="846" spans="1:12" ht="13.5" customHeight="1" x14ac:dyDescent="0.25">
      <c r="A846" s="3" t="s">
        <v>106</v>
      </c>
      <c r="B846" s="2" t="s">
        <v>3490</v>
      </c>
      <c r="C846" s="2" t="s">
        <v>3490</v>
      </c>
      <c r="D846" s="3" t="s">
        <v>3491</v>
      </c>
      <c r="E846" s="3" t="s">
        <v>3492</v>
      </c>
      <c r="F846" s="3" t="s">
        <v>3493</v>
      </c>
      <c r="G846" s="3" t="s">
        <v>3494</v>
      </c>
      <c r="H846" s="3" t="s">
        <v>25022</v>
      </c>
      <c r="I846" s="3" t="s">
        <v>25023</v>
      </c>
      <c r="J846" s="3" t="s">
        <v>25024</v>
      </c>
      <c r="K846" s="4" t="s">
        <v>25025</v>
      </c>
      <c r="L846" s="3"/>
    </row>
    <row r="847" spans="1:12" ht="13.5" customHeight="1" x14ac:dyDescent="0.25">
      <c r="A847" s="3" t="s">
        <v>106</v>
      </c>
      <c r="B847" s="2" t="s">
        <v>3495</v>
      </c>
      <c r="C847" s="2" t="s">
        <v>3495</v>
      </c>
      <c r="D847" s="3" t="s">
        <v>3496</v>
      </c>
      <c r="E847" s="3" t="s">
        <v>3497</v>
      </c>
      <c r="F847" s="3" t="s">
        <v>3498</v>
      </c>
      <c r="G847" s="3" t="s">
        <v>3499</v>
      </c>
      <c r="H847" s="3" t="s">
        <v>25026</v>
      </c>
      <c r="I847" s="3" t="s">
        <v>25027</v>
      </c>
      <c r="J847" s="3" t="s">
        <v>25028</v>
      </c>
      <c r="K847" s="4" t="s">
        <v>25029</v>
      </c>
      <c r="L847" s="3"/>
    </row>
    <row r="848" spans="1:12" ht="13.5" customHeight="1" x14ac:dyDescent="0.25">
      <c r="A848" s="3" t="s">
        <v>106</v>
      </c>
      <c r="B848" s="2" t="s">
        <v>3500</v>
      </c>
      <c r="C848" s="2" t="s">
        <v>3500</v>
      </c>
      <c r="D848" s="3" t="s">
        <v>3501</v>
      </c>
      <c r="E848" s="3" t="s">
        <v>3502</v>
      </c>
      <c r="F848" s="3" t="s">
        <v>3503</v>
      </c>
      <c r="G848" s="3" t="s">
        <v>3504</v>
      </c>
      <c r="H848" s="3" t="s">
        <v>25030</v>
      </c>
      <c r="I848" s="3" t="s">
        <v>25031</v>
      </c>
      <c r="J848" s="3" t="s">
        <v>25032</v>
      </c>
      <c r="K848" s="4" t="s">
        <v>25033</v>
      </c>
      <c r="L848" s="3"/>
    </row>
    <row r="849" spans="1:12" ht="13.5" customHeight="1" x14ac:dyDescent="0.25">
      <c r="A849" s="3" t="s">
        <v>106</v>
      </c>
      <c r="B849" s="2" t="s">
        <v>3505</v>
      </c>
      <c r="C849" s="2" t="s">
        <v>3505</v>
      </c>
      <c r="D849" s="3" t="s">
        <v>3506</v>
      </c>
      <c r="E849" s="3" t="s">
        <v>3507</v>
      </c>
      <c r="F849" s="3" t="s">
        <v>3508</v>
      </c>
      <c r="G849" s="3" t="s">
        <v>3509</v>
      </c>
      <c r="H849" s="3" t="s">
        <v>25034</v>
      </c>
      <c r="I849" s="3" t="s">
        <v>25035</v>
      </c>
      <c r="J849" s="3" t="s">
        <v>25036</v>
      </c>
      <c r="K849" s="4" t="s">
        <v>25037</v>
      </c>
      <c r="L849" s="3"/>
    </row>
    <row r="850" spans="1:12" ht="13.5" customHeight="1" x14ac:dyDescent="0.25">
      <c r="A850" s="3" t="s">
        <v>106</v>
      </c>
      <c r="B850" s="2" t="s">
        <v>3510</v>
      </c>
      <c r="C850" s="2" t="s">
        <v>3510</v>
      </c>
      <c r="D850" s="3" t="s">
        <v>3511</v>
      </c>
      <c r="E850" s="3" t="s">
        <v>3512</v>
      </c>
      <c r="F850" s="3" t="s">
        <v>3513</v>
      </c>
      <c r="G850" s="3" t="s">
        <v>3514</v>
      </c>
      <c r="H850" s="3" t="s">
        <v>25038</v>
      </c>
      <c r="I850" s="3" t="s">
        <v>25039</v>
      </c>
      <c r="J850" s="3" t="s">
        <v>25040</v>
      </c>
      <c r="K850" s="4" t="s">
        <v>25041</v>
      </c>
      <c r="L850" s="3"/>
    </row>
    <row r="851" spans="1:12" ht="13.5" customHeight="1" x14ac:dyDescent="0.25">
      <c r="A851" s="3" t="s">
        <v>106</v>
      </c>
      <c r="B851" s="2" t="s">
        <v>3515</v>
      </c>
      <c r="C851" s="2" t="s">
        <v>3515</v>
      </c>
      <c r="D851" s="3" t="s">
        <v>3516</v>
      </c>
      <c r="E851" s="3" t="s">
        <v>3517</v>
      </c>
      <c r="F851" s="3" t="s">
        <v>3518</v>
      </c>
      <c r="G851" s="3" t="s">
        <v>3519</v>
      </c>
      <c r="H851" s="3" t="s">
        <v>25042</v>
      </c>
      <c r="I851" s="3" t="s">
        <v>25043</v>
      </c>
      <c r="J851" s="3" t="s">
        <v>25044</v>
      </c>
      <c r="K851" s="4" t="s">
        <v>25045</v>
      </c>
      <c r="L851" s="3"/>
    </row>
    <row r="852" spans="1:12" ht="13.5" customHeight="1" x14ac:dyDescent="0.25">
      <c r="A852" s="3" t="s">
        <v>106</v>
      </c>
      <c r="B852" s="2" t="s">
        <v>3520</v>
      </c>
      <c r="C852" s="2" t="s">
        <v>3520</v>
      </c>
      <c r="D852" s="3" t="s">
        <v>3521</v>
      </c>
      <c r="E852" s="3" t="s">
        <v>3522</v>
      </c>
      <c r="F852" s="3" t="s">
        <v>3523</v>
      </c>
      <c r="G852" s="3" t="s">
        <v>3524</v>
      </c>
      <c r="H852" s="3" t="s">
        <v>25046</v>
      </c>
      <c r="I852" s="3" t="s">
        <v>25047</v>
      </c>
      <c r="J852" s="3" t="s">
        <v>25048</v>
      </c>
      <c r="K852" s="4" t="s">
        <v>25049</v>
      </c>
      <c r="L852" s="3"/>
    </row>
    <row r="853" spans="1:12" ht="13.5" customHeight="1" x14ac:dyDescent="0.25">
      <c r="A853" s="3" t="s">
        <v>106</v>
      </c>
      <c r="B853" s="2" t="s">
        <v>3525</v>
      </c>
      <c r="C853" s="2" t="s">
        <v>3525</v>
      </c>
      <c r="D853" s="3" t="s">
        <v>3526</v>
      </c>
      <c r="E853" s="3" t="s">
        <v>3527</v>
      </c>
      <c r="F853" s="3" t="s">
        <v>3528</v>
      </c>
      <c r="G853" s="3" t="s">
        <v>3529</v>
      </c>
      <c r="H853" s="3" t="s">
        <v>25050</v>
      </c>
      <c r="I853" s="3" t="s">
        <v>25051</v>
      </c>
      <c r="J853" s="3" t="s">
        <v>25052</v>
      </c>
      <c r="K853" s="4" t="s">
        <v>25053</v>
      </c>
      <c r="L853" s="3"/>
    </row>
    <row r="854" spans="1:12" ht="13.5" customHeight="1" x14ac:dyDescent="0.25">
      <c r="A854" s="3" t="s">
        <v>106</v>
      </c>
      <c r="B854" s="2" t="s">
        <v>3530</v>
      </c>
      <c r="C854" s="2" t="s">
        <v>3530</v>
      </c>
      <c r="D854" s="3" t="s">
        <v>3531</v>
      </c>
      <c r="E854" s="3" t="s">
        <v>3532</v>
      </c>
      <c r="F854" s="3" t="s">
        <v>3533</v>
      </c>
      <c r="G854" s="3" t="s">
        <v>3534</v>
      </c>
      <c r="H854" s="3" t="s">
        <v>25054</v>
      </c>
      <c r="I854" s="3" t="s">
        <v>25055</v>
      </c>
      <c r="J854" s="3" t="s">
        <v>25056</v>
      </c>
      <c r="K854" s="4" t="s">
        <v>25057</v>
      </c>
      <c r="L854" s="3"/>
    </row>
    <row r="855" spans="1:12" ht="13.5" customHeight="1" x14ac:dyDescent="0.25">
      <c r="A855" s="3" t="s">
        <v>106</v>
      </c>
      <c r="B855" s="2" t="s">
        <v>3535</v>
      </c>
      <c r="C855" s="2" t="s">
        <v>3535</v>
      </c>
      <c r="D855" s="3" t="s">
        <v>3536</v>
      </c>
      <c r="E855" s="3" t="s">
        <v>3537</v>
      </c>
      <c r="F855" s="3" t="s">
        <v>3538</v>
      </c>
      <c r="G855" s="3" t="s">
        <v>3539</v>
      </c>
      <c r="H855" s="3" t="s">
        <v>25058</v>
      </c>
      <c r="I855" s="3" t="s">
        <v>25059</v>
      </c>
      <c r="J855" s="3" t="s">
        <v>25060</v>
      </c>
      <c r="K855" s="4" t="s">
        <v>25061</v>
      </c>
      <c r="L855" s="3"/>
    </row>
    <row r="856" spans="1:12" ht="13.5" customHeight="1" x14ac:dyDescent="0.25">
      <c r="A856" s="3" t="s">
        <v>106</v>
      </c>
      <c r="B856" s="2" t="s">
        <v>3540</v>
      </c>
      <c r="C856" s="2" t="s">
        <v>3540</v>
      </c>
      <c r="D856" s="3" t="s">
        <v>3541</v>
      </c>
      <c r="E856" s="3" t="s">
        <v>3542</v>
      </c>
      <c r="F856" s="3" t="s">
        <v>3543</v>
      </c>
      <c r="G856" s="3" t="s">
        <v>3544</v>
      </c>
      <c r="H856" s="3" t="s">
        <v>25062</v>
      </c>
      <c r="I856" s="3" t="s">
        <v>25063</v>
      </c>
      <c r="J856" s="3" t="s">
        <v>25064</v>
      </c>
      <c r="K856" s="4" t="s">
        <v>25065</v>
      </c>
      <c r="L856" s="3"/>
    </row>
    <row r="857" spans="1:12" ht="13.5" customHeight="1" x14ac:dyDescent="0.25">
      <c r="A857" s="3" t="s">
        <v>106</v>
      </c>
      <c r="B857" s="2" t="s">
        <v>3545</v>
      </c>
      <c r="C857" s="2" t="s">
        <v>3545</v>
      </c>
      <c r="D857" s="3" t="s">
        <v>3546</v>
      </c>
      <c r="E857" s="3" t="s">
        <v>3547</v>
      </c>
      <c r="F857" s="3" t="s">
        <v>3548</v>
      </c>
      <c r="G857" s="3" t="s">
        <v>3549</v>
      </c>
      <c r="H857" s="3" t="s">
        <v>25066</v>
      </c>
      <c r="I857" s="3" t="s">
        <v>25067</v>
      </c>
      <c r="J857" s="3" t="s">
        <v>25068</v>
      </c>
      <c r="K857" s="4" t="s">
        <v>25069</v>
      </c>
      <c r="L857" s="3"/>
    </row>
    <row r="858" spans="1:12" ht="13.5" customHeight="1" x14ac:dyDescent="0.25">
      <c r="A858" s="3" t="s">
        <v>106</v>
      </c>
      <c r="B858" s="2" t="s">
        <v>3550</v>
      </c>
      <c r="C858" s="2" t="s">
        <v>3550</v>
      </c>
      <c r="D858" s="3" t="s">
        <v>3551</v>
      </c>
      <c r="E858" s="3" t="s">
        <v>3552</v>
      </c>
      <c r="F858" s="3" t="s">
        <v>3553</v>
      </c>
      <c r="G858" s="3" t="s">
        <v>3554</v>
      </c>
      <c r="H858" s="3" t="s">
        <v>25070</v>
      </c>
      <c r="I858" s="3" t="s">
        <v>25071</v>
      </c>
      <c r="J858" s="3" t="s">
        <v>25072</v>
      </c>
      <c r="K858" s="4" t="s">
        <v>25073</v>
      </c>
      <c r="L858" s="3"/>
    </row>
    <row r="859" spans="1:12" ht="13.5" customHeight="1" x14ac:dyDescent="0.25">
      <c r="A859" s="3" t="s">
        <v>106</v>
      </c>
      <c r="B859" s="2" t="s">
        <v>3555</v>
      </c>
      <c r="C859" s="2" t="s">
        <v>3555</v>
      </c>
      <c r="D859" s="3" t="s">
        <v>3556</v>
      </c>
      <c r="E859" s="3" t="s">
        <v>3557</v>
      </c>
      <c r="F859" s="3" t="s">
        <v>3558</v>
      </c>
      <c r="G859" s="3" t="s">
        <v>3559</v>
      </c>
      <c r="H859" s="3" t="s">
        <v>25074</v>
      </c>
      <c r="I859" s="3" t="s">
        <v>25075</v>
      </c>
      <c r="J859" s="3" t="s">
        <v>25076</v>
      </c>
      <c r="K859" s="4" t="s">
        <v>25077</v>
      </c>
      <c r="L859" s="3"/>
    </row>
    <row r="860" spans="1:12" ht="13.5" customHeight="1" x14ac:dyDescent="0.25">
      <c r="A860" s="3" t="s">
        <v>106</v>
      </c>
      <c r="B860" s="2" t="s">
        <v>3560</v>
      </c>
      <c r="C860" s="2" t="s">
        <v>3560</v>
      </c>
      <c r="D860" s="3" t="s">
        <v>3561</v>
      </c>
      <c r="E860" s="3" t="s">
        <v>3562</v>
      </c>
      <c r="F860" s="3" t="s">
        <v>3563</v>
      </c>
      <c r="G860" s="3" t="s">
        <v>3564</v>
      </c>
      <c r="H860" s="3" t="s">
        <v>25078</v>
      </c>
      <c r="I860" s="3" t="s">
        <v>25079</v>
      </c>
      <c r="J860" s="3" t="s">
        <v>25080</v>
      </c>
      <c r="K860" s="4" t="s">
        <v>25081</v>
      </c>
      <c r="L860" s="3"/>
    </row>
    <row r="861" spans="1:12" ht="13.5" customHeight="1" x14ac:dyDescent="0.25">
      <c r="A861" s="3" t="s">
        <v>106</v>
      </c>
      <c r="B861" s="2" t="s">
        <v>3565</v>
      </c>
      <c r="C861" s="2" t="s">
        <v>3565</v>
      </c>
      <c r="D861" s="3" t="s">
        <v>3566</v>
      </c>
      <c r="E861" s="3" t="s">
        <v>3567</v>
      </c>
      <c r="F861" s="3" t="s">
        <v>3568</v>
      </c>
      <c r="G861" s="3" t="s">
        <v>3569</v>
      </c>
      <c r="H861" s="3" t="s">
        <v>25082</v>
      </c>
      <c r="I861" s="3" t="s">
        <v>25083</v>
      </c>
      <c r="J861" s="3" t="s">
        <v>25084</v>
      </c>
      <c r="K861" s="4" t="s">
        <v>25085</v>
      </c>
      <c r="L861" s="3"/>
    </row>
    <row r="862" spans="1:12" ht="13.5" customHeight="1" x14ac:dyDescent="0.25">
      <c r="A862" s="3" t="s">
        <v>106</v>
      </c>
      <c r="B862" s="2" t="s">
        <v>3570</v>
      </c>
      <c r="C862" s="2" t="s">
        <v>3570</v>
      </c>
      <c r="D862" s="3" t="s">
        <v>3571</v>
      </c>
      <c r="E862" s="3" t="s">
        <v>3572</v>
      </c>
      <c r="F862" s="3" t="s">
        <v>3573</v>
      </c>
      <c r="G862" s="3" t="s">
        <v>3574</v>
      </c>
      <c r="H862" s="3" t="s">
        <v>25086</v>
      </c>
      <c r="I862" s="3" t="s">
        <v>25087</v>
      </c>
      <c r="J862" s="3" t="s">
        <v>25088</v>
      </c>
      <c r="K862" s="4" t="s">
        <v>25089</v>
      </c>
      <c r="L862" s="3"/>
    </row>
    <row r="863" spans="1:12" ht="13.5" customHeight="1" x14ac:dyDescent="0.25">
      <c r="A863" s="3" t="s">
        <v>106</v>
      </c>
      <c r="B863" s="2" t="s">
        <v>3575</v>
      </c>
      <c r="C863" s="2" t="s">
        <v>3575</v>
      </c>
      <c r="D863" s="3" t="s">
        <v>3576</v>
      </c>
      <c r="E863" s="3" t="s">
        <v>3577</v>
      </c>
      <c r="F863" s="3" t="s">
        <v>3578</v>
      </c>
      <c r="G863" s="3" t="s">
        <v>3579</v>
      </c>
      <c r="H863" s="3" t="s">
        <v>3576</v>
      </c>
      <c r="I863" s="3" t="s">
        <v>25090</v>
      </c>
      <c r="J863" s="3" t="s">
        <v>25091</v>
      </c>
      <c r="K863" s="4" t="s">
        <v>25092</v>
      </c>
      <c r="L863" s="3"/>
    </row>
    <row r="864" spans="1:12" ht="13.5" customHeight="1" x14ac:dyDescent="0.25">
      <c r="A864" s="3" t="s">
        <v>106</v>
      </c>
      <c r="B864" s="2" t="s">
        <v>3580</v>
      </c>
      <c r="C864" s="2" t="s">
        <v>3580</v>
      </c>
      <c r="D864" s="3" t="s">
        <v>3581</v>
      </c>
      <c r="E864" s="3" t="s">
        <v>3582</v>
      </c>
      <c r="F864" s="3" t="s">
        <v>3583</v>
      </c>
      <c r="G864" s="3" t="s">
        <v>3584</v>
      </c>
      <c r="H864" s="3" t="s">
        <v>3581</v>
      </c>
      <c r="I864" s="3" t="s">
        <v>25093</v>
      </c>
      <c r="J864" s="3" t="s">
        <v>25094</v>
      </c>
      <c r="K864" s="4" t="s">
        <v>25095</v>
      </c>
      <c r="L864" s="3"/>
    </row>
    <row r="865" spans="1:12" ht="13.5" customHeight="1" x14ac:dyDescent="0.25">
      <c r="A865" s="3" t="s">
        <v>106</v>
      </c>
      <c r="B865" s="2" t="s">
        <v>3585</v>
      </c>
      <c r="C865" s="2" t="s">
        <v>3585</v>
      </c>
      <c r="D865" s="3" t="s">
        <v>3586</v>
      </c>
      <c r="E865" s="3" t="s">
        <v>3587</v>
      </c>
      <c r="F865" s="3" t="s">
        <v>3588</v>
      </c>
      <c r="G865" s="3" t="s">
        <v>3589</v>
      </c>
      <c r="H865" s="3" t="s">
        <v>25096</v>
      </c>
      <c r="I865" s="3" t="s">
        <v>25097</v>
      </c>
      <c r="J865" s="3" t="s">
        <v>25098</v>
      </c>
      <c r="K865" s="4" t="s">
        <v>25099</v>
      </c>
      <c r="L865" s="3"/>
    </row>
    <row r="866" spans="1:12" ht="13.5" customHeight="1" x14ac:dyDescent="0.25">
      <c r="A866" s="3" t="s">
        <v>106</v>
      </c>
      <c r="B866" s="2" t="s">
        <v>3590</v>
      </c>
      <c r="C866" s="2" t="s">
        <v>3590</v>
      </c>
      <c r="D866" s="3" t="s">
        <v>3591</v>
      </c>
      <c r="E866" s="3" t="s">
        <v>3592</v>
      </c>
      <c r="F866" s="3" t="s">
        <v>3593</v>
      </c>
      <c r="G866" s="3" t="s">
        <v>3594</v>
      </c>
      <c r="H866" s="3" t="s">
        <v>25100</v>
      </c>
      <c r="I866" s="3" t="s">
        <v>25101</v>
      </c>
      <c r="J866" s="3" t="s">
        <v>25102</v>
      </c>
      <c r="K866" s="4" t="s">
        <v>25103</v>
      </c>
      <c r="L866" s="3"/>
    </row>
    <row r="867" spans="1:12" ht="13.5" customHeight="1" x14ac:dyDescent="0.25">
      <c r="A867" s="3" t="s">
        <v>70</v>
      </c>
      <c r="B867" s="2" t="s">
        <v>39946</v>
      </c>
      <c r="C867" s="2" t="s">
        <v>3595</v>
      </c>
      <c r="D867" s="3" t="s">
        <v>3596</v>
      </c>
      <c r="E867" s="3" t="s">
        <v>3597</v>
      </c>
      <c r="F867" s="3" t="s">
        <v>3598</v>
      </c>
      <c r="G867" s="3" t="s">
        <v>3599</v>
      </c>
      <c r="H867" s="3" t="s">
        <v>25104</v>
      </c>
      <c r="I867" s="3" t="s">
        <v>25105</v>
      </c>
      <c r="J867" s="3" t="s">
        <v>25106</v>
      </c>
      <c r="K867" s="3" t="s">
        <v>25107</v>
      </c>
      <c r="L867" s="3"/>
    </row>
    <row r="868" spans="1:12" ht="13.5" customHeight="1" x14ac:dyDescent="0.25">
      <c r="A868" s="3" t="s">
        <v>70</v>
      </c>
      <c r="B868" s="2" t="s">
        <v>39947</v>
      </c>
      <c r="C868" s="2" t="s">
        <v>3600</v>
      </c>
      <c r="D868" s="3" t="s">
        <v>3601</v>
      </c>
      <c r="E868" s="3" t="s">
        <v>3602</v>
      </c>
      <c r="F868" s="3" t="s">
        <v>3603</v>
      </c>
      <c r="G868" s="3" t="s">
        <v>3604</v>
      </c>
      <c r="H868" s="3" t="s">
        <v>3601</v>
      </c>
      <c r="I868" s="3" t="s">
        <v>25108</v>
      </c>
      <c r="J868" s="3" t="s">
        <v>25109</v>
      </c>
      <c r="K868" s="3" t="s">
        <v>25110</v>
      </c>
      <c r="L868" s="3"/>
    </row>
    <row r="869" spans="1:12" ht="13.5" customHeight="1" x14ac:dyDescent="0.25">
      <c r="A869" s="3" t="s">
        <v>9</v>
      </c>
      <c r="B869" s="2" t="s">
        <v>39948</v>
      </c>
      <c r="C869" s="2" t="s">
        <v>3605</v>
      </c>
      <c r="D869" s="3" t="s">
        <v>3606</v>
      </c>
      <c r="E869" s="3" t="s">
        <v>3606</v>
      </c>
      <c r="F869" s="3" t="s">
        <v>3607</v>
      </c>
      <c r="G869" s="3" t="s">
        <v>3608</v>
      </c>
      <c r="H869" s="3" t="s">
        <v>25111</v>
      </c>
      <c r="I869" s="3" t="s">
        <v>25111</v>
      </c>
      <c r="J869" s="3" t="s">
        <v>25112</v>
      </c>
      <c r="K869" s="3" t="s">
        <v>25113</v>
      </c>
      <c r="L869" s="3"/>
    </row>
    <row r="870" spans="1:12" ht="13.5" customHeight="1" x14ac:dyDescent="0.25">
      <c r="A870" s="3" t="s">
        <v>9</v>
      </c>
      <c r="B870" s="2" t="s">
        <v>39949</v>
      </c>
      <c r="C870" s="2" t="s">
        <v>3609</v>
      </c>
      <c r="D870" s="3" t="s">
        <v>3610</v>
      </c>
      <c r="E870" s="3" t="s">
        <v>3610</v>
      </c>
      <c r="F870" s="3" t="s">
        <v>3611</v>
      </c>
      <c r="G870" s="3" t="s">
        <v>3612</v>
      </c>
      <c r="H870" s="3" t="s">
        <v>25114</v>
      </c>
      <c r="I870" s="3" t="s">
        <v>25114</v>
      </c>
      <c r="J870" s="3" t="s">
        <v>25115</v>
      </c>
      <c r="K870" s="3" t="s">
        <v>25116</v>
      </c>
      <c r="L870" s="3"/>
    </row>
    <row r="871" spans="1:12" ht="13.5" customHeight="1" x14ac:dyDescent="0.25">
      <c r="A871" s="3" t="s">
        <v>9</v>
      </c>
      <c r="B871" s="2" t="s">
        <v>39950</v>
      </c>
      <c r="C871" s="2" t="s">
        <v>3613</v>
      </c>
      <c r="D871" s="3" t="s">
        <v>3614</v>
      </c>
      <c r="E871" s="3" t="s">
        <v>3614</v>
      </c>
      <c r="F871" s="3" t="s">
        <v>3615</v>
      </c>
      <c r="G871" s="3" t="s">
        <v>3616</v>
      </c>
      <c r="H871" s="3" t="s">
        <v>25117</v>
      </c>
      <c r="I871" s="3" t="s">
        <v>25117</v>
      </c>
      <c r="J871" s="3" t="s">
        <v>25118</v>
      </c>
      <c r="K871" s="3" t="s">
        <v>25119</v>
      </c>
      <c r="L871" s="3"/>
    </row>
    <row r="872" spans="1:12" ht="13.5" customHeight="1" x14ac:dyDescent="0.25">
      <c r="A872" s="3" t="s">
        <v>9</v>
      </c>
      <c r="B872" s="2" t="s">
        <v>39951</v>
      </c>
      <c r="C872" s="2" t="s">
        <v>3617</v>
      </c>
      <c r="D872" s="3" t="s">
        <v>3618</v>
      </c>
      <c r="E872" s="3" t="s">
        <v>3618</v>
      </c>
      <c r="F872" s="3" t="s">
        <v>3619</v>
      </c>
      <c r="G872" s="3" t="s">
        <v>3620</v>
      </c>
      <c r="H872" s="3" t="s">
        <v>25120</v>
      </c>
      <c r="I872" s="3" t="s">
        <v>25120</v>
      </c>
      <c r="J872" s="3" t="s">
        <v>25121</v>
      </c>
      <c r="K872" s="3" t="s">
        <v>25122</v>
      </c>
      <c r="L872" s="3"/>
    </row>
    <row r="873" spans="1:12" ht="13.5" customHeight="1" x14ac:dyDescent="0.25">
      <c r="A873" s="3" t="s">
        <v>9</v>
      </c>
      <c r="B873" s="2" t="s">
        <v>39952</v>
      </c>
      <c r="C873" s="2" t="s">
        <v>3621</v>
      </c>
      <c r="D873" s="3" t="s">
        <v>3622</v>
      </c>
      <c r="E873" s="3" t="s">
        <v>3623</v>
      </c>
      <c r="F873" s="3" t="s">
        <v>3624</v>
      </c>
      <c r="G873" s="3" t="s">
        <v>3625</v>
      </c>
      <c r="H873" s="3" t="s">
        <v>25123</v>
      </c>
      <c r="I873" s="3" t="s">
        <v>25124</v>
      </c>
      <c r="J873" s="3" t="s">
        <v>25125</v>
      </c>
      <c r="K873" s="3" t="s">
        <v>25126</v>
      </c>
      <c r="L873" s="3"/>
    </row>
    <row r="874" spans="1:12" ht="13.5" customHeight="1" x14ac:dyDescent="0.25">
      <c r="A874" s="3" t="s">
        <v>9</v>
      </c>
      <c r="B874" s="2" t="s">
        <v>39953</v>
      </c>
      <c r="C874" s="2" t="s">
        <v>3626</v>
      </c>
      <c r="D874" s="3" t="s">
        <v>3627</v>
      </c>
      <c r="E874" s="3" t="s">
        <v>3627</v>
      </c>
      <c r="F874" s="3" t="s">
        <v>3628</v>
      </c>
      <c r="G874" s="3" t="s">
        <v>3629</v>
      </c>
      <c r="H874" s="3" t="s">
        <v>25127</v>
      </c>
      <c r="I874" s="3" t="s">
        <v>25127</v>
      </c>
      <c r="J874" s="3" t="s">
        <v>25128</v>
      </c>
      <c r="K874" s="3" t="s">
        <v>25129</v>
      </c>
      <c r="L874" s="3"/>
    </row>
    <row r="875" spans="1:12" ht="13.5" customHeight="1" x14ac:dyDescent="0.25">
      <c r="A875" s="3" t="s">
        <v>9</v>
      </c>
      <c r="B875" s="2" t="s">
        <v>39954</v>
      </c>
      <c r="C875" s="2" t="s">
        <v>3630</v>
      </c>
      <c r="D875" s="3" t="s">
        <v>3631</v>
      </c>
      <c r="E875" s="3" t="s">
        <v>3631</v>
      </c>
      <c r="F875" s="3" t="s">
        <v>3632</v>
      </c>
      <c r="G875" s="3" t="s">
        <v>3633</v>
      </c>
      <c r="H875" s="3" t="s">
        <v>25130</v>
      </c>
      <c r="I875" s="3" t="s">
        <v>25130</v>
      </c>
      <c r="J875" s="3" t="s">
        <v>25131</v>
      </c>
      <c r="K875" s="3" t="s">
        <v>25132</v>
      </c>
      <c r="L875" s="3"/>
    </row>
    <row r="876" spans="1:12" ht="13.5" customHeight="1" x14ac:dyDescent="0.25">
      <c r="A876" s="3" t="s">
        <v>9</v>
      </c>
      <c r="B876" s="2" t="s">
        <v>39955</v>
      </c>
      <c r="C876" s="2" t="s">
        <v>3634</v>
      </c>
      <c r="D876" s="3" t="s">
        <v>3635</v>
      </c>
      <c r="E876" s="3" t="s">
        <v>3635</v>
      </c>
      <c r="F876" s="3" t="s">
        <v>3636</v>
      </c>
      <c r="G876" s="3" t="s">
        <v>3637</v>
      </c>
      <c r="H876" s="3" t="s">
        <v>25133</v>
      </c>
      <c r="I876" s="3" t="s">
        <v>25133</v>
      </c>
      <c r="J876" s="3" t="s">
        <v>25134</v>
      </c>
      <c r="K876" s="3" t="s">
        <v>25135</v>
      </c>
      <c r="L876" s="3"/>
    </row>
    <row r="877" spans="1:12" ht="13.5" customHeight="1" x14ac:dyDescent="0.25">
      <c r="A877" s="3" t="s">
        <v>9</v>
      </c>
      <c r="B877" s="2" t="s">
        <v>39956</v>
      </c>
      <c r="C877" s="2" t="s">
        <v>3638</v>
      </c>
      <c r="D877" s="3" t="s">
        <v>3639</v>
      </c>
      <c r="E877" s="3" t="s">
        <v>3639</v>
      </c>
      <c r="F877" s="3" t="s">
        <v>3640</v>
      </c>
      <c r="G877" s="3" t="s">
        <v>3641</v>
      </c>
      <c r="H877" s="3" t="s">
        <v>25136</v>
      </c>
      <c r="I877" s="3" t="s">
        <v>25136</v>
      </c>
      <c r="J877" s="3" t="s">
        <v>25137</v>
      </c>
      <c r="K877" s="3" t="s">
        <v>25138</v>
      </c>
      <c r="L877" s="3"/>
    </row>
    <row r="878" spans="1:12" ht="13.5" customHeight="1" x14ac:dyDescent="0.25">
      <c r="A878" s="3" t="s">
        <v>9</v>
      </c>
      <c r="B878" s="2" t="s">
        <v>39957</v>
      </c>
      <c r="C878" s="2" t="s">
        <v>3642</v>
      </c>
      <c r="D878" s="3" t="s">
        <v>3643</v>
      </c>
      <c r="E878" s="3" t="s">
        <v>3643</v>
      </c>
      <c r="F878" s="3" t="s">
        <v>3644</v>
      </c>
      <c r="G878" s="3" t="s">
        <v>3645</v>
      </c>
      <c r="H878" s="3" t="s">
        <v>25139</v>
      </c>
      <c r="I878" s="3" t="s">
        <v>25139</v>
      </c>
      <c r="J878" s="3" t="s">
        <v>25140</v>
      </c>
      <c r="K878" s="3" t="s">
        <v>25141</v>
      </c>
      <c r="L878" s="3"/>
    </row>
    <row r="879" spans="1:12" ht="13.5" customHeight="1" x14ac:dyDescent="0.25">
      <c r="A879" s="3" t="s">
        <v>9</v>
      </c>
      <c r="B879" s="2" t="s">
        <v>39958</v>
      </c>
      <c r="C879" s="2" t="s">
        <v>3646</v>
      </c>
      <c r="D879" s="3" t="s">
        <v>3647</v>
      </c>
      <c r="E879" s="3" t="s">
        <v>3647</v>
      </c>
      <c r="F879" s="3" t="s">
        <v>3648</v>
      </c>
      <c r="G879" s="3" t="s">
        <v>3649</v>
      </c>
      <c r="H879" s="3" t="s">
        <v>25142</v>
      </c>
      <c r="I879" s="3" t="s">
        <v>25142</v>
      </c>
      <c r="J879" s="3" t="s">
        <v>25143</v>
      </c>
      <c r="K879" s="3" t="s">
        <v>25144</v>
      </c>
      <c r="L879" s="3"/>
    </row>
    <row r="880" spans="1:12" ht="13.5" customHeight="1" x14ac:dyDescent="0.25">
      <c r="A880" s="3" t="s">
        <v>9</v>
      </c>
      <c r="B880" s="2" t="s">
        <v>39959</v>
      </c>
      <c r="C880" s="2" t="s">
        <v>3650</v>
      </c>
      <c r="D880" s="3" t="s">
        <v>3651</v>
      </c>
      <c r="E880" s="3" t="s">
        <v>3651</v>
      </c>
      <c r="F880" s="3" t="s">
        <v>3652</v>
      </c>
      <c r="G880" s="3" t="s">
        <v>3653</v>
      </c>
      <c r="H880" s="3" t="s">
        <v>25145</v>
      </c>
      <c r="I880" s="3" t="s">
        <v>25145</v>
      </c>
      <c r="J880" s="3" t="s">
        <v>25146</v>
      </c>
      <c r="K880" s="3" t="s">
        <v>25147</v>
      </c>
      <c r="L880" s="3"/>
    </row>
    <row r="881" spans="1:12" ht="13.5" customHeight="1" x14ac:dyDescent="0.25">
      <c r="A881" s="3" t="s">
        <v>9</v>
      </c>
      <c r="B881" s="2" t="s">
        <v>39960</v>
      </c>
      <c r="C881" s="2" t="s">
        <v>3654</v>
      </c>
      <c r="D881" s="3" t="s">
        <v>3655</v>
      </c>
      <c r="E881" s="3" t="s">
        <v>3655</v>
      </c>
      <c r="F881" s="3" t="s">
        <v>3656</v>
      </c>
      <c r="G881" s="3" t="s">
        <v>3657</v>
      </c>
      <c r="H881" s="3" t="s">
        <v>25148</v>
      </c>
      <c r="I881" s="3" t="s">
        <v>25148</v>
      </c>
      <c r="J881" s="3" t="s">
        <v>25149</v>
      </c>
      <c r="K881" s="3" t="s">
        <v>25150</v>
      </c>
      <c r="L881" s="3"/>
    </row>
    <row r="882" spans="1:12" ht="13.5" customHeight="1" x14ac:dyDescent="0.25">
      <c r="A882" s="3" t="s">
        <v>9</v>
      </c>
      <c r="B882" s="2" t="s">
        <v>39961</v>
      </c>
      <c r="C882" s="2" t="s">
        <v>3658</v>
      </c>
      <c r="D882" s="3" t="s">
        <v>3659</v>
      </c>
      <c r="E882" s="3" t="s">
        <v>3659</v>
      </c>
      <c r="F882" s="3" t="s">
        <v>3660</v>
      </c>
      <c r="G882" s="3" t="s">
        <v>3661</v>
      </c>
      <c r="H882" s="3" t="s">
        <v>25151</v>
      </c>
      <c r="I882" s="3" t="s">
        <v>25151</v>
      </c>
      <c r="J882" s="3" t="s">
        <v>25152</v>
      </c>
      <c r="K882" s="3" t="s">
        <v>25153</v>
      </c>
      <c r="L882" s="3"/>
    </row>
    <row r="883" spans="1:12" ht="13.5" customHeight="1" x14ac:dyDescent="0.25">
      <c r="A883" s="3" t="s">
        <v>9</v>
      </c>
      <c r="B883" s="2" t="s">
        <v>39962</v>
      </c>
      <c r="C883" s="2" t="s">
        <v>3662</v>
      </c>
      <c r="D883" s="3" t="s">
        <v>3663</v>
      </c>
      <c r="E883" s="3" t="s">
        <v>3664</v>
      </c>
      <c r="F883" s="3" t="s">
        <v>3665</v>
      </c>
      <c r="G883" s="3" t="s">
        <v>3666</v>
      </c>
      <c r="H883" s="3" t="s">
        <v>25154</v>
      </c>
      <c r="I883" s="3" t="s">
        <v>25155</v>
      </c>
      <c r="J883" s="3" t="s">
        <v>25156</v>
      </c>
      <c r="K883" s="3" t="s">
        <v>25157</v>
      </c>
      <c r="L883" s="3"/>
    </row>
    <row r="884" spans="1:12" ht="13.5" customHeight="1" x14ac:dyDescent="0.25">
      <c r="A884" s="3" t="s">
        <v>9</v>
      </c>
      <c r="B884" s="2" t="s">
        <v>39963</v>
      </c>
      <c r="C884" s="2" t="s">
        <v>3667</v>
      </c>
      <c r="D884" s="3" t="s">
        <v>3668</v>
      </c>
      <c r="E884" s="3" t="s">
        <v>3668</v>
      </c>
      <c r="F884" s="3" t="s">
        <v>3669</v>
      </c>
      <c r="G884" s="3" t="s">
        <v>3670</v>
      </c>
      <c r="H884" s="3" t="s">
        <v>25158</v>
      </c>
      <c r="I884" s="3" t="s">
        <v>25158</v>
      </c>
      <c r="J884" s="3" t="s">
        <v>25159</v>
      </c>
      <c r="K884" s="3" t="s">
        <v>25160</v>
      </c>
      <c r="L884" s="3"/>
    </row>
    <row r="885" spans="1:12" ht="13.5" customHeight="1" x14ac:dyDescent="0.25">
      <c r="A885" s="3" t="s">
        <v>9</v>
      </c>
      <c r="B885" s="2" t="s">
        <v>39964</v>
      </c>
      <c r="C885" s="2" t="s">
        <v>3671</v>
      </c>
      <c r="D885" s="3" t="s">
        <v>3672</v>
      </c>
      <c r="E885" s="3" t="s">
        <v>3672</v>
      </c>
      <c r="F885" s="3" t="s">
        <v>3673</v>
      </c>
      <c r="G885" s="3" t="s">
        <v>3674</v>
      </c>
      <c r="H885" s="3" t="s">
        <v>25161</v>
      </c>
      <c r="I885" s="3" t="s">
        <v>25161</v>
      </c>
      <c r="J885" s="3" t="s">
        <v>25162</v>
      </c>
      <c r="K885" s="3" t="s">
        <v>25163</v>
      </c>
      <c r="L885" s="3"/>
    </row>
    <row r="886" spans="1:12" ht="13.5" customHeight="1" x14ac:dyDescent="0.25">
      <c r="A886" s="3" t="s">
        <v>9</v>
      </c>
      <c r="B886" s="2" t="s">
        <v>39965</v>
      </c>
      <c r="C886" s="2" t="s">
        <v>3675</v>
      </c>
      <c r="D886" s="3" t="s">
        <v>3676</v>
      </c>
      <c r="E886" s="3" t="s">
        <v>3677</v>
      </c>
      <c r="F886" s="3" t="s">
        <v>3678</v>
      </c>
      <c r="G886" s="3" t="s">
        <v>3679</v>
      </c>
      <c r="H886" s="3" t="s">
        <v>25164</v>
      </c>
      <c r="I886" s="3" t="s">
        <v>25165</v>
      </c>
      <c r="J886" s="3" t="s">
        <v>25166</v>
      </c>
      <c r="K886" s="3" t="s">
        <v>25167</v>
      </c>
      <c r="L886" s="3"/>
    </row>
    <row r="887" spans="1:12" ht="13.5" customHeight="1" x14ac:dyDescent="0.25">
      <c r="A887" s="3" t="s">
        <v>9</v>
      </c>
      <c r="B887" s="2" t="s">
        <v>39966</v>
      </c>
      <c r="C887" s="2" t="s">
        <v>3680</v>
      </c>
      <c r="D887" s="3" t="s">
        <v>3681</v>
      </c>
      <c r="E887" s="3" t="s">
        <v>3682</v>
      </c>
      <c r="F887" s="3" t="s">
        <v>3683</v>
      </c>
      <c r="G887" s="3" t="s">
        <v>3684</v>
      </c>
      <c r="H887" s="3" t="s">
        <v>25168</v>
      </c>
      <c r="I887" s="3" t="s">
        <v>25169</v>
      </c>
      <c r="J887" s="3" t="s">
        <v>25170</v>
      </c>
      <c r="K887" s="3" t="s">
        <v>25171</v>
      </c>
      <c r="L887" s="3"/>
    </row>
    <row r="888" spans="1:12" ht="13.5" customHeight="1" x14ac:dyDescent="0.25">
      <c r="A888" s="3" t="s">
        <v>9</v>
      </c>
      <c r="B888" s="2" t="s">
        <v>39967</v>
      </c>
      <c r="C888" s="2" t="s">
        <v>3685</v>
      </c>
      <c r="D888" s="3" t="s">
        <v>3686</v>
      </c>
      <c r="E888" s="3" t="s">
        <v>3687</v>
      </c>
      <c r="F888" s="3" t="s">
        <v>3688</v>
      </c>
      <c r="G888" s="3" t="s">
        <v>3689</v>
      </c>
      <c r="H888" s="3" t="s">
        <v>25172</v>
      </c>
      <c r="I888" s="3" t="s">
        <v>25173</v>
      </c>
      <c r="J888" s="3" t="s">
        <v>25174</v>
      </c>
      <c r="K888" s="3" t="s">
        <v>25175</v>
      </c>
      <c r="L888" s="3"/>
    </row>
    <row r="889" spans="1:12" ht="13.5" customHeight="1" x14ac:dyDescent="0.25">
      <c r="A889" s="3" t="s">
        <v>9</v>
      </c>
      <c r="B889" s="2" t="s">
        <v>39968</v>
      </c>
      <c r="C889" s="2" t="s">
        <v>3690</v>
      </c>
      <c r="D889" s="3" t="s">
        <v>3691</v>
      </c>
      <c r="E889" s="3" t="s">
        <v>3691</v>
      </c>
      <c r="F889" s="3" t="s">
        <v>3692</v>
      </c>
      <c r="G889" s="3" t="s">
        <v>3693</v>
      </c>
      <c r="H889" s="3" t="s">
        <v>25176</v>
      </c>
      <c r="I889" s="3" t="s">
        <v>25176</v>
      </c>
      <c r="J889" s="3" t="s">
        <v>25177</v>
      </c>
      <c r="K889" s="3" t="s">
        <v>25178</v>
      </c>
      <c r="L889" s="3"/>
    </row>
    <row r="890" spans="1:12" ht="13.5" customHeight="1" x14ac:dyDescent="0.25">
      <c r="A890" s="3" t="s">
        <v>9</v>
      </c>
      <c r="B890" s="2" t="s">
        <v>39969</v>
      </c>
      <c r="C890" s="2" t="s">
        <v>3694</v>
      </c>
      <c r="D890" s="3" t="s">
        <v>3695</v>
      </c>
      <c r="E890" s="3" t="s">
        <v>3696</v>
      </c>
      <c r="F890" s="3" t="s">
        <v>3697</v>
      </c>
      <c r="G890" s="3" t="s">
        <v>3698</v>
      </c>
      <c r="H890" s="3" t="s">
        <v>25179</v>
      </c>
      <c r="I890" s="3" t="s">
        <v>25180</v>
      </c>
      <c r="J890" s="3" t="s">
        <v>25181</v>
      </c>
      <c r="K890" s="3" t="s">
        <v>25182</v>
      </c>
      <c r="L890" s="3"/>
    </row>
    <row r="891" spans="1:12" ht="13.5" customHeight="1" x14ac:dyDescent="0.25">
      <c r="A891" s="3" t="s">
        <v>9</v>
      </c>
      <c r="B891" s="2" t="s">
        <v>39970</v>
      </c>
      <c r="C891" s="2" t="s">
        <v>3699</v>
      </c>
      <c r="D891" s="3" t="s">
        <v>3700</v>
      </c>
      <c r="E891" s="3" t="s">
        <v>3700</v>
      </c>
      <c r="F891" s="3" t="s">
        <v>3701</v>
      </c>
      <c r="G891" s="3" t="s">
        <v>3702</v>
      </c>
      <c r="H891" s="3" t="s">
        <v>25183</v>
      </c>
      <c r="I891" s="3" t="s">
        <v>25183</v>
      </c>
      <c r="J891" s="3" t="s">
        <v>25184</v>
      </c>
      <c r="K891" s="3" t="s">
        <v>25185</v>
      </c>
      <c r="L891" s="3"/>
    </row>
    <row r="892" spans="1:12" ht="13.5" customHeight="1" x14ac:dyDescent="0.25">
      <c r="A892" s="3" t="s">
        <v>9</v>
      </c>
      <c r="B892" s="2" t="s">
        <v>39971</v>
      </c>
      <c r="C892" s="2" t="s">
        <v>3703</v>
      </c>
      <c r="D892" s="3" t="s">
        <v>3704</v>
      </c>
      <c r="E892" s="3" t="s">
        <v>3705</v>
      </c>
      <c r="F892" s="3" t="s">
        <v>3706</v>
      </c>
      <c r="G892" s="3" t="s">
        <v>3707</v>
      </c>
      <c r="H892" s="3" t="s">
        <v>25186</v>
      </c>
      <c r="I892" s="3" t="s">
        <v>25187</v>
      </c>
      <c r="J892" s="3" t="s">
        <v>25188</v>
      </c>
      <c r="K892" s="3" t="s">
        <v>25189</v>
      </c>
      <c r="L892" s="3"/>
    </row>
    <row r="893" spans="1:12" ht="13.5" customHeight="1" x14ac:dyDescent="0.25">
      <c r="A893" s="3" t="s">
        <v>9</v>
      </c>
      <c r="B893" s="2" t="s">
        <v>39972</v>
      </c>
      <c r="C893" s="2" t="s">
        <v>3708</v>
      </c>
      <c r="D893" s="3" t="s">
        <v>3709</v>
      </c>
      <c r="E893" s="3" t="s">
        <v>3710</v>
      </c>
      <c r="F893" s="3" t="s">
        <v>3711</v>
      </c>
      <c r="G893" s="3" t="s">
        <v>3712</v>
      </c>
      <c r="H893" s="3" t="s">
        <v>25190</v>
      </c>
      <c r="I893" s="3" t="s">
        <v>25191</v>
      </c>
      <c r="J893" s="3" t="s">
        <v>25192</v>
      </c>
      <c r="K893" s="3" t="s">
        <v>25193</v>
      </c>
      <c r="L893" s="3"/>
    </row>
    <row r="894" spans="1:12" ht="13.5" customHeight="1" x14ac:dyDescent="0.25">
      <c r="A894" s="3" t="s">
        <v>145</v>
      </c>
      <c r="B894" s="2" t="s">
        <v>39973</v>
      </c>
      <c r="C894" s="2" t="s">
        <v>3713</v>
      </c>
      <c r="D894" s="3" t="s">
        <v>3714</v>
      </c>
      <c r="E894" s="3" t="s">
        <v>3714</v>
      </c>
      <c r="F894" s="3" t="s">
        <v>3715</v>
      </c>
      <c r="G894" s="3" t="s">
        <v>3714</v>
      </c>
      <c r="H894" s="3" t="s">
        <v>25194</v>
      </c>
      <c r="I894" s="3" t="s">
        <v>25194</v>
      </c>
      <c r="J894" s="3" t="s">
        <v>25195</v>
      </c>
      <c r="K894" s="3" t="s">
        <v>25194</v>
      </c>
      <c r="L894" s="3"/>
    </row>
    <row r="895" spans="1:12" ht="13.5" customHeight="1" x14ac:dyDescent="0.25">
      <c r="A895" s="3" t="s">
        <v>9</v>
      </c>
      <c r="B895" s="2" t="s">
        <v>39974</v>
      </c>
      <c r="C895" s="2" t="s">
        <v>3716</v>
      </c>
      <c r="D895" s="3" t="s">
        <v>3717</v>
      </c>
      <c r="E895" s="3" t="s">
        <v>3717</v>
      </c>
      <c r="F895" s="3" t="s">
        <v>3718</v>
      </c>
      <c r="G895" s="3" t="s">
        <v>3719</v>
      </c>
      <c r="H895" s="3" t="s">
        <v>25196</v>
      </c>
      <c r="I895" s="3" t="s">
        <v>25196</v>
      </c>
      <c r="J895" s="3" t="s">
        <v>25197</v>
      </c>
      <c r="K895" s="3" t="s">
        <v>25198</v>
      </c>
      <c r="L895" s="3"/>
    </row>
    <row r="896" spans="1:12" ht="13.5" customHeight="1" x14ac:dyDescent="0.25">
      <c r="A896" s="3" t="s">
        <v>9</v>
      </c>
      <c r="B896" s="2" t="s">
        <v>39975</v>
      </c>
      <c r="C896" s="2" t="s">
        <v>3720</v>
      </c>
      <c r="D896" s="3" t="s">
        <v>3721</v>
      </c>
      <c r="E896" s="3" t="s">
        <v>3721</v>
      </c>
      <c r="F896" s="3" t="s">
        <v>3722</v>
      </c>
      <c r="G896" s="3" t="s">
        <v>3723</v>
      </c>
      <c r="H896" s="3" t="s">
        <v>25199</v>
      </c>
      <c r="I896" s="3" t="s">
        <v>25199</v>
      </c>
      <c r="J896" s="3" t="s">
        <v>25200</v>
      </c>
      <c r="K896" s="3" t="s">
        <v>25201</v>
      </c>
      <c r="L896" s="3"/>
    </row>
    <row r="897" spans="1:12" ht="13.5" customHeight="1" x14ac:dyDescent="0.25">
      <c r="A897" s="3" t="s">
        <v>9</v>
      </c>
      <c r="B897" s="2" t="s">
        <v>39976</v>
      </c>
      <c r="C897" s="2" t="s">
        <v>3724</v>
      </c>
      <c r="D897" s="3" t="s">
        <v>3725</v>
      </c>
      <c r="E897" s="3" t="s">
        <v>3725</v>
      </c>
      <c r="F897" s="3" t="s">
        <v>3726</v>
      </c>
      <c r="G897" s="3" t="s">
        <v>3727</v>
      </c>
      <c r="H897" s="3" t="s">
        <v>25202</v>
      </c>
      <c r="I897" s="3" t="s">
        <v>25202</v>
      </c>
      <c r="J897" s="3" t="s">
        <v>25203</v>
      </c>
      <c r="K897" s="3" t="s">
        <v>25204</v>
      </c>
      <c r="L897" s="3"/>
    </row>
    <row r="898" spans="1:12" ht="13.5" customHeight="1" x14ac:dyDescent="0.25">
      <c r="A898" s="3" t="s">
        <v>9</v>
      </c>
      <c r="B898" s="2" t="s">
        <v>39977</v>
      </c>
      <c r="C898" s="2" t="s">
        <v>3728</v>
      </c>
      <c r="D898" s="3" t="s">
        <v>3729</v>
      </c>
      <c r="E898" s="3" t="s">
        <v>3729</v>
      </c>
      <c r="F898" s="3" t="s">
        <v>3730</v>
      </c>
      <c r="G898" s="3" t="s">
        <v>3731</v>
      </c>
      <c r="H898" s="3" t="s">
        <v>25205</v>
      </c>
      <c r="I898" s="3" t="s">
        <v>25205</v>
      </c>
      <c r="J898" s="3" t="s">
        <v>25206</v>
      </c>
      <c r="K898" s="3" t="s">
        <v>25207</v>
      </c>
      <c r="L898" s="3"/>
    </row>
    <row r="899" spans="1:12" ht="13.5" customHeight="1" x14ac:dyDescent="0.25">
      <c r="A899" s="3" t="s">
        <v>9</v>
      </c>
      <c r="B899" s="2" t="s">
        <v>39978</v>
      </c>
      <c r="C899" s="2" t="s">
        <v>3732</v>
      </c>
      <c r="D899" s="3" t="s">
        <v>3733</v>
      </c>
      <c r="E899" s="3" t="s">
        <v>3733</v>
      </c>
      <c r="F899" s="3" t="s">
        <v>3734</v>
      </c>
      <c r="G899" s="3" t="s">
        <v>3735</v>
      </c>
      <c r="H899" s="3" t="s">
        <v>25208</v>
      </c>
      <c r="I899" s="3" t="s">
        <v>25208</v>
      </c>
      <c r="J899" s="3" t="s">
        <v>25209</v>
      </c>
      <c r="K899" s="3" t="s">
        <v>25210</v>
      </c>
      <c r="L899" s="3"/>
    </row>
    <row r="900" spans="1:12" ht="13.5" customHeight="1" x14ac:dyDescent="0.25">
      <c r="A900" s="3" t="s">
        <v>9</v>
      </c>
      <c r="B900" s="2" t="s">
        <v>39979</v>
      </c>
      <c r="C900" s="2" t="s">
        <v>3736</v>
      </c>
      <c r="D900" s="3" t="s">
        <v>3737</v>
      </c>
      <c r="E900" s="3" t="s">
        <v>3737</v>
      </c>
      <c r="F900" s="3" t="s">
        <v>3738</v>
      </c>
      <c r="G900" s="3" t="s">
        <v>3739</v>
      </c>
      <c r="H900" s="3" t="s">
        <v>25211</v>
      </c>
      <c r="I900" s="3" t="s">
        <v>25211</v>
      </c>
      <c r="J900" s="3" t="s">
        <v>25212</v>
      </c>
      <c r="K900" s="4" t="s">
        <v>25213</v>
      </c>
      <c r="L900" s="3"/>
    </row>
    <row r="901" spans="1:12" ht="13.5" customHeight="1" x14ac:dyDescent="0.25">
      <c r="A901" s="3" t="s">
        <v>54</v>
      </c>
      <c r="B901" s="2" t="s">
        <v>39980</v>
      </c>
      <c r="C901" s="2" t="s">
        <v>3740</v>
      </c>
      <c r="D901" s="3" t="s">
        <v>3741</v>
      </c>
      <c r="E901" s="3" t="s">
        <v>3741</v>
      </c>
      <c r="F901" s="3" t="s">
        <v>3742</v>
      </c>
      <c r="G901" s="3" t="s">
        <v>3743</v>
      </c>
      <c r="H901" s="3" t="s">
        <v>25214</v>
      </c>
      <c r="I901" s="3" t="s">
        <v>25214</v>
      </c>
      <c r="J901" s="3" t="s">
        <v>25215</v>
      </c>
      <c r="K901" s="3" t="s">
        <v>25216</v>
      </c>
      <c r="L901" s="3"/>
    </row>
    <row r="902" spans="1:12" ht="13.5" customHeight="1" x14ac:dyDescent="0.25">
      <c r="A902" s="3" t="s">
        <v>9</v>
      </c>
      <c r="B902" s="2" t="s">
        <v>39980</v>
      </c>
      <c r="C902" s="2" t="s">
        <v>3740</v>
      </c>
      <c r="D902" s="3" t="s">
        <v>3741</v>
      </c>
      <c r="E902" s="3" t="s">
        <v>3741</v>
      </c>
      <c r="F902" s="3" t="s">
        <v>3742</v>
      </c>
      <c r="G902" s="3" t="s">
        <v>3743</v>
      </c>
      <c r="H902" s="3" t="s">
        <v>25214</v>
      </c>
      <c r="I902" s="3" t="s">
        <v>25214</v>
      </c>
      <c r="J902" s="3" t="s">
        <v>25215</v>
      </c>
      <c r="K902" s="3" t="s">
        <v>25216</v>
      </c>
      <c r="L902" s="3"/>
    </row>
    <row r="903" spans="1:12" ht="13.5" customHeight="1" x14ac:dyDescent="0.25">
      <c r="A903" s="3" t="s">
        <v>9</v>
      </c>
      <c r="B903" s="2" t="s">
        <v>39981</v>
      </c>
      <c r="C903" s="2" t="s">
        <v>3744</v>
      </c>
      <c r="D903" s="3" t="s">
        <v>3745</v>
      </c>
      <c r="E903" s="3" t="s">
        <v>3746</v>
      </c>
      <c r="F903" s="3" t="s">
        <v>3747</v>
      </c>
      <c r="G903" s="3" t="s">
        <v>3748</v>
      </c>
      <c r="H903" s="3" t="s">
        <v>25217</v>
      </c>
      <c r="I903" s="3" t="s">
        <v>25218</v>
      </c>
      <c r="J903" s="3" t="s">
        <v>25219</v>
      </c>
      <c r="K903" s="3" t="s">
        <v>25220</v>
      </c>
      <c r="L903" s="3"/>
    </row>
    <row r="904" spans="1:12" ht="13.5" customHeight="1" x14ac:dyDescent="0.25">
      <c r="A904" s="3" t="s">
        <v>54</v>
      </c>
      <c r="B904" s="2" t="s">
        <v>39982</v>
      </c>
      <c r="C904" s="2" t="s">
        <v>3749</v>
      </c>
      <c r="D904" s="3" t="s">
        <v>3750</v>
      </c>
      <c r="E904" s="3" t="s">
        <v>3751</v>
      </c>
      <c r="F904" s="3" t="s">
        <v>3752</v>
      </c>
      <c r="G904" s="3" t="s">
        <v>3753</v>
      </c>
      <c r="H904" s="3" t="s">
        <v>25221</v>
      </c>
      <c r="I904" s="3" t="s">
        <v>25222</v>
      </c>
      <c r="J904" s="3" t="s">
        <v>25223</v>
      </c>
      <c r="K904" s="4" t="s">
        <v>25224</v>
      </c>
      <c r="L904" s="3"/>
    </row>
    <row r="905" spans="1:12" ht="13.5" customHeight="1" x14ac:dyDescent="0.25">
      <c r="A905" s="3" t="s">
        <v>9</v>
      </c>
      <c r="B905" s="2" t="s">
        <v>39983</v>
      </c>
      <c r="C905" s="2" t="s">
        <v>3754</v>
      </c>
      <c r="D905" s="3" t="s">
        <v>3755</v>
      </c>
      <c r="E905" s="3" t="s">
        <v>3755</v>
      </c>
      <c r="F905" s="3" t="s">
        <v>3756</v>
      </c>
      <c r="G905" s="3" t="s">
        <v>3755</v>
      </c>
      <c r="H905" s="3" t="s">
        <v>25225</v>
      </c>
      <c r="I905" s="3" t="s">
        <v>25225</v>
      </c>
      <c r="J905" s="3" t="s">
        <v>25226</v>
      </c>
      <c r="K905" s="3" t="s">
        <v>25225</v>
      </c>
      <c r="L905" s="3"/>
    </row>
    <row r="906" spans="1:12" ht="13.5" customHeight="1" x14ac:dyDescent="0.25">
      <c r="A906" s="3" t="s">
        <v>54</v>
      </c>
      <c r="B906" s="2" t="s">
        <v>39984</v>
      </c>
      <c r="C906" s="2" t="s">
        <v>3757</v>
      </c>
      <c r="D906" s="3" t="s">
        <v>3758</v>
      </c>
      <c r="E906" s="3" t="s">
        <v>3759</v>
      </c>
      <c r="F906" s="3" t="s">
        <v>3760</v>
      </c>
      <c r="G906" s="3" t="s">
        <v>3761</v>
      </c>
      <c r="H906" s="3" t="s">
        <v>25227</v>
      </c>
      <c r="I906" s="3" t="s">
        <v>25228</v>
      </c>
      <c r="J906" s="3" t="s">
        <v>25229</v>
      </c>
      <c r="K906" s="3" t="s">
        <v>25230</v>
      </c>
      <c r="L906" s="3"/>
    </row>
    <row r="907" spans="1:12" ht="13.5" customHeight="1" x14ac:dyDescent="0.25">
      <c r="A907" s="3" t="s">
        <v>9</v>
      </c>
      <c r="B907" s="2" t="s">
        <v>39985</v>
      </c>
      <c r="C907" s="2" t="s">
        <v>3762</v>
      </c>
      <c r="D907" s="3" t="s">
        <v>3763</v>
      </c>
      <c r="E907" s="3" t="s">
        <v>3763</v>
      </c>
      <c r="F907" s="3" t="s">
        <v>3764</v>
      </c>
      <c r="G907" s="3" t="s">
        <v>3765</v>
      </c>
      <c r="H907" s="3" t="s">
        <v>25227</v>
      </c>
      <c r="I907" s="3" t="s">
        <v>25227</v>
      </c>
      <c r="J907" s="3" t="s">
        <v>25231</v>
      </c>
      <c r="K907" s="3" t="s">
        <v>25230</v>
      </c>
      <c r="L907" s="3"/>
    </row>
    <row r="908" spans="1:12" ht="13.5" customHeight="1" x14ac:dyDescent="0.25">
      <c r="A908" s="3" t="s">
        <v>9</v>
      </c>
      <c r="B908" s="2" t="s">
        <v>39986</v>
      </c>
      <c r="C908" s="2" t="s">
        <v>3766</v>
      </c>
      <c r="D908" s="3" t="s">
        <v>3767</v>
      </c>
      <c r="E908" s="3" t="s">
        <v>3767</v>
      </c>
      <c r="F908" s="3" t="s">
        <v>3768</v>
      </c>
      <c r="G908" s="3" t="s">
        <v>3769</v>
      </c>
      <c r="H908" s="3" t="s">
        <v>25232</v>
      </c>
      <c r="I908" s="3" t="s">
        <v>25232</v>
      </c>
      <c r="J908" s="3" t="s">
        <v>25233</v>
      </c>
      <c r="K908" s="3" t="s">
        <v>25234</v>
      </c>
      <c r="L908" s="3"/>
    </row>
    <row r="909" spans="1:12" ht="13.5" customHeight="1" x14ac:dyDescent="0.25">
      <c r="A909" s="3" t="s">
        <v>9</v>
      </c>
      <c r="B909" s="2" t="s">
        <v>39987</v>
      </c>
      <c r="C909" s="2" t="s">
        <v>3770</v>
      </c>
      <c r="D909" s="3" t="s">
        <v>3771</v>
      </c>
      <c r="E909" s="3" t="s">
        <v>3771</v>
      </c>
      <c r="F909" s="3" t="s">
        <v>3772</v>
      </c>
      <c r="G909" s="3" t="s">
        <v>3773</v>
      </c>
      <c r="H909" s="3" t="s">
        <v>25235</v>
      </c>
      <c r="I909" s="3" t="s">
        <v>25235</v>
      </c>
      <c r="J909" s="3" t="s">
        <v>25236</v>
      </c>
      <c r="K909" s="3" t="s">
        <v>25237</v>
      </c>
      <c r="L909" s="3"/>
    </row>
    <row r="910" spans="1:12" ht="13.5" customHeight="1" x14ac:dyDescent="0.25">
      <c r="A910" s="3" t="s">
        <v>70</v>
      </c>
      <c r="B910" s="2" t="s">
        <v>39988</v>
      </c>
      <c r="C910" s="2" t="s">
        <v>3774</v>
      </c>
      <c r="D910" s="3" t="s">
        <v>3775</v>
      </c>
      <c r="E910" s="3" t="s">
        <v>3776</v>
      </c>
      <c r="F910" s="3" t="s">
        <v>3777</v>
      </c>
      <c r="G910" s="3" t="s">
        <v>3778</v>
      </c>
      <c r="H910" s="3" t="s">
        <v>25238</v>
      </c>
      <c r="I910" s="3" t="s">
        <v>25239</v>
      </c>
      <c r="J910" s="3" t="s">
        <v>25240</v>
      </c>
      <c r="K910" s="3" t="s">
        <v>25241</v>
      </c>
      <c r="L910" s="3"/>
    </row>
    <row r="911" spans="1:12" ht="13.5" customHeight="1" x14ac:dyDescent="0.25">
      <c r="A911" s="3" t="s">
        <v>9</v>
      </c>
      <c r="B911" s="2" t="s">
        <v>39989</v>
      </c>
      <c r="C911" s="2" t="s">
        <v>3779</v>
      </c>
      <c r="D911" s="3" t="s">
        <v>3780</v>
      </c>
      <c r="E911" s="3" t="s">
        <v>3780</v>
      </c>
      <c r="F911" s="3" t="s">
        <v>3781</v>
      </c>
      <c r="G911" s="3" t="s">
        <v>3782</v>
      </c>
      <c r="H911" s="3" t="s">
        <v>25242</v>
      </c>
      <c r="I911" s="3" t="s">
        <v>25242</v>
      </c>
      <c r="J911" s="3" t="s">
        <v>25243</v>
      </c>
      <c r="K911" s="3" t="s">
        <v>25244</v>
      </c>
      <c r="L911" s="3"/>
    </row>
    <row r="912" spans="1:12" ht="13.5" customHeight="1" x14ac:dyDescent="0.25">
      <c r="A912" s="3" t="s">
        <v>188</v>
      </c>
      <c r="B912" s="2" t="s">
        <v>39990</v>
      </c>
      <c r="C912" s="2" t="s">
        <v>3783</v>
      </c>
      <c r="D912" s="3" t="s">
        <v>3784</v>
      </c>
      <c r="E912" s="3" t="s">
        <v>3784</v>
      </c>
      <c r="F912" s="3" t="s">
        <v>3785</v>
      </c>
      <c r="G912" s="3" t="s">
        <v>3784</v>
      </c>
      <c r="H912" s="3" t="s">
        <v>25245</v>
      </c>
      <c r="I912" s="3" t="s">
        <v>25245</v>
      </c>
      <c r="J912" s="3" t="s">
        <v>25246</v>
      </c>
      <c r="K912" s="3" t="s">
        <v>25245</v>
      </c>
      <c r="L912" s="3"/>
    </row>
    <row r="913" spans="1:12" ht="13.5" customHeight="1" x14ac:dyDescent="0.25">
      <c r="A913" s="3" t="s">
        <v>213</v>
      </c>
      <c r="B913" s="2" t="s">
        <v>39991</v>
      </c>
      <c r="C913" s="2" t="s">
        <v>3786</v>
      </c>
      <c r="D913" s="3" t="s">
        <v>3787</v>
      </c>
      <c r="E913" s="3" t="s">
        <v>3787</v>
      </c>
      <c r="F913" s="3" t="s">
        <v>3788</v>
      </c>
      <c r="G913" s="3" t="s">
        <v>3787</v>
      </c>
      <c r="H913" s="3" t="s">
        <v>25247</v>
      </c>
      <c r="I913" s="3" t="s">
        <v>25247</v>
      </c>
      <c r="J913" s="3" t="s">
        <v>25248</v>
      </c>
      <c r="K913" s="3" t="s">
        <v>25247</v>
      </c>
      <c r="L913" s="3"/>
    </row>
    <row r="914" spans="1:12" ht="13.5" customHeight="1" x14ac:dyDescent="0.25">
      <c r="A914" s="3" t="s">
        <v>70</v>
      </c>
      <c r="B914" s="2" t="s">
        <v>39992</v>
      </c>
      <c r="C914" s="2" t="s">
        <v>3789</v>
      </c>
      <c r="D914" s="3" t="s">
        <v>3790</v>
      </c>
      <c r="E914" s="3" t="s">
        <v>3790</v>
      </c>
      <c r="F914" s="3" t="s">
        <v>3791</v>
      </c>
      <c r="G914" s="3" t="s">
        <v>3792</v>
      </c>
      <c r="H914" s="3" t="s">
        <v>25249</v>
      </c>
      <c r="I914" s="3" t="s">
        <v>25249</v>
      </c>
      <c r="J914" s="3" t="s">
        <v>25250</v>
      </c>
      <c r="K914" s="3" t="s">
        <v>25251</v>
      </c>
      <c r="L914" s="3"/>
    </row>
    <row r="915" spans="1:12" ht="13.5" customHeight="1" x14ac:dyDescent="0.25">
      <c r="A915" s="3" t="s">
        <v>121</v>
      </c>
      <c r="B915" s="2" t="s">
        <v>39993</v>
      </c>
      <c r="C915" s="2" t="s">
        <v>3793</v>
      </c>
      <c r="D915" s="3" t="s">
        <v>3794</v>
      </c>
      <c r="E915" s="3" t="s">
        <v>3794</v>
      </c>
      <c r="F915" s="3" t="s">
        <v>3795</v>
      </c>
      <c r="G915" s="3" t="s">
        <v>3794</v>
      </c>
      <c r="H915" s="3" t="s">
        <v>25252</v>
      </c>
      <c r="I915" s="3" t="s">
        <v>25252</v>
      </c>
      <c r="J915" s="3" t="s">
        <v>25253</v>
      </c>
      <c r="K915" s="3" t="s">
        <v>25252</v>
      </c>
      <c r="L915" s="3"/>
    </row>
    <row r="916" spans="1:12" ht="13.5" customHeight="1" x14ac:dyDescent="0.25">
      <c r="A916" s="3" t="s">
        <v>9</v>
      </c>
      <c r="B916" s="2" t="s">
        <v>39994</v>
      </c>
      <c r="C916" s="2" t="s">
        <v>3796</v>
      </c>
      <c r="D916" s="3" t="s">
        <v>3797</v>
      </c>
      <c r="E916" s="3" t="s">
        <v>3797</v>
      </c>
      <c r="F916" s="3" t="s">
        <v>3798</v>
      </c>
      <c r="G916" s="3" t="s">
        <v>3799</v>
      </c>
      <c r="H916" s="3" t="s">
        <v>25254</v>
      </c>
      <c r="I916" s="3" t="s">
        <v>25254</v>
      </c>
      <c r="J916" s="3" t="s">
        <v>25255</v>
      </c>
      <c r="K916" s="3" t="s">
        <v>25256</v>
      </c>
      <c r="L916" s="3"/>
    </row>
    <row r="917" spans="1:12" ht="13.5" customHeight="1" x14ac:dyDescent="0.25">
      <c r="A917" s="3" t="s">
        <v>9</v>
      </c>
      <c r="B917" s="2" t="s">
        <v>39995</v>
      </c>
      <c r="C917" s="2" t="s">
        <v>3800</v>
      </c>
      <c r="D917" s="3" t="s">
        <v>3801</v>
      </c>
      <c r="E917" s="3" t="s">
        <v>3801</v>
      </c>
      <c r="F917" s="3" t="s">
        <v>3802</v>
      </c>
      <c r="G917" s="3" t="s">
        <v>3803</v>
      </c>
      <c r="H917" s="3" t="s">
        <v>25257</v>
      </c>
      <c r="I917" s="3" t="s">
        <v>25257</v>
      </c>
      <c r="J917" s="3" t="s">
        <v>25258</v>
      </c>
      <c r="K917" s="3" t="s">
        <v>25259</v>
      </c>
      <c r="L917" s="3"/>
    </row>
    <row r="918" spans="1:12" ht="13.5" customHeight="1" x14ac:dyDescent="0.25">
      <c r="A918" s="3" t="s">
        <v>9</v>
      </c>
      <c r="B918" s="2" t="s">
        <v>39996</v>
      </c>
      <c r="C918" s="2" t="s">
        <v>3804</v>
      </c>
      <c r="D918" s="3" t="s">
        <v>3805</v>
      </c>
      <c r="E918" s="3" t="s">
        <v>3806</v>
      </c>
      <c r="F918" s="3" t="s">
        <v>3807</v>
      </c>
      <c r="G918" s="3" t="s">
        <v>3808</v>
      </c>
      <c r="H918" s="3" t="s">
        <v>25260</v>
      </c>
      <c r="I918" s="3" t="s">
        <v>25261</v>
      </c>
      <c r="J918" s="3" t="s">
        <v>25262</v>
      </c>
      <c r="K918" s="4" t="s">
        <v>25263</v>
      </c>
      <c r="L918" s="3"/>
    </row>
    <row r="919" spans="1:12" ht="13.5" customHeight="1" x14ac:dyDescent="0.25">
      <c r="A919" s="3" t="s">
        <v>70</v>
      </c>
      <c r="B919" s="2" t="s">
        <v>39997</v>
      </c>
      <c r="C919" s="2" t="s">
        <v>3809</v>
      </c>
      <c r="D919" s="3" t="s">
        <v>3810</v>
      </c>
      <c r="E919" s="3" t="s">
        <v>3810</v>
      </c>
      <c r="F919" s="3" t="s">
        <v>3811</v>
      </c>
      <c r="G919" s="3" t="s">
        <v>3812</v>
      </c>
      <c r="H919" s="3" t="s">
        <v>25264</v>
      </c>
      <c r="I919" s="3" t="s">
        <v>25264</v>
      </c>
      <c r="J919" s="3" t="s">
        <v>25265</v>
      </c>
      <c r="K919" s="3" t="s">
        <v>25266</v>
      </c>
      <c r="L919" s="3"/>
    </row>
    <row r="920" spans="1:12" ht="13.5" customHeight="1" x14ac:dyDescent="0.25">
      <c r="A920" s="3" t="s">
        <v>70</v>
      </c>
      <c r="B920" s="2" t="s">
        <v>39998</v>
      </c>
      <c r="C920" s="2" t="s">
        <v>3813</v>
      </c>
      <c r="D920" s="3" t="s">
        <v>3814</v>
      </c>
      <c r="E920" s="3" t="s">
        <v>3814</v>
      </c>
      <c r="F920" s="3" t="s">
        <v>3815</v>
      </c>
      <c r="G920" s="3" t="s">
        <v>3816</v>
      </c>
      <c r="H920" s="3" t="s">
        <v>25267</v>
      </c>
      <c r="I920" s="3" t="s">
        <v>25267</v>
      </c>
      <c r="J920" s="3" t="s">
        <v>25268</v>
      </c>
      <c r="K920" s="3" t="s">
        <v>25269</v>
      </c>
      <c r="L920" s="3"/>
    </row>
    <row r="921" spans="1:12" ht="13.5" customHeight="1" x14ac:dyDescent="0.25">
      <c r="A921" s="3" t="s">
        <v>9</v>
      </c>
      <c r="B921" s="2" t="s">
        <v>39999</v>
      </c>
      <c r="C921" s="2" t="s">
        <v>3817</v>
      </c>
      <c r="D921" s="3" t="s">
        <v>3818</v>
      </c>
      <c r="E921" s="3" t="s">
        <v>3818</v>
      </c>
      <c r="F921" s="3" t="s">
        <v>3819</v>
      </c>
      <c r="G921" s="3" t="s">
        <v>3820</v>
      </c>
      <c r="H921" s="3" t="s">
        <v>25270</v>
      </c>
      <c r="I921" s="3" t="s">
        <v>25270</v>
      </c>
      <c r="J921" s="3" t="s">
        <v>25271</v>
      </c>
      <c r="K921" s="3" t="s">
        <v>25272</v>
      </c>
      <c r="L921" s="3"/>
    </row>
    <row r="922" spans="1:12" ht="13.5" customHeight="1" x14ac:dyDescent="0.25">
      <c r="A922" s="3" t="s">
        <v>70</v>
      </c>
      <c r="B922" s="2" t="s">
        <v>40000</v>
      </c>
      <c r="C922" s="2" t="s">
        <v>3821</v>
      </c>
      <c r="D922" s="3" t="s">
        <v>3822</v>
      </c>
      <c r="E922" s="3" t="s">
        <v>3822</v>
      </c>
      <c r="F922" s="3" t="s">
        <v>3823</v>
      </c>
      <c r="G922" s="3" t="s">
        <v>3824</v>
      </c>
      <c r="H922" s="3" t="s">
        <v>25273</v>
      </c>
      <c r="I922" s="3" t="s">
        <v>25273</v>
      </c>
      <c r="J922" s="3" t="s">
        <v>25274</v>
      </c>
      <c r="K922" s="3" t="s">
        <v>25275</v>
      </c>
      <c r="L922" s="3"/>
    </row>
    <row r="923" spans="1:12" ht="13.5" customHeight="1" x14ac:dyDescent="0.25">
      <c r="A923" s="3" t="s">
        <v>70</v>
      </c>
      <c r="B923" s="2" t="s">
        <v>40001</v>
      </c>
      <c r="C923" s="2" t="s">
        <v>3825</v>
      </c>
      <c r="D923" s="3" t="s">
        <v>3826</v>
      </c>
      <c r="E923" s="3" t="s">
        <v>3826</v>
      </c>
      <c r="F923" s="3" t="s">
        <v>3827</v>
      </c>
      <c r="G923" s="3" t="s">
        <v>3828</v>
      </c>
      <c r="H923" s="3" t="s">
        <v>25276</v>
      </c>
      <c r="I923" s="3" t="s">
        <v>25276</v>
      </c>
      <c r="J923" s="3" t="s">
        <v>25277</v>
      </c>
      <c r="K923" s="3" t="s">
        <v>25278</v>
      </c>
      <c r="L923" s="3"/>
    </row>
    <row r="924" spans="1:12" ht="13.5" customHeight="1" x14ac:dyDescent="0.25">
      <c r="A924" s="3" t="s">
        <v>9</v>
      </c>
      <c r="B924" s="2" t="s">
        <v>40002</v>
      </c>
      <c r="C924" s="2" t="s">
        <v>3829</v>
      </c>
      <c r="D924" s="3" t="s">
        <v>3830</v>
      </c>
      <c r="E924" s="3" t="s">
        <v>3830</v>
      </c>
      <c r="F924" s="3" t="s">
        <v>3831</v>
      </c>
      <c r="G924" s="3" t="s">
        <v>3832</v>
      </c>
      <c r="H924" s="3" t="s">
        <v>25279</v>
      </c>
      <c r="I924" s="3" t="s">
        <v>25279</v>
      </c>
      <c r="J924" s="3" t="s">
        <v>25280</v>
      </c>
      <c r="K924" s="3" t="s">
        <v>25281</v>
      </c>
      <c r="L924" s="3"/>
    </row>
    <row r="925" spans="1:12" ht="13.5" customHeight="1" x14ac:dyDescent="0.25">
      <c r="A925" s="3" t="s">
        <v>9</v>
      </c>
      <c r="B925" s="2" t="s">
        <v>40003</v>
      </c>
      <c r="C925" s="2" t="s">
        <v>3833</v>
      </c>
      <c r="D925" s="3" t="s">
        <v>3834</v>
      </c>
      <c r="E925" s="3" t="s">
        <v>3835</v>
      </c>
      <c r="F925" s="3" t="s">
        <v>3836</v>
      </c>
      <c r="G925" s="3" t="s">
        <v>3837</v>
      </c>
      <c r="H925" s="3" t="s">
        <v>25282</v>
      </c>
      <c r="I925" s="3" t="s">
        <v>25283</v>
      </c>
      <c r="J925" s="3" t="s">
        <v>25284</v>
      </c>
      <c r="K925" s="3" t="s">
        <v>25285</v>
      </c>
      <c r="L925" s="3"/>
    </row>
    <row r="926" spans="1:12" ht="13.5" customHeight="1" x14ac:dyDescent="0.25">
      <c r="A926" s="3" t="s">
        <v>9</v>
      </c>
      <c r="B926" s="2" t="s">
        <v>40004</v>
      </c>
      <c r="C926" s="2" t="s">
        <v>3838</v>
      </c>
      <c r="D926" s="3" t="s">
        <v>3839</v>
      </c>
      <c r="E926" s="3" t="s">
        <v>3839</v>
      </c>
      <c r="F926" s="3" t="s">
        <v>3840</v>
      </c>
      <c r="G926" s="3" t="s">
        <v>3841</v>
      </c>
      <c r="H926" s="3" t="s">
        <v>25286</v>
      </c>
      <c r="I926" s="3" t="s">
        <v>25286</v>
      </c>
      <c r="J926" s="3" t="s">
        <v>25287</v>
      </c>
      <c r="K926" s="3" t="s">
        <v>25288</v>
      </c>
      <c r="L926" s="3"/>
    </row>
    <row r="927" spans="1:12" ht="13.5" customHeight="1" x14ac:dyDescent="0.25">
      <c r="A927" s="3" t="s">
        <v>84</v>
      </c>
      <c r="B927" s="2" t="s">
        <v>40005</v>
      </c>
      <c r="C927" s="2" t="s">
        <v>3842</v>
      </c>
      <c r="D927" s="3" t="s">
        <v>3843</v>
      </c>
      <c r="E927" s="3" t="s">
        <v>3843</v>
      </c>
      <c r="F927" s="3" t="s">
        <v>3844</v>
      </c>
      <c r="G927" s="3" t="s">
        <v>3845</v>
      </c>
      <c r="H927" s="3" t="s">
        <v>25289</v>
      </c>
      <c r="I927" s="3" t="s">
        <v>25289</v>
      </c>
      <c r="J927" s="3" t="s">
        <v>25290</v>
      </c>
      <c r="K927" s="4" t="s">
        <v>25291</v>
      </c>
      <c r="L927" s="3"/>
    </row>
    <row r="928" spans="1:12" ht="13.5" customHeight="1" x14ac:dyDescent="0.25">
      <c r="A928" s="3" t="s">
        <v>9</v>
      </c>
      <c r="B928" s="2" t="s">
        <v>40006</v>
      </c>
      <c r="C928" s="2" t="s">
        <v>3846</v>
      </c>
      <c r="D928" s="3" t="s">
        <v>3847</v>
      </c>
      <c r="E928" s="3" t="s">
        <v>3847</v>
      </c>
      <c r="F928" s="3" t="s">
        <v>3848</v>
      </c>
      <c r="G928" s="3" t="s">
        <v>3847</v>
      </c>
      <c r="H928" s="3" t="s">
        <v>25292</v>
      </c>
      <c r="I928" s="3" t="s">
        <v>25292</v>
      </c>
      <c r="J928" s="3" t="s">
        <v>25293</v>
      </c>
      <c r="K928" s="3" t="s">
        <v>25292</v>
      </c>
      <c r="L928" s="3"/>
    </row>
    <row r="929" spans="1:12" ht="13.5" customHeight="1" x14ac:dyDescent="0.25">
      <c r="A929" s="3" t="s">
        <v>9</v>
      </c>
      <c r="B929" s="2" t="s">
        <v>40007</v>
      </c>
      <c r="C929" s="2" t="s">
        <v>3849</v>
      </c>
      <c r="D929" s="3" t="s">
        <v>3850</v>
      </c>
      <c r="E929" s="3" t="s">
        <v>3851</v>
      </c>
      <c r="F929" s="3" t="s">
        <v>3852</v>
      </c>
      <c r="G929" s="3" t="s">
        <v>3853</v>
      </c>
      <c r="H929" s="3" t="s">
        <v>25294</v>
      </c>
      <c r="I929" s="3" t="s">
        <v>25295</v>
      </c>
      <c r="J929" s="3" t="s">
        <v>25296</v>
      </c>
      <c r="K929" s="3" t="s">
        <v>25297</v>
      </c>
      <c r="L929" s="3"/>
    </row>
    <row r="930" spans="1:12" ht="13.5" customHeight="1" x14ac:dyDescent="0.25">
      <c r="A930" s="3" t="s">
        <v>9</v>
      </c>
      <c r="B930" s="2" t="s">
        <v>40008</v>
      </c>
      <c r="C930" s="2" t="s">
        <v>3854</v>
      </c>
      <c r="D930" s="3" t="s">
        <v>3855</v>
      </c>
      <c r="E930" s="3" t="s">
        <v>3855</v>
      </c>
      <c r="F930" s="3" t="s">
        <v>3856</v>
      </c>
      <c r="G930" s="3" t="s">
        <v>3857</v>
      </c>
      <c r="H930" s="3" t="s">
        <v>25298</v>
      </c>
      <c r="I930" s="3" t="s">
        <v>25298</v>
      </c>
      <c r="J930" s="3" t="s">
        <v>25299</v>
      </c>
      <c r="K930" s="3" t="s">
        <v>25300</v>
      </c>
      <c r="L930" s="3"/>
    </row>
    <row r="931" spans="1:12" ht="13.5" customHeight="1" x14ac:dyDescent="0.25">
      <c r="A931" s="3" t="s">
        <v>9</v>
      </c>
      <c r="B931" s="2" t="s">
        <v>40009</v>
      </c>
      <c r="C931" s="2" t="s">
        <v>3858</v>
      </c>
      <c r="D931" s="3" t="s">
        <v>3859</v>
      </c>
      <c r="E931" s="3" t="s">
        <v>3859</v>
      </c>
      <c r="F931" s="3" t="s">
        <v>3860</v>
      </c>
      <c r="G931" s="3" t="s">
        <v>3861</v>
      </c>
      <c r="H931" s="3" t="s">
        <v>25301</v>
      </c>
      <c r="I931" s="3" t="s">
        <v>25301</v>
      </c>
      <c r="J931" s="3" t="s">
        <v>25302</v>
      </c>
      <c r="K931" s="3" t="s">
        <v>25303</v>
      </c>
      <c r="L931" s="3"/>
    </row>
    <row r="932" spans="1:12" ht="13.5" customHeight="1" x14ac:dyDescent="0.25">
      <c r="A932" s="3" t="s">
        <v>84</v>
      </c>
      <c r="B932" s="2" t="s">
        <v>40010</v>
      </c>
      <c r="C932" s="2" t="s">
        <v>3862</v>
      </c>
      <c r="D932" s="3" t="s">
        <v>3863</v>
      </c>
      <c r="E932" s="3" t="s">
        <v>3863</v>
      </c>
      <c r="F932" s="3" t="s">
        <v>3864</v>
      </c>
      <c r="G932" s="3" t="s">
        <v>3863</v>
      </c>
      <c r="H932" s="3" t="s">
        <v>25304</v>
      </c>
      <c r="I932" s="3" t="s">
        <v>25304</v>
      </c>
      <c r="J932" s="3" t="s">
        <v>25305</v>
      </c>
      <c r="K932" s="3" t="s">
        <v>25304</v>
      </c>
      <c r="L932" s="3"/>
    </row>
    <row r="933" spans="1:12" ht="13.5" customHeight="1" x14ac:dyDescent="0.25">
      <c r="A933" s="3" t="s">
        <v>84</v>
      </c>
      <c r="B933" s="2" t="s">
        <v>40011</v>
      </c>
      <c r="C933" s="2" t="s">
        <v>3865</v>
      </c>
      <c r="D933" s="3" t="s">
        <v>3866</v>
      </c>
      <c r="E933" s="3" t="s">
        <v>3866</v>
      </c>
      <c r="F933" s="3" t="s">
        <v>3867</v>
      </c>
      <c r="G933" s="3" t="s">
        <v>3866</v>
      </c>
      <c r="H933" s="3" t="s">
        <v>25306</v>
      </c>
      <c r="I933" s="3" t="s">
        <v>25306</v>
      </c>
      <c r="J933" s="3" t="s">
        <v>25307</v>
      </c>
      <c r="K933" s="3" t="s">
        <v>25306</v>
      </c>
      <c r="L933" s="3"/>
    </row>
    <row r="934" spans="1:12" ht="13.5" customHeight="1" x14ac:dyDescent="0.25">
      <c r="A934" s="3" t="s">
        <v>9</v>
      </c>
      <c r="B934" s="2" t="s">
        <v>40012</v>
      </c>
      <c r="C934" s="2" t="s">
        <v>3868</v>
      </c>
      <c r="D934" s="3" t="s">
        <v>3869</v>
      </c>
      <c r="E934" s="3" t="s">
        <v>3869</v>
      </c>
      <c r="F934" s="3" t="s">
        <v>3870</v>
      </c>
      <c r="G934" s="3" t="s">
        <v>3871</v>
      </c>
      <c r="H934" s="3" t="s">
        <v>25308</v>
      </c>
      <c r="I934" s="3" t="s">
        <v>25308</v>
      </c>
      <c r="J934" s="3" t="s">
        <v>25309</v>
      </c>
      <c r="K934" s="3" t="s">
        <v>25310</v>
      </c>
      <c r="L934" s="3"/>
    </row>
    <row r="935" spans="1:12" ht="13.5" customHeight="1" x14ac:dyDescent="0.25">
      <c r="A935" s="3" t="s">
        <v>9</v>
      </c>
      <c r="B935" s="2" t="s">
        <v>40013</v>
      </c>
      <c r="C935" s="2" t="s">
        <v>3872</v>
      </c>
      <c r="D935" s="3" t="s">
        <v>3873</v>
      </c>
      <c r="E935" s="3" t="s">
        <v>3873</v>
      </c>
      <c r="F935" s="3" t="s">
        <v>3874</v>
      </c>
      <c r="G935" s="3" t="s">
        <v>3875</v>
      </c>
      <c r="H935" s="3" t="s">
        <v>25311</v>
      </c>
      <c r="I935" s="3" t="s">
        <v>25311</v>
      </c>
      <c r="J935" s="3" t="s">
        <v>25312</v>
      </c>
      <c r="K935" s="3" t="s">
        <v>25313</v>
      </c>
      <c r="L935" s="3"/>
    </row>
    <row r="936" spans="1:12" ht="13.5" customHeight="1" x14ac:dyDescent="0.25">
      <c r="A936" s="3" t="s">
        <v>9</v>
      </c>
      <c r="B936" s="2" t="s">
        <v>40014</v>
      </c>
      <c r="C936" s="2" t="s">
        <v>3876</v>
      </c>
      <c r="D936" s="3" t="s">
        <v>3877</v>
      </c>
      <c r="E936" s="3" t="s">
        <v>3877</v>
      </c>
      <c r="F936" s="3" t="s">
        <v>3878</v>
      </c>
      <c r="G936" s="3" t="s">
        <v>3879</v>
      </c>
      <c r="H936" s="3" t="s">
        <v>25314</v>
      </c>
      <c r="I936" s="3" t="s">
        <v>25314</v>
      </c>
      <c r="J936" s="3" t="s">
        <v>25315</v>
      </c>
      <c r="K936" s="4" t="s">
        <v>25316</v>
      </c>
      <c r="L936" s="3"/>
    </row>
    <row r="937" spans="1:12" ht="13.5" customHeight="1" x14ac:dyDescent="0.25">
      <c r="A937" s="3" t="s">
        <v>9</v>
      </c>
      <c r="B937" s="2" t="s">
        <v>40015</v>
      </c>
      <c r="C937" s="2" t="s">
        <v>3880</v>
      </c>
      <c r="D937" s="3" t="s">
        <v>3881</v>
      </c>
      <c r="E937" s="3" t="s">
        <v>3881</v>
      </c>
      <c r="F937" s="3" t="s">
        <v>3882</v>
      </c>
      <c r="G937" s="3" t="s">
        <v>3883</v>
      </c>
      <c r="H937" s="3" t="s">
        <v>25317</v>
      </c>
      <c r="I937" s="3" t="s">
        <v>25317</v>
      </c>
      <c r="J937" s="3" t="s">
        <v>25318</v>
      </c>
      <c r="K937" s="3" t="s">
        <v>25319</v>
      </c>
      <c r="L937" s="3"/>
    </row>
    <row r="938" spans="1:12" ht="13.5" customHeight="1" x14ac:dyDescent="0.25">
      <c r="A938" s="3" t="s">
        <v>9</v>
      </c>
      <c r="B938" s="2" t="s">
        <v>40016</v>
      </c>
      <c r="C938" s="2" t="s">
        <v>3884</v>
      </c>
      <c r="D938" s="3" t="s">
        <v>3885</v>
      </c>
      <c r="E938" s="3" t="s">
        <v>3885</v>
      </c>
      <c r="F938" s="3" t="s">
        <v>3886</v>
      </c>
      <c r="G938" s="3" t="s">
        <v>3885</v>
      </c>
      <c r="H938" s="3" t="s">
        <v>25320</v>
      </c>
      <c r="I938" s="3" t="s">
        <v>25320</v>
      </c>
      <c r="J938" s="3" t="s">
        <v>25321</v>
      </c>
      <c r="K938" s="3" t="s">
        <v>25320</v>
      </c>
      <c r="L938" s="3"/>
    </row>
    <row r="939" spans="1:12" ht="13.5" customHeight="1" x14ac:dyDescent="0.25">
      <c r="A939" s="3" t="s">
        <v>9</v>
      </c>
      <c r="B939" s="2" t="s">
        <v>40017</v>
      </c>
      <c r="C939" s="2" t="s">
        <v>3887</v>
      </c>
      <c r="D939" s="3" t="s">
        <v>3888</v>
      </c>
      <c r="E939" s="3" t="s">
        <v>3889</v>
      </c>
      <c r="F939" s="3" t="s">
        <v>3890</v>
      </c>
      <c r="G939" s="3" t="s">
        <v>3891</v>
      </c>
      <c r="H939" s="3" t="s">
        <v>25322</v>
      </c>
      <c r="I939" s="3" t="s">
        <v>25323</v>
      </c>
      <c r="J939" s="3" t="s">
        <v>25324</v>
      </c>
      <c r="K939" s="4" t="s">
        <v>25325</v>
      </c>
      <c r="L939" s="3"/>
    </row>
    <row r="940" spans="1:12" ht="13.5" customHeight="1" x14ac:dyDescent="0.25">
      <c r="A940" s="3" t="s">
        <v>9</v>
      </c>
      <c r="B940" s="2" t="s">
        <v>40018</v>
      </c>
      <c r="C940" s="2" t="s">
        <v>3892</v>
      </c>
      <c r="D940" s="3" t="s">
        <v>3893</v>
      </c>
      <c r="E940" s="3" t="s">
        <v>3893</v>
      </c>
      <c r="F940" s="3" t="s">
        <v>3894</v>
      </c>
      <c r="G940" s="3" t="s">
        <v>3895</v>
      </c>
      <c r="H940" s="3" t="s">
        <v>25326</v>
      </c>
      <c r="I940" s="3" t="s">
        <v>25326</v>
      </c>
      <c r="J940" s="3" t="s">
        <v>25327</v>
      </c>
      <c r="K940" s="3" t="s">
        <v>25328</v>
      </c>
      <c r="L940" s="3"/>
    </row>
    <row r="941" spans="1:12" ht="13.5" customHeight="1" x14ac:dyDescent="0.25">
      <c r="A941" s="3" t="s">
        <v>9</v>
      </c>
      <c r="B941" s="2" t="s">
        <v>40019</v>
      </c>
      <c r="C941" s="2" t="s">
        <v>3896</v>
      </c>
      <c r="D941" s="3" t="s">
        <v>3897</v>
      </c>
      <c r="E941" s="3" t="s">
        <v>3898</v>
      </c>
      <c r="F941" s="3" t="s">
        <v>3899</v>
      </c>
      <c r="G941" s="3" t="s">
        <v>3900</v>
      </c>
      <c r="H941" s="3" t="s">
        <v>25329</v>
      </c>
      <c r="I941" s="3" t="s">
        <v>25330</v>
      </c>
      <c r="J941" s="3" t="s">
        <v>25331</v>
      </c>
      <c r="K941" s="3" t="s">
        <v>25332</v>
      </c>
      <c r="L941" s="3"/>
    </row>
    <row r="942" spans="1:12" ht="13.5" customHeight="1" x14ac:dyDescent="0.25">
      <c r="A942" s="3" t="s">
        <v>9</v>
      </c>
      <c r="B942" s="2" t="s">
        <v>40020</v>
      </c>
      <c r="C942" s="2" t="s">
        <v>3901</v>
      </c>
      <c r="D942" s="3" t="s">
        <v>3902</v>
      </c>
      <c r="E942" s="3" t="s">
        <v>3902</v>
      </c>
      <c r="F942" s="3" t="s">
        <v>3903</v>
      </c>
      <c r="G942" s="3" t="s">
        <v>3904</v>
      </c>
      <c r="H942" s="3" t="s">
        <v>25333</v>
      </c>
      <c r="I942" s="3" t="s">
        <v>25333</v>
      </c>
      <c r="J942" s="3" t="s">
        <v>25334</v>
      </c>
      <c r="K942" s="3" t="s">
        <v>25335</v>
      </c>
      <c r="L942" s="3"/>
    </row>
    <row r="943" spans="1:12" ht="13.5" customHeight="1" x14ac:dyDescent="0.25">
      <c r="A943" s="3" t="s">
        <v>54</v>
      </c>
      <c r="B943" s="2" t="s">
        <v>40021</v>
      </c>
      <c r="C943" s="2" t="s">
        <v>3905</v>
      </c>
      <c r="D943" s="3" t="s">
        <v>3906</v>
      </c>
      <c r="E943" s="3" t="s">
        <v>3906</v>
      </c>
      <c r="F943" s="3" t="s">
        <v>3907</v>
      </c>
      <c r="G943" s="3" t="s">
        <v>3908</v>
      </c>
      <c r="H943" s="3" t="s">
        <v>25336</v>
      </c>
      <c r="I943" s="3" t="s">
        <v>25336</v>
      </c>
      <c r="J943" s="3" t="s">
        <v>25337</v>
      </c>
      <c r="K943" s="3" t="s">
        <v>25338</v>
      </c>
      <c r="L943" s="3"/>
    </row>
    <row r="944" spans="1:12" ht="13.5" customHeight="1" x14ac:dyDescent="0.25">
      <c r="A944" s="3" t="s">
        <v>9</v>
      </c>
      <c r="B944" s="2" t="s">
        <v>40022</v>
      </c>
      <c r="C944" s="2" t="s">
        <v>3909</v>
      </c>
      <c r="D944" s="3" t="s">
        <v>3910</v>
      </c>
      <c r="E944" s="3" t="s">
        <v>3910</v>
      </c>
      <c r="F944" s="3" t="s">
        <v>3911</v>
      </c>
      <c r="G944" s="3" t="s">
        <v>3912</v>
      </c>
      <c r="H944" s="3" t="s">
        <v>25339</v>
      </c>
      <c r="I944" s="3" t="s">
        <v>25339</v>
      </c>
      <c r="J944" s="3" t="s">
        <v>25340</v>
      </c>
      <c r="K944" s="3" t="s">
        <v>25341</v>
      </c>
      <c r="L944" s="3"/>
    </row>
    <row r="945" spans="1:12" ht="13.5" customHeight="1" x14ac:dyDescent="0.25">
      <c r="A945" s="3" t="s">
        <v>188</v>
      </c>
      <c r="B945" s="2" t="s">
        <v>40023</v>
      </c>
      <c r="C945" s="2" t="s">
        <v>3913</v>
      </c>
      <c r="D945" s="3" t="s">
        <v>3914</v>
      </c>
      <c r="E945" s="3" t="s">
        <v>3914</v>
      </c>
      <c r="F945" s="3" t="s">
        <v>3915</v>
      </c>
      <c r="G945" s="3" t="s">
        <v>3916</v>
      </c>
      <c r="H945" s="3" t="s">
        <v>25342</v>
      </c>
      <c r="I945" s="3" t="s">
        <v>25342</v>
      </c>
      <c r="J945" s="3" t="s">
        <v>25343</v>
      </c>
      <c r="K945" s="3" t="s">
        <v>25344</v>
      </c>
      <c r="L945" s="3"/>
    </row>
    <row r="946" spans="1:12" ht="13.5" customHeight="1" x14ac:dyDescent="0.25">
      <c r="A946" s="3" t="s">
        <v>9</v>
      </c>
      <c r="B946" s="2" t="s">
        <v>40024</v>
      </c>
      <c r="C946" s="2" t="s">
        <v>3917</v>
      </c>
      <c r="D946" s="3" t="s">
        <v>3918</v>
      </c>
      <c r="E946" s="3" t="s">
        <v>3918</v>
      </c>
      <c r="F946" s="3" t="s">
        <v>3919</v>
      </c>
      <c r="G946" s="3" t="s">
        <v>3920</v>
      </c>
      <c r="H946" s="3" t="s">
        <v>25345</v>
      </c>
      <c r="I946" s="3" t="s">
        <v>25345</v>
      </c>
      <c r="J946" s="3" t="s">
        <v>25346</v>
      </c>
      <c r="K946" s="3" t="s">
        <v>25347</v>
      </c>
      <c r="L946" s="3"/>
    </row>
    <row r="947" spans="1:12" ht="13.5" customHeight="1" x14ac:dyDescent="0.25">
      <c r="A947" s="3" t="s">
        <v>1258</v>
      </c>
      <c r="B947" s="2" t="s">
        <v>40025</v>
      </c>
      <c r="C947" s="2" t="s">
        <v>3921</v>
      </c>
      <c r="D947" s="3" t="s">
        <v>3922</v>
      </c>
      <c r="E947" s="3" t="s">
        <v>3922</v>
      </c>
      <c r="F947" s="3" t="s">
        <v>3923</v>
      </c>
      <c r="G947" s="3" t="s">
        <v>3924</v>
      </c>
      <c r="H947" s="3" t="s">
        <v>25348</v>
      </c>
      <c r="I947" s="3" t="s">
        <v>25348</v>
      </c>
      <c r="J947" s="3" t="s">
        <v>25349</v>
      </c>
      <c r="K947" s="3" t="s">
        <v>25348</v>
      </c>
      <c r="L947" s="3"/>
    </row>
    <row r="948" spans="1:12" ht="13.5" customHeight="1" x14ac:dyDescent="0.25">
      <c r="A948" s="3" t="s">
        <v>9</v>
      </c>
      <c r="B948" s="2" t="s">
        <v>40026</v>
      </c>
      <c r="C948" s="2" t="s">
        <v>3925</v>
      </c>
      <c r="D948" s="3" t="s">
        <v>3926</v>
      </c>
      <c r="E948" s="3" t="s">
        <v>3927</v>
      </c>
      <c r="F948" s="3" t="s">
        <v>3928</v>
      </c>
      <c r="G948" s="3" t="s">
        <v>3929</v>
      </c>
      <c r="H948" s="3" t="s">
        <v>25350</v>
      </c>
      <c r="I948" s="3" t="s">
        <v>25351</v>
      </c>
      <c r="J948" s="3" t="s">
        <v>25352</v>
      </c>
      <c r="K948" s="3" t="s">
        <v>25353</v>
      </c>
      <c r="L948" s="3"/>
    </row>
    <row r="949" spans="1:12" ht="13.5" customHeight="1" x14ac:dyDescent="0.25">
      <c r="A949" s="3" t="s">
        <v>9</v>
      </c>
      <c r="B949" s="2" t="s">
        <v>40027</v>
      </c>
      <c r="C949" s="2" t="s">
        <v>3930</v>
      </c>
      <c r="D949" s="3" t="s">
        <v>3931</v>
      </c>
      <c r="E949" s="3" t="s">
        <v>3932</v>
      </c>
      <c r="F949" s="3" t="s">
        <v>3933</v>
      </c>
      <c r="G949" s="3" t="s">
        <v>3934</v>
      </c>
      <c r="H949" s="3" t="s">
        <v>25354</v>
      </c>
      <c r="I949" s="3" t="s">
        <v>25355</v>
      </c>
      <c r="J949" s="3" t="s">
        <v>25356</v>
      </c>
      <c r="K949" s="3" t="s">
        <v>25357</v>
      </c>
      <c r="L949" s="3"/>
    </row>
    <row r="950" spans="1:12" ht="13.5" customHeight="1" x14ac:dyDescent="0.25">
      <c r="A950" s="3" t="s">
        <v>9</v>
      </c>
      <c r="B950" s="2" t="s">
        <v>40028</v>
      </c>
      <c r="C950" s="2" t="s">
        <v>3935</v>
      </c>
      <c r="D950" s="3" t="s">
        <v>3936</v>
      </c>
      <c r="E950" s="3" t="s">
        <v>3937</v>
      </c>
      <c r="F950" s="3" t="s">
        <v>3938</v>
      </c>
      <c r="G950" s="3" t="s">
        <v>3939</v>
      </c>
      <c r="H950" s="3" t="s">
        <v>25358</v>
      </c>
      <c r="I950" s="3" t="s">
        <v>25359</v>
      </c>
      <c r="J950" s="3" t="s">
        <v>25360</v>
      </c>
      <c r="K950" s="3" t="s">
        <v>25361</v>
      </c>
      <c r="L950" s="3"/>
    </row>
    <row r="951" spans="1:12" ht="13.5" customHeight="1" x14ac:dyDescent="0.25">
      <c r="A951" s="3" t="s">
        <v>1258</v>
      </c>
      <c r="B951" s="2" t="s">
        <v>40029</v>
      </c>
      <c r="C951" s="2" t="s">
        <v>3940</v>
      </c>
      <c r="D951" s="3" t="s">
        <v>3941</v>
      </c>
      <c r="E951" s="3" t="s">
        <v>3941</v>
      </c>
      <c r="F951" s="3" t="s">
        <v>3942</v>
      </c>
      <c r="G951" s="3" t="s">
        <v>3943</v>
      </c>
      <c r="H951" s="3" t="s">
        <v>25362</v>
      </c>
      <c r="I951" s="3" t="s">
        <v>25362</v>
      </c>
      <c r="J951" s="3" t="s">
        <v>25363</v>
      </c>
      <c r="K951" s="4" t="s">
        <v>25364</v>
      </c>
      <c r="L951" s="3"/>
    </row>
    <row r="952" spans="1:12" ht="13.5" customHeight="1" x14ac:dyDescent="0.25">
      <c r="A952" s="3" t="s">
        <v>54</v>
      </c>
      <c r="B952" s="2" t="s">
        <v>40030</v>
      </c>
      <c r="C952" s="2" t="s">
        <v>3944</v>
      </c>
      <c r="D952" s="3" t="s">
        <v>3945</v>
      </c>
      <c r="E952" s="3" t="s">
        <v>3945</v>
      </c>
      <c r="F952" s="3" t="s">
        <v>3946</v>
      </c>
      <c r="G952" s="3" t="s">
        <v>3945</v>
      </c>
      <c r="H952" s="3" t="s">
        <v>25365</v>
      </c>
      <c r="I952" s="3" t="s">
        <v>25365</v>
      </c>
      <c r="J952" s="3" t="s">
        <v>25366</v>
      </c>
      <c r="K952" s="3" t="s">
        <v>25365</v>
      </c>
      <c r="L952" s="3"/>
    </row>
    <row r="953" spans="1:12" ht="13.5" customHeight="1" x14ac:dyDescent="0.25">
      <c r="A953" s="3" t="s">
        <v>54</v>
      </c>
      <c r="B953" s="2" t="s">
        <v>40031</v>
      </c>
      <c r="C953" s="2" t="s">
        <v>3947</v>
      </c>
      <c r="D953" s="3" t="s">
        <v>3948</v>
      </c>
      <c r="E953" s="3" t="s">
        <v>3948</v>
      </c>
      <c r="F953" s="3" t="s">
        <v>3949</v>
      </c>
      <c r="G953" s="3" t="s">
        <v>3948</v>
      </c>
      <c r="H953" s="3" t="s">
        <v>25367</v>
      </c>
      <c r="I953" s="3" t="s">
        <v>25367</v>
      </c>
      <c r="J953" s="3" t="s">
        <v>25368</v>
      </c>
      <c r="K953" s="3" t="s">
        <v>25367</v>
      </c>
      <c r="L953" s="3"/>
    </row>
    <row r="954" spans="1:12" ht="13.5" customHeight="1" x14ac:dyDescent="0.25">
      <c r="A954" s="3" t="s">
        <v>70</v>
      </c>
      <c r="B954" s="2" t="s">
        <v>40032</v>
      </c>
      <c r="C954" s="2" t="s">
        <v>3950</v>
      </c>
      <c r="D954" s="3" t="s">
        <v>3951</v>
      </c>
      <c r="E954" s="3" t="s">
        <v>3951</v>
      </c>
      <c r="F954" s="3" t="s">
        <v>3952</v>
      </c>
      <c r="G954" s="3" t="s">
        <v>3953</v>
      </c>
      <c r="H954" s="3" t="s">
        <v>25369</v>
      </c>
      <c r="I954" s="3" t="s">
        <v>25369</v>
      </c>
      <c r="J954" s="3" t="s">
        <v>25370</v>
      </c>
      <c r="K954" s="3" t="s">
        <v>25371</v>
      </c>
      <c r="L954" s="3"/>
    </row>
    <row r="955" spans="1:12" ht="13.5" customHeight="1" x14ac:dyDescent="0.25">
      <c r="A955" s="3" t="s">
        <v>9</v>
      </c>
      <c r="B955" s="2" t="s">
        <v>40033</v>
      </c>
      <c r="C955" s="2" t="s">
        <v>3954</v>
      </c>
      <c r="D955" s="3" t="s">
        <v>3955</v>
      </c>
      <c r="E955" s="3" t="s">
        <v>3955</v>
      </c>
      <c r="F955" s="3" t="s">
        <v>3956</v>
      </c>
      <c r="G955" s="3" t="s">
        <v>3957</v>
      </c>
      <c r="H955" s="3" t="s">
        <v>25372</v>
      </c>
      <c r="I955" s="3" t="s">
        <v>25372</v>
      </c>
      <c r="J955" s="3" t="s">
        <v>25373</v>
      </c>
      <c r="K955" s="3" t="s">
        <v>25374</v>
      </c>
      <c r="L955" s="3"/>
    </row>
    <row r="956" spans="1:12" ht="13.5" customHeight="1" x14ac:dyDescent="0.25">
      <c r="A956" s="3" t="s">
        <v>70</v>
      </c>
      <c r="B956" s="2" t="s">
        <v>40034</v>
      </c>
      <c r="C956" s="2" t="s">
        <v>3958</v>
      </c>
      <c r="D956" s="3" t="s">
        <v>3959</v>
      </c>
      <c r="E956" s="3" t="s">
        <v>3959</v>
      </c>
      <c r="F956" s="3" t="s">
        <v>3960</v>
      </c>
      <c r="G956" s="3" t="s">
        <v>3961</v>
      </c>
      <c r="H956" s="3" t="s">
        <v>25375</v>
      </c>
      <c r="I956" s="3" t="s">
        <v>25375</v>
      </c>
      <c r="J956" s="3" t="s">
        <v>25376</v>
      </c>
      <c r="K956" s="4" t="s">
        <v>25377</v>
      </c>
      <c r="L956" s="3"/>
    </row>
    <row r="957" spans="1:12" ht="13.5" customHeight="1" x14ac:dyDescent="0.25">
      <c r="A957" s="3" t="s">
        <v>106</v>
      </c>
      <c r="B957" s="2" t="s">
        <v>40035</v>
      </c>
      <c r="C957" s="2" t="s">
        <v>3962</v>
      </c>
      <c r="D957" s="3" t="s">
        <v>3963</v>
      </c>
      <c r="E957" s="3" t="s">
        <v>3964</v>
      </c>
      <c r="F957" s="3" t="s">
        <v>3965</v>
      </c>
      <c r="G957" s="3" t="s">
        <v>3966</v>
      </c>
      <c r="H957" s="3" t="s">
        <v>25378</v>
      </c>
      <c r="I957" s="3" t="s">
        <v>25379</v>
      </c>
      <c r="J957" s="3" t="s">
        <v>25380</v>
      </c>
      <c r="K957" s="3" t="s">
        <v>25381</v>
      </c>
      <c r="L957" s="3"/>
    </row>
    <row r="958" spans="1:12" ht="13.5" customHeight="1" x14ac:dyDescent="0.25">
      <c r="A958" s="3" t="s">
        <v>9</v>
      </c>
      <c r="B958" s="2" t="s">
        <v>40036</v>
      </c>
      <c r="C958" s="2" t="s">
        <v>3967</v>
      </c>
      <c r="D958" s="3" t="s">
        <v>3968</v>
      </c>
      <c r="E958" s="3" t="s">
        <v>3969</v>
      </c>
      <c r="F958" s="3" t="s">
        <v>3970</v>
      </c>
      <c r="G958" s="3" t="s">
        <v>3971</v>
      </c>
      <c r="H958" s="3" t="s">
        <v>25382</v>
      </c>
      <c r="I958" s="3" t="s">
        <v>25383</v>
      </c>
      <c r="J958" s="3" t="s">
        <v>25384</v>
      </c>
      <c r="K958" s="3" t="s">
        <v>25385</v>
      </c>
      <c r="L958" s="3"/>
    </row>
    <row r="959" spans="1:12" ht="13.5" customHeight="1" x14ac:dyDescent="0.25">
      <c r="A959" s="3" t="s">
        <v>9</v>
      </c>
      <c r="B959" s="2" t="s">
        <v>40037</v>
      </c>
      <c r="C959" s="2" t="s">
        <v>3972</v>
      </c>
      <c r="D959" s="3" t="s">
        <v>3973</v>
      </c>
      <c r="E959" s="3" t="s">
        <v>3974</v>
      </c>
      <c r="F959" s="3" t="s">
        <v>3975</v>
      </c>
      <c r="G959" s="3" t="s">
        <v>3976</v>
      </c>
      <c r="H959" s="3" t="s">
        <v>25386</v>
      </c>
      <c r="I959" s="3" t="s">
        <v>25387</v>
      </c>
      <c r="J959" s="3" t="s">
        <v>25388</v>
      </c>
      <c r="K959" s="4" t="s">
        <v>25389</v>
      </c>
      <c r="L959" s="3"/>
    </row>
    <row r="960" spans="1:12" ht="13.5" customHeight="1" x14ac:dyDescent="0.25">
      <c r="A960" s="3" t="s">
        <v>9</v>
      </c>
      <c r="B960" s="2" t="s">
        <v>40038</v>
      </c>
      <c r="C960" s="2" t="s">
        <v>3977</v>
      </c>
      <c r="D960" s="3" t="s">
        <v>3978</v>
      </c>
      <c r="E960" s="3" t="s">
        <v>3979</v>
      </c>
      <c r="F960" s="3" t="s">
        <v>3980</v>
      </c>
      <c r="G960" s="3" t="s">
        <v>3981</v>
      </c>
      <c r="H960" s="3" t="s">
        <v>25390</v>
      </c>
      <c r="I960" s="3" t="s">
        <v>25391</v>
      </c>
      <c r="J960" s="3" t="s">
        <v>25392</v>
      </c>
      <c r="K960" s="4" t="s">
        <v>25393</v>
      </c>
      <c r="L960" s="3"/>
    </row>
    <row r="961" spans="1:12" ht="13.5" customHeight="1" x14ac:dyDescent="0.25">
      <c r="A961" s="3" t="s">
        <v>9</v>
      </c>
      <c r="B961" s="2" t="s">
        <v>40039</v>
      </c>
      <c r="C961" s="2" t="s">
        <v>3982</v>
      </c>
      <c r="D961" s="3" t="s">
        <v>3983</v>
      </c>
      <c r="E961" s="3" t="s">
        <v>3984</v>
      </c>
      <c r="F961" s="3" t="s">
        <v>3985</v>
      </c>
      <c r="G961" s="3" t="s">
        <v>3986</v>
      </c>
      <c r="H961" s="3" t="s">
        <v>25394</v>
      </c>
      <c r="I961" s="3" t="s">
        <v>25395</v>
      </c>
      <c r="J961" s="3" t="s">
        <v>25396</v>
      </c>
      <c r="K961" s="4" t="s">
        <v>25397</v>
      </c>
      <c r="L961" s="3"/>
    </row>
    <row r="962" spans="1:12" ht="13.5" customHeight="1" x14ac:dyDescent="0.25">
      <c r="A962" s="3" t="s">
        <v>9</v>
      </c>
      <c r="B962" s="2" t="s">
        <v>40040</v>
      </c>
      <c r="C962" s="2" t="s">
        <v>3987</v>
      </c>
      <c r="D962" s="3" t="s">
        <v>3988</v>
      </c>
      <c r="E962" s="3" t="s">
        <v>3989</v>
      </c>
      <c r="F962" s="3" t="s">
        <v>3990</v>
      </c>
      <c r="G962" s="3" t="s">
        <v>3991</v>
      </c>
      <c r="H962" s="3" t="s">
        <v>25398</v>
      </c>
      <c r="I962" s="3" t="s">
        <v>25399</v>
      </c>
      <c r="J962" s="3" t="s">
        <v>25400</v>
      </c>
      <c r="K962" s="4" t="s">
        <v>25401</v>
      </c>
      <c r="L962" s="3"/>
    </row>
    <row r="963" spans="1:12" ht="13.5" customHeight="1" x14ac:dyDescent="0.25">
      <c r="A963" s="3" t="s">
        <v>9</v>
      </c>
      <c r="B963" s="2" t="s">
        <v>40041</v>
      </c>
      <c r="C963" s="2" t="s">
        <v>3992</v>
      </c>
      <c r="D963" s="3" t="s">
        <v>3993</v>
      </c>
      <c r="E963" s="3" t="s">
        <v>3994</v>
      </c>
      <c r="F963" s="3" t="s">
        <v>3995</v>
      </c>
      <c r="G963" s="3" t="s">
        <v>3996</v>
      </c>
      <c r="H963" s="3" t="s">
        <v>25402</v>
      </c>
      <c r="I963" s="3" t="s">
        <v>25403</v>
      </c>
      <c r="J963" s="3" t="s">
        <v>25404</v>
      </c>
      <c r="K963" s="4" t="s">
        <v>25405</v>
      </c>
      <c r="L963" s="3"/>
    </row>
    <row r="964" spans="1:12" ht="13.5" customHeight="1" x14ac:dyDescent="0.25">
      <c r="A964" s="3" t="s">
        <v>9</v>
      </c>
      <c r="B964" s="2" t="s">
        <v>40042</v>
      </c>
      <c r="C964" s="2" t="s">
        <v>3997</v>
      </c>
      <c r="D964" s="3" t="s">
        <v>3998</v>
      </c>
      <c r="E964" s="3" t="s">
        <v>3999</v>
      </c>
      <c r="F964" s="3" t="s">
        <v>4000</v>
      </c>
      <c r="G964" s="3" t="s">
        <v>4001</v>
      </c>
      <c r="H964" s="3" t="s">
        <v>25406</v>
      </c>
      <c r="I964" s="3" t="s">
        <v>25407</v>
      </c>
      <c r="J964" s="3" t="s">
        <v>25408</v>
      </c>
      <c r="K964" s="4" t="s">
        <v>25409</v>
      </c>
      <c r="L964" s="3"/>
    </row>
    <row r="965" spans="1:12" ht="13.5" customHeight="1" x14ac:dyDescent="0.25">
      <c r="A965" s="3" t="s">
        <v>9</v>
      </c>
      <c r="B965" s="2" t="s">
        <v>40043</v>
      </c>
      <c r="C965" s="2" t="s">
        <v>4002</v>
      </c>
      <c r="D965" s="3" t="s">
        <v>4003</v>
      </c>
      <c r="E965" s="3" t="s">
        <v>4004</v>
      </c>
      <c r="F965" s="3" t="s">
        <v>4005</v>
      </c>
      <c r="G965" s="3" t="s">
        <v>4006</v>
      </c>
      <c r="H965" s="3" t="s">
        <v>25410</v>
      </c>
      <c r="I965" s="3" t="s">
        <v>25411</v>
      </c>
      <c r="J965" s="3" t="s">
        <v>25412</v>
      </c>
      <c r="K965" s="4" t="s">
        <v>25413</v>
      </c>
      <c r="L965" s="3"/>
    </row>
    <row r="966" spans="1:12" ht="13.5" customHeight="1" x14ac:dyDescent="0.25">
      <c r="A966" s="3" t="s">
        <v>9</v>
      </c>
      <c r="B966" s="2" t="s">
        <v>40044</v>
      </c>
      <c r="C966" s="2" t="s">
        <v>4007</v>
      </c>
      <c r="D966" s="3" t="s">
        <v>4008</v>
      </c>
      <c r="E966" s="3" t="s">
        <v>4009</v>
      </c>
      <c r="F966" s="3" t="s">
        <v>4010</v>
      </c>
      <c r="G966" s="3" t="s">
        <v>4011</v>
      </c>
      <c r="H966" s="3" t="s">
        <v>25414</v>
      </c>
      <c r="I966" s="3" t="s">
        <v>25415</v>
      </c>
      <c r="J966" s="3" t="s">
        <v>25416</v>
      </c>
      <c r="K966" s="4" t="s">
        <v>25417</v>
      </c>
      <c r="L966" s="3"/>
    </row>
    <row r="967" spans="1:12" ht="13.5" customHeight="1" x14ac:dyDescent="0.25">
      <c r="A967" s="3" t="s">
        <v>9</v>
      </c>
      <c r="B967" s="2" t="s">
        <v>40045</v>
      </c>
      <c r="C967" s="2" t="s">
        <v>4012</v>
      </c>
      <c r="D967" s="3" t="s">
        <v>4013</v>
      </c>
      <c r="E967" s="3" t="s">
        <v>4014</v>
      </c>
      <c r="F967" s="3" t="s">
        <v>4015</v>
      </c>
      <c r="G967" s="3" t="s">
        <v>4016</v>
      </c>
      <c r="H967" s="3" t="s">
        <v>25418</v>
      </c>
      <c r="I967" s="3" t="s">
        <v>25419</v>
      </c>
      <c r="J967" s="3" t="s">
        <v>25420</v>
      </c>
      <c r="K967" s="4" t="s">
        <v>25421</v>
      </c>
      <c r="L967" s="3"/>
    </row>
    <row r="968" spans="1:12" ht="13.5" customHeight="1" x14ac:dyDescent="0.25">
      <c r="A968" s="3" t="s">
        <v>9</v>
      </c>
      <c r="B968" s="2" t="s">
        <v>40046</v>
      </c>
      <c r="C968" s="2" t="s">
        <v>4017</v>
      </c>
      <c r="D968" s="3" t="s">
        <v>4018</v>
      </c>
      <c r="E968" s="3" t="s">
        <v>4019</v>
      </c>
      <c r="F968" s="3" t="s">
        <v>4020</v>
      </c>
      <c r="G968" s="3" t="s">
        <v>4021</v>
      </c>
      <c r="H968" s="3" t="s">
        <v>25422</v>
      </c>
      <c r="I968" s="3" t="s">
        <v>25423</v>
      </c>
      <c r="J968" s="3" t="s">
        <v>25424</v>
      </c>
      <c r="K968" s="4" t="s">
        <v>25425</v>
      </c>
      <c r="L968" s="3"/>
    </row>
    <row r="969" spans="1:12" ht="13.5" customHeight="1" x14ac:dyDescent="0.25">
      <c r="A969" s="3" t="s">
        <v>9</v>
      </c>
      <c r="B969" s="2" t="s">
        <v>40047</v>
      </c>
      <c r="C969" s="2" t="s">
        <v>4022</v>
      </c>
      <c r="D969" s="3" t="s">
        <v>4023</v>
      </c>
      <c r="E969" s="3" t="s">
        <v>4024</v>
      </c>
      <c r="F969" s="3" t="s">
        <v>4025</v>
      </c>
      <c r="G969" s="3" t="s">
        <v>4026</v>
      </c>
      <c r="H969" s="3" t="s">
        <v>25426</v>
      </c>
      <c r="I969" s="3" t="s">
        <v>25427</v>
      </c>
      <c r="J969" s="3" t="s">
        <v>25428</v>
      </c>
      <c r="K969" s="4" t="s">
        <v>25429</v>
      </c>
      <c r="L969" s="3"/>
    </row>
    <row r="970" spans="1:12" ht="13.5" customHeight="1" x14ac:dyDescent="0.25">
      <c r="A970" s="3" t="s">
        <v>9</v>
      </c>
      <c r="B970" s="2" t="s">
        <v>40048</v>
      </c>
      <c r="C970" s="2" t="s">
        <v>4027</v>
      </c>
      <c r="D970" s="3" t="s">
        <v>4028</v>
      </c>
      <c r="E970" s="3" t="s">
        <v>4029</v>
      </c>
      <c r="F970" s="3" t="s">
        <v>4030</v>
      </c>
      <c r="G970" s="3" t="s">
        <v>4031</v>
      </c>
      <c r="H970" s="3" t="s">
        <v>25430</v>
      </c>
      <c r="I970" s="3" t="s">
        <v>25431</v>
      </c>
      <c r="J970" s="3" t="s">
        <v>25432</v>
      </c>
      <c r="K970" s="4" t="s">
        <v>25433</v>
      </c>
      <c r="L970" s="3"/>
    </row>
    <row r="971" spans="1:12" ht="13.5" customHeight="1" x14ac:dyDescent="0.25">
      <c r="A971" s="3" t="s">
        <v>9</v>
      </c>
      <c r="B971" s="2" t="s">
        <v>40049</v>
      </c>
      <c r="C971" s="2" t="s">
        <v>4032</v>
      </c>
      <c r="D971" s="3" t="s">
        <v>4033</v>
      </c>
      <c r="E971" s="3" t="s">
        <v>4034</v>
      </c>
      <c r="F971" s="3" t="s">
        <v>4035</v>
      </c>
      <c r="G971" s="3" t="s">
        <v>4036</v>
      </c>
      <c r="H971" s="3" t="s">
        <v>25434</v>
      </c>
      <c r="I971" s="3" t="s">
        <v>25435</v>
      </c>
      <c r="J971" s="3" t="s">
        <v>25436</v>
      </c>
      <c r="K971" s="4" t="s">
        <v>25437</v>
      </c>
      <c r="L971" s="3"/>
    </row>
    <row r="972" spans="1:12" ht="13.5" customHeight="1" x14ac:dyDescent="0.25">
      <c r="A972" s="3" t="s">
        <v>9</v>
      </c>
      <c r="B972" s="2" t="s">
        <v>40050</v>
      </c>
      <c r="C972" s="2" t="s">
        <v>4037</v>
      </c>
      <c r="D972" s="3" t="s">
        <v>4038</v>
      </c>
      <c r="E972" s="3" t="s">
        <v>4039</v>
      </c>
      <c r="F972" s="3" t="s">
        <v>4040</v>
      </c>
      <c r="G972" s="3" t="s">
        <v>4041</v>
      </c>
      <c r="H972" s="3" t="s">
        <v>25438</v>
      </c>
      <c r="I972" s="3" t="s">
        <v>25439</v>
      </c>
      <c r="J972" s="3" t="s">
        <v>25440</v>
      </c>
      <c r="K972" s="4" t="s">
        <v>25441</v>
      </c>
      <c r="L972" s="3"/>
    </row>
    <row r="973" spans="1:12" ht="13.5" customHeight="1" x14ac:dyDescent="0.25">
      <c r="A973" s="3" t="s">
        <v>9</v>
      </c>
      <c r="B973" s="2" t="s">
        <v>40051</v>
      </c>
      <c r="C973" s="2" t="s">
        <v>4042</v>
      </c>
      <c r="D973" s="3" t="s">
        <v>4043</v>
      </c>
      <c r="E973" s="3" t="s">
        <v>4044</v>
      </c>
      <c r="F973" s="3" t="s">
        <v>4045</v>
      </c>
      <c r="G973" s="3" t="s">
        <v>4046</v>
      </c>
      <c r="H973" s="3" t="s">
        <v>25442</v>
      </c>
      <c r="I973" s="3" t="s">
        <v>25443</v>
      </c>
      <c r="J973" s="3" t="s">
        <v>25444</v>
      </c>
      <c r="K973" s="4" t="s">
        <v>25445</v>
      </c>
      <c r="L973" s="3"/>
    </row>
    <row r="974" spans="1:12" ht="13.5" customHeight="1" x14ac:dyDescent="0.25">
      <c r="A974" s="5" t="s">
        <v>13581</v>
      </c>
      <c r="B974" s="5" t="s">
        <v>44497</v>
      </c>
      <c r="C974" s="5" t="s">
        <v>44498</v>
      </c>
      <c r="D974" s="5" t="s">
        <v>44499</v>
      </c>
      <c r="E974" s="1" t="s">
        <v>44500</v>
      </c>
      <c r="F974" s="1" t="s">
        <v>44501</v>
      </c>
      <c r="G974" s="1" t="s">
        <v>44502</v>
      </c>
      <c r="H974" s="5" t="str">
        <f ca="1">IFERROR(__xludf.DUMMYFUNCTION("GOOGLETRANSLATE(D27,""en"",""ja"")"),"サイクリンD1")</f>
        <v>サイクリンD1</v>
      </c>
      <c r="I974" s="5" t="str">
        <f ca="1">IFERROR(__xludf.DUMMYFUNCTION("GOOGLETRANSLATE(E27,""en"",""ja"")"),"B細胞リンパ腫1タンパク質; BCL-1; BCL1; サイクリンD1; G1/S特異的サイクリンD1; 副甲状腺腺腫症1; PRAD1")</f>
        <v>B細胞リンパ腫1タンパク質; BCL-1; BCL1; サイクリンD1; G1/S特異的サイクリンD1; 副甲状腺腺腫症1; PRAD1</v>
      </c>
      <c r="J974" s="5" t="str">
        <f ca="1">IFERROR(__xludf.DUMMYFUNCTION("GOOGLETRANSLATE(F27,""en"",""ja"")"),"生物標本中のサイクリン D1 の測定。")</f>
        <v>生物標本中のサイクリン D1 の測定。</v>
      </c>
      <c r="K974" s="5" t="str">
        <f ca="1">IFERROR(__xludf.DUMMYFUNCTION("GOOGLETRANSLATE(G27,""en"",""ja"")"),"サイクリンD1測定")</f>
        <v>サイクリンD1測定</v>
      </c>
      <c r="L974" s="3"/>
    </row>
    <row r="975" spans="1:12" ht="13.5" customHeight="1" x14ac:dyDescent="0.25">
      <c r="A975" s="3" t="s">
        <v>70</v>
      </c>
      <c r="B975" s="2" t="s">
        <v>40052</v>
      </c>
      <c r="C975" s="2" t="s">
        <v>4047</v>
      </c>
      <c r="D975" s="3" t="s">
        <v>4048</v>
      </c>
      <c r="E975" s="3" t="s">
        <v>4048</v>
      </c>
      <c r="F975" s="3" t="s">
        <v>4049</v>
      </c>
      <c r="G975" s="3" t="s">
        <v>4050</v>
      </c>
      <c r="H975" s="3" t="s">
        <v>25446</v>
      </c>
      <c r="I975" s="3" t="s">
        <v>25446</v>
      </c>
      <c r="J975" s="3" t="s">
        <v>25447</v>
      </c>
      <c r="K975" s="3" t="s">
        <v>25448</v>
      </c>
      <c r="L975" s="3"/>
    </row>
    <row r="976" spans="1:12" ht="13.5" customHeight="1" x14ac:dyDescent="0.25">
      <c r="A976" s="3" t="s">
        <v>9</v>
      </c>
      <c r="B976" s="2" t="s">
        <v>40053</v>
      </c>
      <c r="C976" s="2" t="s">
        <v>4051</v>
      </c>
      <c r="D976" s="3" t="s">
        <v>4052</v>
      </c>
      <c r="E976" s="3" t="s">
        <v>4053</v>
      </c>
      <c r="F976" s="3" t="s">
        <v>4054</v>
      </c>
      <c r="G976" s="3" t="s">
        <v>4055</v>
      </c>
      <c r="H976" s="3" t="s">
        <v>25449</v>
      </c>
      <c r="I976" s="3" t="s">
        <v>25450</v>
      </c>
      <c r="J976" s="3" t="s">
        <v>25451</v>
      </c>
      <c r="K976" s="3" t="s">
        <v>25452</v>
      </c>
      <c r="L976" s="3"/>
    </row>
    <row r="977" spans="1:12" ht="13.5" customHeight="1" x14ac:dyDescent="0.25">
      <c r="A977" s="3" t="s">
        <v>106</v>
      </c>
      <c r="B977" s="2" t="s">
        <v>40054</v>
      </c>
      <c r="C977" s="2" t="s">
        <v>4056</v>
      </c>
      <c r="D977" s="3" t="s">
        <v>4057</v>
      </c>
      <c r="E977" s="3" t="s">
        <v>4057</v>
      </c>
      <c r="F977" s="3" t="s">
        <v>4058</v>
      </c>
      <c r="G977" s="3" t="s">
        <v>4059</v>
      </c>
      <c r="H977" s="3" t="s">
        <v>25453</v>
      </c>
      <c r="I977" s="3" t="s">
        <v>25453</v>
      </c>
      <c r="J977" s="3" t="s">
        <v>25454</v>
      </c>
      <c r="K977" s="3" t="s">
        <v>25455</v>
      </c>
      <c r="L977" s="3"/>
    </row>
    <row r="978" spans="1:12" ht="13.5" customHeight="1" x14ac:dyDescent="0.25">
      <c r="A978" s="3" t="s">
        <v>106</v>
      </c>
      <c r="B978" s="2" t="s">
        <v>40055</v>
      </c>
      <c r="C978" s="2" t="s">
        <v>4060</v>
      </c>
      <c r="D978" s="3" t="s">
        <v>4061</v>
      </c>
      <c r="E978" s="3" t="s">
        <v>4062</v>
      </c>
      <c r="F978" s="3" t="s">
        <v>4063</v>
      </c>
      <c r="G978" s="3" t="s">
        <v>4064</v>
      </c>
      <c r="H978" s="3" t="s">
        <v>25456</v>
      </c>
      <c r="I978" s="3" t="s">
        <v>25457</v>
      </c>
      <c r="J978" s="3" t="s">
        <v>25458</v>
      </c>
      <c r="K978" s="3" t="s">
        <v>25459</v>
      </c>
      <c r="L978" s="3"/>
    </row>
    <row r="979" spans="1:12" ht="13.5" customHeight="1" x14ac:dyDescent="0.25">
      <c r="A979" s="3" t="s">
        <v>106</v>
      </c>
      <c r="B979" s="2" t="s">
        <v>40056</v>
      </c>
      <c r="C979" s="2" t="s">
        <v>4065</v>
      </c>
      <c r="D979" s="3" t="s">
        <v>4066</v>
      </c>
      <c r="E979" s="3" t="s">
        <v>4066</v>
      </c>
      <c r="F979" s="3" t="s">
        <v>4067</v>
      </c>
      <c r="G979" s="3" t="s">
        <v>4068</v>
      </c>
      <c r="H979" s="3" t="s">
        <v>25460</v>
      </c>
      <c r="I979" s="3" t="s">
        <v>25460</v>
      </c>
      <c r="J979" s="3" t="s">
        <v>25461</v>
      </c>
      <c r="K979" s="3" t="s">
        <v>25462</v>
      </c>
      <c r="L979" s="3"/>
    </row>
    <row r="980" spans="1:12" ht="13.5" customHeight="1" x14ac:dyDescent="0.25">
      <c r="A980" s="3" t="s">
        <v>106</v>
      </c>
      <c r="B980" s="2" t="s">
        <v>40057</v>
      </c>
      <c r="C980" s="2" t="s">
        <v>4069</v>
      </c>
      <c r="D980" s="3" t="s">
        <v>4070</v>
      </c>
      <c r="E980" s="3" t="s">
        <v>4071</v>
      </c>
      <c r="F980" s="3" t="s">
        <v>4072</v>
      </c>
      <c r="G980" s="3" t="s">
        <v>4073</v>
      </c>
      <c r="H980" s="3" t="s">
        <v>25463</v>
      </c>
      <c r="I980" s="3" t="s">
        <v>25464</v>
      </c>
      <c r="J980" s="3" t="s">
        <v>25465</v>
      </c>
      <c r="K980" s="3" t="s">
        <v>25466</v>
      </c>
      <c r="L980" s="3"/>
    </row>
    <row r="981" spans="1:12" ht="13.5" customHeight="1" x14ac:dyDescent="0.25">
      <c r="A981" s="3" t="s">
        <v>106</v>
      </c>
      <c r="B981" s="2" t="s">
        <v>40058</v>
      </c>
      <c r="C981" s="2" t="s">
        <v>4074</v>
      </c>
      <c r="D981" s="3" t="s">
        <v>4075</v>
      </c>
      <c r="E981" s="3" t="s">
        <v>4075</v>
      </c>
      <c r="F981" s="3" t="s">
        <v>4076</v>
      </c>
      <c r="G981" s="3" t="s">
        <v>4077</v>
      </c>
      <c r="H981" s="3" t="s">
        <v>25467</v>
      </c>
      <c r="I981" s="3" t="s">
        <v>25467</v>
      </c>
      <c r="J981" s="3" t="s">
        <v>25468</v>
      </c>
      <c r="K981" s="3" t="s">
        <v>25469</v>
      </c>
      <c r="L981" s="3"/>
    </row>
    <row r="982" spans="1:12" ht="13.5" customHeight="1" x14ac:dyDescent="0.25">
      <c r="A982" s="3" t="s">
        <v>106</v>
      </c>
      <c r="B982" s="2" t="s">
        <v>40059</v>
      </c>
      <c r="C982" s="2" t="s">
        <v>4078</v>
      </c>
      <c r="D982" s="3" t="s">
        <v>4079</v>
      </c>
      <c r="E982" s="3" t="s">
        <v>4079</v>
      </c>
      <c r="F982" s="3" t="s">
        <v>4080</v>
      </c>
      <c r="G982" s="3" t="s">
        <v>4081</v>
      </c>
      <c r="H982" s="3" t="s">
        <v>25470</v>
      </c>
      <c r="I982" s="3" t="s">
        <v>25470</v>
      </c>
      <c r="J982" s="3" t="s">
        <v>25471</v>
      </c>
      <c r="K982" s="3" t="s">
        <v>25472</v>
      </c>
      <c r="L982" s="3"/>
    </row>
    <row r="983" spans="1:12" ht="13.5" customHeight="1" x14ac:dyDescent="0.25">
      <c r="A983" s="3" t="s">
        <v>106</v>
      </c>
      <c r="B983" s="2" t="s">
        <v>40060</v>
      </c>
      <c r="C983" s="2" t="s">
        <v>4082</v>
      </c>
      <c r="D983" s="3" t="s">
        <v>4083</v>
      </c>
      <c r="E983" s="3" t="s">
        <v>4083</v>
      </c>
      <c r="F983" s="3" t="s">
        <v>4084</v>
      </c>
      <c r="G983" s="3" t="s">
        <v>4085</v>
      </c>
      <c r="H983" s="3" t="s">
        <v>25473</v>
      </c>
      <c r="I983" s="3" t="s">
        <v>25473</v>
      </c>
      <c r="J983" s="3" t="s">
        <v>25474</v>
      </c>
      <c r="K983" s="3" t="s">
        <v>25475</v>
      </c>
      <c r="L983" s="3"/>
    </row>
    <row r="984" spans="1:12" ht="13.5" customHeight="1" x14ac:dyDescent="0.25">
      <c r="A984" s="3" t="s">
        <v>106</v>
      </c>
      <c r="B984" s="2" t="s">
        <v>40061</v>
      </c>
      <c r="C984" s="2" t="s">
        <v>4086</v>
      </c>
      <c r="D984" s="3" t="s">
        <v>4087</v>
      </c>
      <c r="E984" s="3" t="s">
        <v>4088</v>
      </c>
      <c r="F984" s="3" t="s">
        <v>4089</v>
      </c>
      <c r="G984" s="3" t="s">
        <v>4090</v>
      </c>
      <c r="H984" s="3" t="s">
        <v>25476</v>
      </c>
      <c r="I984" s="3" t="s">
        <v>25477</v>
      </c>
      <c r="J984" s="3" t="s">
        <v>25478</v>
      </c>
      <c r="K984" s="3" t="s">
        <v>25479</v>
      </c>
      <c r="L984" s="3"/>
    </row>
    <row r="985" spans="1:12" ht="13.5" customHeight="1" x14ac:dyDescent="0.25">
      <c r="A985" s="3" t="s">
        <v>106</v>
      </c>
      <c r="B985" s="2" t="s">
        <v>40062</v>
      </c>
      <c r="C985" s="2" t="s">
        <v>4091</v>
      </c>
      <c r="D985" s="3" t="s">
        <v>4092</v>
      </c>
      <c r="E985" s="3" t="s">
        <v>4093</v>
      </c>
      <c r="F985" s="3" t="s">
        <v>4094</v>
      </c>
      <c r="G985" s="3" t="s">
        <v>4095</v>
      </c>
      <c r="H985" s="3" t="s">
        <v>25480</v>
      </c>
      <c r="I985" s="3" t="s">
        <v>25481</v>
      </c>
      <c r="J985" s="3" t="s">
        <v>25482</v>
      </c>
      <c r="K985" s="3" t="s">
        <v>25483</v>
      </c>
      <c r="L985" s="3"/>
    </row>
    <row r="986" spans="1:12" ht="13.5" customHeight="1" x14ac:dyDescent="0.25">
      <c r="A986" s="3" t="s">
        <v>106</v>
      </c>
      <c r="B986" s="2" t="s">
        <v>40063</v>
      </c>
      <c r="C986" s="2" t="s">
        <v>4096</v>
      </c>
      <c r="D986" s="3" t="s">
        <v>4097</v>
      </c>
      <c r="E986" s="3" t="s">
        <v>4097</v>
      </c>
      <c r="F986" s="3" t="s">
        <v>4098</v>
      </c>
      <c r="G986" s="3" t="s">
        <v>4099</v>
      </c>
      <c r="H986" s="3" t="s">
        <v>25484</v>
      </c>
      <c r="I986" s="3" t="s">
        <v>25484</v>
      </c>
      <c r="J986" s="3" t="s">
        <v>25485</v>
      </c>
      <c r="K986" s="3" t="s">
        <v>25486</v>
      </c>
      <c r="L986" s="3"/>
    </row>
    <row r="987" spans="1:12" ht="13.5" customHeight="1" x14ac:dyDescent="0.25">
      <c r="A987" s="3" t="s">
        <v>106</v>
      </c>
      <c r="B987" s="2" t="s">
        <v>40064</v>
      </c>
      <c r="C987" s="2" t="s">
        <v>4100</v>
      </c>
      <c r="D987" s="3" t="s">
        <v>4101</v>
      </c>
      <c r="E987" s="3" t="s">
        <v>4101</v>
      </c>
      <c r="F987" s="3" t="s">
        <v>4102</v>
      </c>
      <c r="G987" s="3" t="s">
        <v>4103</v>
      </c>
      <c r="H987" s="3" t="s">
        <v>25487</v>
      </c>
      <c r="I987" s="3" t="s">
        <v>25487</v>
      </c>
      <c r="J987" s="3" t="s">
        <v>25488</v>
      </c>
      <c r="K987" s="3" t="s">
        <v>25489</v>
      </c>
      <c r="L987" s="3"/>
    </row>
    <row r="988" spans="1:12" ht="13.5" customHeight="1" x14ac:dyDescent="0.25">
      <c r="A988" s="3" t="s">
        <v>106</v>
      </c>
      <c r="B988" s="2" t="s">
        <v>40065</v>
      </c>
      <c r="C988" s="2" t="s">
        <v>4104</v>
      </c>
      <c r="D988" s="3" t="s">
        <v>4105</v>
      </c>
      <c r="E988" s="3" t="s">
        <v>4105</v>
      </c>
      <c r="F988" s="3" t="s">
        <v>4106</v>
      </c>
      <c r="G988" s="3" t="s">
        <v>4107</v>
      </c>
      <c r="H988" s="3" t="s">
        <v>25490</v>
      </c>
      <c r="I988" s="3" t="s">
        <v>25490</v>
      </c>
      <c r="J988" s="3" t="s">
        <v>25491</v>
      </c>
      <c r="K988" s="3" t="s">
        <v>25492</v>
      </c>
      <c r="L988" s="3"/>
    </row>
    <row r="989" spans="1:12" ht="13.5" customHeight="1" x14ac:dyDescent="0.25">
      <c r="A989" s="3" t="s">
        <v>106</v>
      </c>
      <c r="B989" s="2" t="s">
        <v>40066</v>
      </c>
      <c r="C989" s="2" t="s">
        <v>4108</v>
      </c>
      <c r="D989" s="3" t="s">
        <v>4109</v>
      </c>
      <c r="E989" s="3" t="s">
        <v>4109</v>
      </c>
      <c r="F989" s="3" t="s">
        <v>4110</v>
      </c>
      <c r="G989" s="3" t="s">
        <v>4111</v>
      </c>
      <c r="H989" s="3" t="s">
        <v>25493</v>
      </c>
      <c r="I989" s="3" t="s">
        <v>25493</v>
      </c>
      <c r="J989" s="3" t="s">
        <v>25494</v>
      </c>
      <c r="K989" s="3" t="s">
        <v>25495</v>
      </c>
      <c r="L989" s="3"/>
    </row>
    <row r="990" spans="1:12" ht="13.5" customHeight="1" x14ac:dyDescent="0.25">
      <c r="A990" s="3" t="s">
        <v>106</v>
      </c>
      <c r="B990" s="2" t="s">
        <v>40067</v>
      </c>
      <c r="C990" s="2" t="s">
        <v>4112</v>
      </c>
      <c r="D990" s="3" t="s">
        <v>4113</v>
      </c>
      <c r="E990" s="3" t="s">
        <v>4113</v>
      </c>
      <c r="F990" s="3" t="s">
        <v>4114</v>
      </c>
      <c r="G990" s="3" t="s">
        <v>4115</v>
      </c>
      <c r="H990" s="3" t="s">
        <v>25496</v>
      </c>
      <c r="I990" s="3" t="s">
        <v>25496</v>
      </c>
      <c r="J990" s="3" t="s">
        <v>25497</v>
      </c>
      <c r="K990" s="3" t="s">
        <v>25498</v>
      </c>
      <c r="L990" s="3"/>
    </row>
    <row r="991" spans="1:12" ht="13.5" customHeight="1" x14ac:dyDescent="0.25">
      <c r="A991" s="3" t="s">
        <v>106</v>
      </c>
      <c r="B991" s="2" t="s">
        <v>40068</v>
      </c>
      <c r="C991" s="2" t="s">
        <v>4116</v>
      </c>
      <c r="D991" s="3" t="s">
        <v>4117</v>
      </c>
      <c r="E991" s="3" t="s">
        <v>4118</v>
      </c>
      <c r="F991" s="3" t="s">
        <v>4119</v>
      </c>
      <c r="G991" s="3" t="s">
        <v>4120</v>
      </c>
      <c r="H991" s="3" t="s">
        <v>25499</v>
      </c>
      <c r="I991" s="3" t="s">
        <v>25500</v>
      </c>
      <c r="J991" s="3" t="s">
        <v>25501</v>
      </c>
      <c r="K991" s="3" t="s">
        <v>25502</v>
      </c>
      <c r="L991" s="3"/>
    </row>
    <row r="992" spans="1:12" ht="13.5" customHeight="1" x14ac:dyDescent="0.25">
      <c r="A992" s="3" t="s">
        <v>106</v>
      </c>
      <c r="B992" s="2" t="s">
        <v>40069</v>
      </c>
      <c r="C992" s="2" t="s">
        <v>4121</v>
      </c>
      <c r="D992" s="3" t="s">
        <v>4122</v>
      </c>
      <c r="E992" s="3" t="s">
        <v>4122</v>
      </c>
      <c r="F992" s="3" t="s">
        <v>4123</v>
      </c>
      <c r="G992" s="3" t="s">
        <v>4124</v>
      </c>
      <c r="H992" s="3" t="s">
        <v>25503</v>
      </c>
      <c r="I992" s="3" t="s">
        <v>25503</v>
      </c>
      <c r="J992" s="3" t="s">
        <v>25504</v>
      </c>
      <c r="K992" s="3" t="s">
        <v>25505</v>
      </c>
      <c r="L992" s="3"/>
    </row>
    <row r="993" spans="1:12" ht="13.5" customHeight="1" x14ac:dyDescent="0.25">
      <c r="A993" s="3" t="s">
        <v>106</v>
      </c>
      <c r="B993" s="2" t="s">
        <v>40070</v>
      </c>
      <c r="C993" s="2" t="s">
        <v>4125</v>
      </c>
      <c r="D993" s="3" t="s">
        <v>4126</v>
      </c>
      <c r="E993" s="3" t="s">
        <v>4126</v>
      </c>
      <c r="F993" s="3" t="s">
        <v>4127</v>
      </c>
      <c r="G993" s="3" t="s">
        <v>4128</v>
      </c>
      <c r="H993" s="3" t="s">
        <v>25506</v>
      </c>
      <c r="I993" s="3" t="s">
        <v>25506</v>
      </c>
      <c r="J993" s="3" t="s">
        <v>25507</v>
      </c>
      <c r="K993" s="3" t="s">
        <v>25508</v>
      </c>
      <c r="L993" s="3"/>
    </row>
    <row r="994" spans="1:12" ht="13.5" customHeight="1" x14ac:dyDescent="0.25">
      <c r="A994" s="3" t="s">
        <v>106</v>
      </c>
      <c r="B994" s="2" t="s">
        <v>40071</v>
      </c>
      <c r="C994" s="2" t="s">
        <v>4129</v>
      </c>
      <c r="D994" s="3" t="s">
        <v>4130</v>
      </c>
      <c r="E994" s="3" t="s">
        <v>4131</v>
      </c>
      <c r="F994" s="3" t="s">
        <v>4132</v>
      </c>
      <c r="G994" s="3" t="s">
        <v>4133</v>
      </c>
      <c r="H994" s="3" t="s">
        <v>25509</v>
      </c>
      <c r="I994" s="3" t="s">
        <v>25510</v>
      </c>
      <c r="J994" s="3" t="s">
        <v>25511</v>
      </c>
      <c r="K994" s="3" t="s">
        <v>25512</v>
      </c>
      <c r="L994" s="3"/>
    </row>
    <row r="995" spans="1:12" ht="13.5" customHeight="1" x14ac:dyDescent="0.25">
      <c r="A995" s="3" t="s">
        <v>106</v>
      </c>
      <c r="B995" s="2" t="s">
        <v>40072</v>
      </c>
      <c r="C995" s="2" t="s">
        <v>4134</v>
      </c>
      <c r="D995" s="3" t="s">
        <v>4135</v>
      </c>
      <c r="E995" s="3" t="s">
        <v>4136</v>
      </c>
      <c r="F995" s="3" t="s">
        <v>4137</v>
      </c>
      <c r="G995" s="3" t="s">
        <v>4138</v>
      </c>
      <c r="H995" s="3" t="s">
        <v>25513</v>
      </c>
      <c r="I995" s="3" t="s">
        <v>25514</v>
      </c>
      <c r="J995" s="3" t="s">
        <v>25515</v>
      </c>
      <c r="K995" s="3" t="s">
        <v>25516</v>
      </c>
      <c r="L995" s="3"/>
    </row>
    <row r="996" spans="1:12" ht="13.5" customHeight="1" x14ac:dyDescent="0.25">
      <c r="A996" s="3" t="s">
        <v>106</v>
      </c>
      <c r="B996" s="2" t="s">
        <v>40073</v>
      </c>
      <c r="C996" s="2" t="s">
        <v>4139</v>
      </c>
      <c r="D996" s="3" t="s">
        <v>4140</v>
      </c>
      <c r="E996" s="3" t="s">
        <v>4141</v>
      </c>
      <c r="F996" s="3" t="s">
        <v>4142</v>
      </c>
      <c r="G996" s="3" t="s">
        <v>4143</v>
      </c>
      <c r="H996" s="3" t="s">
        <v>25517</v>
      </c>
      <c r="I996" s="3" t="s">
        <v>25518</v>
      </c>
      <c r="J996" s="3" t="s">
        <v>25519</v>
      </c>
      <c r="K996" s="3" t="s">
        <v>25520</v>
      </c>
      <c r="L996" s="3"/>
    </row>
    <row r="997" spans="1:12" ht="13.5" customHeight="1" x14ac:dyDescent="0.25">
      <c r="A997" s="3" t="s">
        <v>106</v>
      </c>
      <c r="B997" s="2" t="s">
        <v>40074</v>
      </c>
      <c r="C997" s="2" t="s">
        <v>4144</v>
      </c>
      <c r="D997" s="3" t="s">
        <v>4145</v>
      </c>
      <c r="E997" s="3" t="s">
        <v>4146</v>
      </c>
      <c r="F997" s="3" t="s">
        <v>4147</v>
      </c>
      <c r="G997" s="3" t="s">
        <v>4148</v>
      </c>
      <c r="H997" s="3" t="s">
        <v>25521</v>
      </c>
      <c r="I997" s="3" t="s">
        <v>25522</v>
      </c>
      <c r="J997" s="3" t="s">
        <v>25523</v>
      </c>
      <c r="K997" s="3" t="s">
        <v>25524</v>
      </c>
      <c r="L997" s="3"/>
    </row>
    <row r="998" spans="1:12" ht="13.5" customHeight="1" x14ac:dyDescent="0.25">
      <c r="A998" s="3" t="s">
        <v>106</v>
      </c>
      <c r="B998" s="2" t="s">
        <v>40075</v>
      </c>
      <c r="C998" s="2" t="s">
        <v>4149</v>
      </c>
      <c r="D998" s="3" t="s">
        <v>4150</v>
      </c>
      <c r="E998" s="3" t="s">
        <v>4150</v>
      </c>
      <c r="F998" s="3" t="s">
        <v>4151</v>
      </c>
      <c r="G998" s="3" t="s">
        <v>4152</v>
      </c>
      <c r="H998" s="3" t="s">
        <v>25525</v>
      </c>
      <c r="I998" s="3" t="s">
        <v>25525</v>
      </c>
      <c r="J998" s="3" t="s">
        <v>25526</v>
      </c>
      <c r="K998" s="3" t="s">
        <v>25527</v>
      </c>
      <c r="L998" s="3"/>
    </row>
    <row r="999" spans="1:12" ht="13.5" customHeight="1" x14ac:dyDescent="0.25">
      <c r="A999" s="3" t="s">
        <v>106</v>
      </c>
      <c r="B999" s="2" t="s">
        <v>40076</v>
      </c>
      <c r="C999" s="2" t="s">
        <v>4153</v>
      </c>
      <c r="D999" s="3" t="s">
        <v>4154</v>
      </c>
      <c r="E999" s="3" t="s">
        <v>4155</v>
      </c>
      <c r="F999" s="3" t="s">
        <v>4156</v>
      </c>
      <c r="G999" s="3" t="s">
        <v>4157</v>
      </c>
      <c r="H999" s="3" t="s">
        <v>25528</v>
      </c>
      <c r="I999" s="3" t="s">
        <v>25529</v>
      </c>
      <c r="J999" s="3" t="s">
        <v>25530</v>
      </c>
      <c r="K999" s="3" t="s">
        <v>25531</v>
      </c>
      <c r="L999" s="3"/>
    </row>
    <row r="1000" spans="1:12" ht="13.5" customHeight="1" x14ac:dyDescent="0.25">
      <c r="A1000" s="3" t="s">
        <v>106</v>
      </c>
      <c r="B1000" s="2" t="s">
        <v>40077</v>
      </c>
      <c r="C1000" s="2" t="s">
        <v>4158</v>
      </c>
      <c r="D1000" s="3" t="s">
        <v>4159</v>
      </c>
      <c r="E1000" s="3" t="s">
        <v>4160</v>
      </c>
      <c r="F1000" s="3" t="s">
        <v>4161</v>
      </c>
      <c r="G1000" s="3" t="s">
        <v>4162</v>
      </c>
      <c r="H1000" s="3" t="s">
        <v>25532</v>
      </c>
      <c r="I1000" s="3" t="s">
        <v>25533</v>
      </c>
      <c r="J1000" s="3" t="s">
        <v>25534</v>
      </c>
      <c r="K1000" s="3" t="s">
        <v>25535</v>
      </c>
      <c r="L1000" s="3"/>
    </row>
    <row r="1001" spans="1:12" ht="13.5" customHeight="1" x14ac:dyDescent="0.25">
      <c r="A1001" s="3" t="s">
        <v>106</v>
      </c>
      <c r="B1001" s="2" t="s">
        <v>40078</v>
      </c>
      <c r="C1001" s="2" t="s">
        <v>4163</v>
      </c>
      <c r="D1001" s="3" t="s">
        <v>4164</v>
      </c>
      <c r="E1001" s="3" t="s">
        <v>4164</v>
      </c>
      <c r="F1001" s="3" t="s">
        <v>4165</v>
      </c>
      <c r="G1001" s="3" t="s">
        <v>4166</v>
      </c>
      <c r="H1001" s="3" t="s">
        <v>25536</v>
      </c>
      <c r="I1001" s="3" t="s">
        <v>25536</v>
      </c>
      <c r="J1001" s="3" t="s">
        <v>25537</v>
      </c>
      <c r="K1001" s="3" t="s">
        <v>25538</v>
      </c>
      <c r="L1001" s="3"/>
    </row>
    <row r="1002" spans="1:12" ht="13.5" customHeight="1" x14ac:dyDescent="0.25">
      <c r="A1002" s="3" t="s">
        <v>106</v>
      </c>
      <c r="B1002" s="2" t="s">
        <v>40079</v>
      </c>
      <c r="C1002" s="2" t="s">
        <v>4167</v>
      </c>
      <c r="D1002" s="3" t="s">
        <v>4168</v>
      </c>
      <c r="E1002" s="3" t="s">
        <v>4168</v>
      </c>
      <c r="F1002" s="3" t="s">
        <v>4169</v>
      </c>
      <c r="G1002" s="3" t="s">
        <v>4170</v>
      </c>
      <c r="H1002" s="3" t="s">
        <v>25539</v>
      </c>
      <c r="I1002" s="3" t="s">
        <v>25539</v>
      </c>
      <c r="J1002" s="3" t="s">
        <v>25540</v>
      </c>
      <c r="K1002" s="3" t="s">
        <v>25541</v>
      </c>
      <c r="L1002" s="3"/>
    </row>
    <row r="1003" spans="1:12" ht="13.5" customHeight="1" x14ac:dyDescent="0.25">
      <c r="A1003" s="3" t="s">
        <v>106</v>
      </c>
      <c r="B1003" s="2" t="s">
        <v>40080</v>
      </c>
      <c r="C1003" s="2" t="s">
        <v>4171</v>
      </c>
      <c r="D1003" s="3" t="s">
        <v>4172</v>
      </c>
      <c r="E1003" s="3" t="s">
        <v>4172</v>
      </c>
      <c r="F1003" s="3" t="s">
        <v>4173</v>
      </c>
      <c r="G1003" s="3" t="s">
        <v>4174</v>
      </c>
      <c r="H1003" s="3" t="s">
        <v>25542</v>
      </c>
      <c r="I1003" s="3" t="s">
        <v>25542</v>
      </c>
      <c r="J1003" s="3" t="s">
        <v>25543</v>
      </c>
      <c r="K1003" s="3" t="s">
        <v>25544</v>
      </c>
      <c r="L1003" s="3"/>
    </row>
    <row r="1004" spans="1:12" ht="13.5" customHeight="1" x14ac:dyDescent="0.25">
      <c r="A1004" s="5" t="s">
        <v>13581</v>
      </c>
      <c r="B1004" s="5" t="s">
        <v>44503</v>
      </c>
      <c r="C1004" s="5" t="s">
        <v>44504</v>
      </c>
      <c r="D1004" s="5" t="s">
        <v>44505</v>
      </c>
      <c r="E1004" s="1" t="s">
        <v>44506</v>
      </c>
      <c r="F1004" s="1" t="s">
        <v>44507</v>
      </c>
      <c r="G1004" s="1" t="s">
        <v>44508</v>
      </c>
      <c r="H1004" s="5" t="str">
        <f ca="1">IFERROR(__xludf.DUMMYFUNCTION("GOOGLETRANSLATE(D28,""en"",""ja"")"),"CD34シアロムチン")</f>
        <v>CD34シアロムチン</v>
      </c>
      <c r="I1004" s="5" t="str">
        <f ca="1">IFERROR(__xludf.DUMMYFUNCTION("GOOGLETRANSLATE(E28,""en"",""ja"")"),"CD34; CD34分子; CD34タンパク質; CD34シアロムチン; 造血前駆細胞抗原CD34")</f>
        <v>CD34; CD34分子; CD34タンパク質; CD34シアロムチン; 造血前駆細胞抗原CD34</v>
      </c>
      <c r="J1004" s="5" t="str">
        <f ca="1">IFERROR(__xludf.DUMMYFUNCTION("GOOGLETRANSLATE(F28,""en"",""ja"")"),"生物標本中の CD34 シアロムチンの測定。")</f>
        <v>生物標本中の CD34 シアロムチンの測定。</v>
      </c>
      <c r="K1004" s="5" t="str">
        <f ca="1">IFERROR(__xludf.DUMMYFUNCTION("GOOGLETRANSLATE(G28,""en"",""ja"")"),"CD34測定")</f>
        <v>CD34測定</v>
      </c>
      <c r="L1004" s="3"/>
    </row>
    <row r="1005" spans="1:12" ht="13.5" customHeight="1" x14ac:dyDescent="0.25">
      <c r="A1005" s="3" t="s">
        <v>106</v>
      </c>
      <c r="B1005" s="2" t="s">
        <v>40081</v>
      </c>
      <c r="C1005" s="2" t="s">
        <v>4175</v>
      </c>
      <c r="D1005" s="3" t="s">
        <v>4176</v>
      </c>
      <c r="E1005" s="3" t="s">
        <v>4177</v>
      </c>
      <c r="F1005" s="3" t="s">
        <v>4178</v>
      </c>
      <c r="G1005" s="3" t="s">
        <v>4179</v>
      </c>
      <c r="H1005" s="3" t="s">
        <v>25545</v>
      </c>
      <c r="I1005" s="3" t="s">
        <v>25546</v>
      </c>
      <c r="J1005" s="3" t="s">
        <v>25547</v>
      </c>
      <c r="K1005" s="3" t="s">
        <v>25548</v>
      </c>
      <c r="L1005" s="3"/>
    </row>
    <row r="1006" spans="1:12" ht="13.5" customHeight="1" x14ac:dyDescent="0.25">
      <c r="A1006" s="3" t="s">
        <v>106</v>
      </c>
      <c r="B1006" s="2" t="s">
        <v>40082</v>
      </c>
      <c r="C1006" s="2" t="s">
        <v>4180</v>
      </c>
      <c r="D1006" s="3" t="s">
        <v>4181</v>
      </c>
      <c r="E1006" s="3" t="s">
        <v>4181</v>
      </c>
      <c r="F1006" s="3" t="s">
        <v>4182</v>
      </c>
      <c r="G1006" s="3" t="s">
        <v>4183</v>
      </c>
      <c r="H1006" s="3" t="s">
        <v>25549</v>
      </c>
      <c r="I1006" s="3" t="s">
        <v>25549</v>
      </c>
      <c r="J1006" s="3" t="s">
        <v>25550</v>
      </c>
      <c r="K1006" s="3" t="s">
        <v>25551</v>
      </c>
      <c r="L1006" s="3"/>
    </row>
    <row r="1007" spans="1:12" ht="13.5" customHeight="1" x14ac:dyDescent="0.25">
      <c r="A1007" s="5" t="s">
        <v>13581</v>
      </c>
      <c r="B1007" s="5" t="s">
        <v>44509</v>
      </c>
      <c r="C1007" s="5" t="s">
        <v>44510</v>
      </c>
      <c r="D1007" s="5" t="s">
        <v>44511</v>
      </c>
      <c r="E1007" s="1" t="s">
        <v>44512</v>
      </c>
      <c r="F1007" s="1" t="s">
        <v>44513</v>
      </c>
      <c r="G1007" s="1" t="s">
        <v>44514</v>
      </c>
      <c r="H1007" s="5" t="str">
        <f ca="1">IFERROR(__xludf.DUMMYFUNCTION("GOOGLETRANSLATE(D29,""en"",""ja"")"),"CD3 T細胞マーカー")</f>
        <v>CD3 T細胞マーカー</v>
      </c>
      <c r="I1007" s="5" t="str">
        <f ca="1">IFERROR(__xludf.DUMMYFUNCTION("GOOGLETRANSLATE(E29,""en"",""ja"")"),"CD3; CD3複合体; CD3 T細胞マーカー")</f>
        <v>CD3; CD3複合体; CD3 T細胞マーカー</v>
      </c>
      <c r="J1007" s="5" t="str">
        <f ca="1">IFERROR(__xludf.DUMMYFUNCTION("GOOGLETRANSLATE(F29,""en"",""ja"")"),"生物学的標本中の CD3 T 細胞マーカーの測定。")</f>
        <v>生物学的標本中の CD3 T 細胞マーカーの測定。</v>
      </c>
      <c r="K1007" s="5" t="str">
        <f ca="1">IFERROR(__xludf.DUMMYFUNCTION("GOOGLETRANSLATE(G29,""en"",""ja"")"),"CD3 T細胞マーカー測定")</f>
        <v>CD3 T細胞マーカー測定</v>
      </c>
      <c r="L1007" s="3"/>
    </row>
    <row r="1008" spans="1:12" ht="13.5" customHeight="1" x14ac:dyDescent="0.25">
      <c r="A1008" s="3" t="s">
        <v>106</v>
      </c>
      <c r="B1008" s="2" t="s">
        <v>40083</v>
      </c>
      <c r="C1008" s="2" t="s">
        <v>4184</v>
      </c>
      <c r="D1008" s="3" t="s">
        <v>4185</v>
      </c>
      <c r="E1008" s="3" t="s">
        <v>4185</v>
      </c>
      <c r="F1008" s="3" t="s">
        <v>4186</v>
      </c>
      <c r="G1008" s="3" t="s">
        <v>4187</v>
      </c>
      <c r="H1008" s="3" t="s">
        <v>25552</v>
      </c>
      <c r="I1008" s="3" t="s">
        <v>25552</v>
      </c>
      <c r="J1008" s="3" t="s">
        <v>25553</v>
      </c>
      <c r="K1008" s="3" t="s">
        <v>25554</v>
      </c>
      <c r="L1008" s="3"/>
    </row>
    <row r="1009" spans="1:12" ht="13.5" customHeight="1" x14ac:dyDescent="0.25">
      <c r="A1009" s="3" t="s">
        <v>106</v>
      </c>
      <c r="B1009" s="2" t="s">
        <v>40084</v>
      </c>
      <c r="C1009" s="2" t="s">
        <v>4188</v>
      </c>
      <c r="D1009" s="3" t="s">
        <v>4189</v>
      </c>
      <c r="E1009" s="3" t="s">
        <v>4189</v>
      </c>
      <c r="F1009" s="3" t="s">
        <v>4190</v>
      </c>
      <c r="G1009" s="3" t="s">
        <v>4191</v>
      </c>
      <c r="H1009" s="3" t="s">
        <v>25555</v>
      </c>
      <c r="I1009" s="3" t="s">
        <v>25555</v>
      </c>
      <c r="J1009" s="3" t="s">
        <v>25556</v>
      </c>
      <c r="K1009" s="3" t="s">
        <v>25557</v>
      </c>
      <c r="L1009" s="3"/>
    </row>
    <row r="1010" spans="1:12" ht="13.5" customHeight="1" x14ac:dyDescent="0.25">
      <c r="A1010" s="3" t="s">
        <v>106</v>
      </c>
      <c r="B1010" s="2" t="s">
        <v>40085</v>
      </c>
      <c r="C1010" s="2" t="s">
        <v>4192</v>
      </c>
      <c r="D1010" s="3" t="s">
        <v>4193</v>
      </c>
      <c r="E1010" s="3" t="s">
        <v>4193</v>
      </c>
      <c r="F1010" s="3" t="s">
        <v>4194</v>
      </c>
      <c r="G1010" s="3" t="s">
        <v>4195</v>
      </c>
      <c r="H1010" s="3" t="s">
        <v>25558</v>
      </c>
      <c r="I1010" s="3" t="s">
        <v>25558</v>
      </c>
      <c r="J1010" s="3" t="s">
        <v>25559</v>
      </c>
      <c r="K1010" s="3" t="s">
        <v>25560</v>
      </c>
      <c r="L1010" s="3"/>
    </row>
    <row r="1011" spans="1:12" ht="13.5" customHeight="1" x14ac:dyDescent="0.25">
      <c r="A1011" s="3" t="s">
        <v>106</v>
      </c>
      <c r="B1011" s="2" t="s">
        <v>40086</v>
      </c>
      <c r="C1011" s="2" t="s">
        <v>4196</v>
      </c>
      <c r="D1011" s="3" t="s">
        <v>4197</v>
      </c>
      <c r="E1011" s="3" t="s">
        <v>4197</v>
      </c>
      <c r="F1011" s="3" t="s">
        <v>4198</v>
      </c>
      <c r="G1011" s="3" t="s">
        <v>4199</v>
      </c>
      <c r="H1011" s="3" t="s">
        <v>25561</v>
      </c>
      <c r="I1011" s="3" t="s">
        <v>25561</v>
      </c>
      <c r="J1011" s="3" t="s">
        <v>25562</v>
      </c>
      <c r="K1011" s="3" t="s">
        <v>25563</v>
      </c>
      <c r="L1011" s="3"/>
    </row>
    <row r="1012" spans="1:12" ht="13.5" customHeight="1" x14ac:dyDescent="0.25">
      <c r="A1012" s="3" t="s">
        <v>106</v>
      </c>
      <c r="B1012" s="2" t="s">
        <v>40087</v>
      </c>
      <c r="C1012" s="2" t="s">
        <v>4200</v>
      </c>
      <c r="D1012" s="3" t="s">
        <v>4201</v>
      </c>
      <c r="E1012" s="3" t="s">
        <v>4201</v>
      </c>
      <c r="F1012" s="3" t="s">
        <v>4202</v>
      </c>
      <c r="G1012" s="3" t="s">
        <v>4203</v>
      </c>
      <c r="H1012" s="3" t="s">
        <v>25564</v>
      </c>
      <c r="I1012" s="3" t="s">
        <v>25564</v>
      </c>
      <c r="J1012" s="3" t="s">
        <v>25565</v>
      </c>
      <c r="K1012" s="3" t="s">
        <v>25566</v>
      </c>
      <c r="L1012" s="3"/>
    </row>
    <row r="1013" spans="1:12" ht="13.5" customHeight="1" x14ac:dyDescent="0.25">
      <c r="A1013" s="3" t="s">
        <v>106</v>
      </c>
      <c r="B1013" s="2" t="s">
        <v>40088</v>
      </c>
      <c r="C1013" s="2" t="s">
        <v>4204</v>
      </c>
      <c r="D1013" s="3" t="s">
        <v>4205</v>
      </c>
      <c r="E1013" s="3" t="s">
        <v>4205</v>
      </c>
      <c r="F1013" s="3" t="s">
        <v>4206</v>
      </c>
      <c r="G1013" s="3" t="s">
        <v>4207</v>
      </c>
      <c r="H1013" s="3" t="s">
        <v>25567</v>
      </c>
      <c r="I1013" s="3" t="s">
        <v>25567</v>
      </c>
      <c r="J1013" s="3" t="s">
        <v>25568</v>
      </c>
      <c r="K1013" s="3" t="s">
        <v>25569</v>
      </c>
      <c r="L1013" s="3"/>
    </row>
    <row r="1014" spans="1:12" ht="13.5" customHeight="1" x14ac:dyDescent="0.25">
      <c r="A1014" s="3" t="s">
        <v>106</v>
      </c>
      <c r="B1014" s="2" t="s">
        <v>40089</v>
      </c>
      <c r="C1014" s="2" t="s">
        <v>4208</v>
      </c>
      <c r="D1014" s="3" t="s">
        <v>4209</v>
      </c>
      <c r="E1014" s="3" t="s">
        <v>4209</v>
      </c>
      <c r="F1014" s="3" t="s">
        <v>4210</v>
      </c>
      <c r="G1014" s="3" t="s">
        <v>4211</v>
      </c>
      <c r="H1014" s="3" t="s">
        <v>25570</v>
      </c>
      <c r="I1014" s="3" t="s">
        <v>25570</v>
      </c>
      <c r="J1014" s="3" t="s">
        <v>25571</v>
      </c>
      <c r="K1014" s="3" t="s">
        <v>25572</v>
      </c>
      <c r="L1014" s="3"/>
    </row>
    <row r="1015" spans="1:12" ht="13.5" customHeight="1" x14ac:dyDescent="0.25">
      <c r="A1015" s="3" t="s">
        <v>106</v>
      </c>
      <c r="B1015" s="2" t="s">
        <v>40090</v>
      </c>
      <c r="C1015" s="2" t="s">
        <v>4212</v>
      </c>
      <c r="D1015" s="3" t="s">
        <v>4213</v>
      </c>
      <c r="E1015" s="3" t="s">
        <v>4213</v>
      </c>
      <c r="F1015" s="3" t="s">
        <v>4214</v>
      </c>
      <c r="G1015" s="3" t="s">
        <v>4215</v>
      </c>
      <c r="H1015" s="3" t="s">
        <v>25573</v>
      </c>
      <c r="I1015" s="3" t="s">
        <v>25573</v>
      </c>
      <c r="J1015" s="3" t="s">
        <v>25574</v>
      </c>
      <c r="K1015" s="3" t="s">
        <v>25575</v>
      </c>
      <c r="L1015" s="3"/>
    </row>
    <row r="1016" spans="1:12" ht="13.5" customHeight="1" x14ac:dyDescent="0.25">
      <c r="A1016" s="3" t="s">
        <v>106</v>
      </c>
      <c r="B1016" s="2" t="s">
        <v>40091</v>
      </c>
      <c r="C1016" s="2" t="s">
        <v>4216</v>
      </c>
      <c r="D1016" s="3" t="s">
        <v>4217</v>
      </c>
      <c r="E1016" s="3" t="s">
        <v>4217</v>
      </c>
      <c r="F1016" s="3" t="s">
        <v>4218</v>
      </c>
      <c r="G1016" s="3" t="s">
        <v>4219</v>
      </c>
      <c r="H1016" s="3" t="s">
        <v>25576</v>
      </c>
      <c r="I1016" s="3" t="s">
        <v>25576</v>
      </c>
      <c r="J1016" s="3" t="s">
        <v>25577</v>
      </c>
      <c r="K1016" s="3" t="s">
        <v>25578</v>
      </c>
      <c r="L1016" s="3"/>
    </row>
    <row r="1017" spans="1:12" ht="13.5" customHeight="1" x14ac:dyDescent="0.25">
      <c r="A1017" s="3" t="s">
        <v>106</v>
      </c>
      <c r="B1017" s="2" t="s">
        <v>40092</v>
      </c>
      <c r="C1017" s="2" t="s">
        <v>4220</v>
      </c>
      <c r="D1017" s="3" t="s">
        <v>4221</v>
      </c>
      <c r="E1017" s="3" t="s">
        <v>4221</v>
      </c>
      <c r="F1017" s="3" t="s">
        <v>4222</v>
      </c>
      <c r="G1017" s="3" t="s">
        <v>4223</v>
      </c>
      <c r="H1017" s="3" t="s">
        <v>25579</v>
      </c>
      <c r="I1017" s="3" t="s">
        <v>25579</v>
      </c>
      <c r="J1017" s="3" t="s">
        <v>25580</v>
      </c>
      <c r="K1017" s="3" t="s">
        <v>25581</v>
      </c>
      <c r="L1017" s="3"/>
    </row>
    <row r="1018" spans="1:12" ht="13.5" customHeight="1" x14ac:dyDescent="0.25">
      <c r="A1018" s="3" t="s">
        <v>106</v>
      </c>
      <c r="B1018" s="2" t="s">
        <v>40093</v>
      </c>
      <c r="C1018" s="2" t="s">
        <v>4224</v>
      </c>
      <c r="D1018" s="3" t="s">
        <v>4225</v>
      </c>
      <c r="E1018" s="3" t="s">
        <v>4225</v>
      </c>
      <c r="F1018" s="3" t="s">
        <v>4226</v>
      </c>
      <c r="G1018" s="3" t="s">
        <v>4227</v>
      </c>
      <c r="H1018" s="3" t="s">
        <v>25582</v>
      </c>
      <c r="I1018" s="3" t="s">
        <v>25582</v>
      </c>
      <c r="J1018" s="3" t="s">
        <v>25583</v>
      </c>
      <c r="K1018" s="3" t="s">
        <v>25584</v>
      </c>
      <c r="L1018" s="3"/>
    </row>
    <row r="1019" spans="1:12" ht="13.5" customHeight="1" x14ac:dyDescent="0.25">
      <c r="A1019" s="5" t="s">
        <v>13581</v>
      </c>
      <c r="B1019" s="5" t="s">
        <v>44515</v>
      </c>
      <c r="C1019" s="5" t="s">
        <v>44516</v>
      </c>
      <c r="D1019" s="5" t="s">
        <v>44517</v>
      </c>
      <c r="E1019" s="1" t="s">
        <v>44518</v>
      </c>
      <c r="F1019" s="1" t="s">
        <v>44519</v>
      </c>
      <c r="G1019" s="1" t="s">
        <v>44520</v>
      </c>
      <c r="H1019" s="5" t="str">
        <f ca="1">IFERROR(__xludf.DUMMYFUNCTION("GOOGLETRANSLATE(D30,""en"",""ja"")"),"T細胞表面糖タンパク質CD8")</f>
        <v>T細胞表面糖タンパク質CD8</v>
      </c>
      <c r="I1019" s="5" t="str">
        <f ca="1">IFERROR(__xludf.DUMMYFUNCTION("GOOGLETRANSLATE(E30,""en"",""ja"")"),"CD8; CD8複合体; T細胞表面糖タンパク質CD8")</f>
        <v>CD8; CD8複合体; T細胞表面糖タンパク質CD8</v>
      </c>
      <c r="J1019" s="5" t="str">
        <f ca="1">IFERROR(__xludf.DUMMYFUNCTION("GOOGLETRANSLATE(F30,""en"",""ja"")"),"生物学的標本中の T 細胞表面糖タンパク質 CD8 の測定。")</f>
        <v>生物学的標本中の T 細胞表面糖タンパク質 CD8 の測定。</v>
      </c>
      <c r="K1019" s="5" t="str">
        <f ca="1">IFERROR(__xludf.DUMMYFUNCTION("GOOGLETRANSLATE(G30,""en"",""ja"")"),"T細胞表面糖タンパク質CD8測定")</f>
        <v>T細胞表面糖タンパク質CD8測定</v>
      </c>
      <c r="L1019" s="3"/>
    </row>
    <row r="1020" spans="1:12" ht="13.5" customHeight="1" x14ac:dyDescent="0.25">
      <c r="A1020" s="3" t="s">
        <v>106</v>
      </c>
      <c r="B1020" s="2" t="s">
        <v>40094</v>
      </c>
      <c r="C1020" s="2" t="s">
        <v>4228</v>
      </c>
      <c r="D1020" s="3" t="s">
        <v>4229</v>
      </c>
      <c r="E1020" s="3" t="s">
        <v>4229</v>
      </c>
      <c r="F1020" s="3" t="s">
        <v>4230</v>
      </c>
      <c r="G1020" s="3" t="s">
        <v>4231</v>
      </c>
      <c r="H1020" s="3" t="s">
        <v>25585</v>
      </c>
      <c r="I1020" s="3" t="s">
        <v>25585</v>
      </c>
      <c r="J1020" s="3" t="s">
        <v>25586</v>
      </c>
      <c r="K1020" s="3" t="s">
        <v>25587</v>
      </c>
      <c r="L1020" s="3"/>
    </row>
    <row r="1021" spans="1:12" ht="13.5" customHeight="1" x14ac:dyDescent="0.25">
      <c r="A1021" s="3" t="s">
        <v>106</v>
      </c>
      <c r="B1021" s="2" t="s">
        <v>40095</v>
      </c>
      <c r="C1021" s="2" t="s">
        <v>4232</v>
      </c>
      <c r="D1021" s="3" t="s">
        <v>4233</v>
      </c>
      <c r="E1021" s="3" t="s">
        <v>4233</v>
      </c>
      <c r="F1021" s="3" t="s">
        <v>4234</v>
      </c>
      <c r="G1021" s="3" t="s">
        <v>4235</v>
      </c>
      <c r="H1021" s="3" t="s">
        <v>25588</v>
      </c>
      <c r="I1021" s="3" t="s">
        <v>25588</v>
      </c>
      <c r="J1021" s="3" t="s">
        <v>25589</v>
      </c>
      <c r="K1021" s="3" t="s">
        <v>25590</v>
      </c>
      <c r="L1021" s="3"/>
    </row>
    <row r="1022" spans="1:12" ht="13.5" customHeight="1" x14ac:dyDescent="0.25">
      <c r="A1022" s="3" t="s">
        <v>9</v>
      </c>
      <c r="B1022" s="2" t="s">
        <v>40096</v>
      </c>
      <c r="C1022" s="2" t="s">
        <v>4236</v>
      </c>
      <c r="D1022" s="3" t="s">
        <v>4237</v>
      </c>
      <c r="E1022" s="3" t="s">
        <v>4238</v>
      </c>
      <c r="F1022" s="3" t="s">
        <v>4239</v>
      </c>
      <c r="G1022" s="3" t="s">
        <v>4240</v>
      </c>
      <c r="H1022" s="3" t="s">
        <v>25591</v>
      </c>
      <c r="I1022" s="3" t="s">
        <v>25592</v>
      </c>
      <c r="J1022" s="3" t="s">
        <v>25593</v>
      </c>
      <c r="K1022" s="3" t="s">
        <v>25594</v>
      </c>
      <c r="L1022" s="3"/>
    </row>
    <row r="1023" spans="1:12" ht="13.5" customHeight="1" x14ac:dyDescent="0.25">
      <c r="A1023" s="3" t="s">
        <v>9</v>
      </c>
      <c r="B1023" s="2" t="s">
        <v>40097</v>
      </c>
      <c r="C1023" s="2" t="s">
        <v>4241</v>
      </c>
      <c r="D1023" s="3" t="s">
        <v>4242</v>
      </c>
      <c r="E1023" s="3" t="s">
        <v>4243</v>
      </c>
      <c r="F1023" s="3" t="s">
        <v>4244</v>
      </c>
      <c r="G1023" s="3" t="s">
        <v>4245</v>
      </c>
      <c r="H1023" s="3" t="s">
        <v>25595</v>
      </c>
      <c r="I1023" s="3" t="s">
        <v>25596</v>
      </c>
      <c r="J1023" s="3" t="s">
        <v>25597</v>
      </c>
      <c r="K1023" s="3" t="s">
        <v>25598</v>
      </c>
      <c r="L1023" s="3"/>
    </row>
    <row r="1024" spans="1:12" ht="13.5" customHeight="1" x14ac:dyDescent="0.25">
      <c r="A1024" s="3" t="s">
        <v>70</v>
      </c>
      <c r="B1024" s="2" t="s">
        <v>40098</v>
      </c>
      <c r="C1024" s="2" t="s">
        <v>4246</v>
      </c>
      <c r="D1024" s="3" t="s">
        <v>4247</v>
      </c>
      <c r="E1024" s="3" t="s">
        <v>4247</v>
      </c>
      <c r="F1024" s="3" t="s">
        <v>4248</v>
      </c>
      <c r="G1024" s="3" t="s">
        <v>4249</v>
      </c>
      <c r="H1024" s="3" t="s">
        <v>25599</v>
      </c>
      <c r="I1024" s="3" t="s">
        <v>25599</v>
      </c>
      <c r="J1024" s="3" t="s">
        <v>25600</v>
      </c>
      <c r="K1024" s="3" t="s">
        <v>25601</v>
      </c>
      <c r="L1024" s="3"/>
    </row>
    <row r="1025" spans="1:12" ht="13.5" customHeight="1" x14ac:dyDescent="0.25">
      <c r="A1025" s="3" t="s">
        <v>70</v>
      </c>
      <c r="B1025" s="2" t="s">
        <v>40099</v>
      </c>
      <c r="C1025" s="2" t="s">
        <v>4250</v>
      </c>
      <c r="D1025" s="3" t="s">
        <v>4251</v>
      </c>
      <c r="E1025" s="3" t="s">
        <v>4251</v>
      </c>
      <c r="F1025" s="3" t="s">
        <v>4252</v>
      </c>
      <c r="G1025" s="3" t="s">
        <v>4253</v>
      </c>
      <c r="H1025" s="3" t="s">
        <v>25602</v>
      </c>
      <c r="I1025" s="3" t="s">
        <v>25602</v>
      </c>
      <c r="J1025" s="3" t="s">
        <v>25603</v>
      </c>
      <c r="K1025" s="4" t="s">
        <v>25604</v>
      </c>
      <c r="L1025" s="3"/>
    </row>
    <row r="1026" spans="1:12" ht="13.5" customHeight="1" x14ac:dyDescent="0.25">
      <c r="A1026" s="3" t="s">
        <v>70</v>
      </c>
      <c r="B1026" s="2" t="s">
        <v>40100</v>
      </c>
      <c r="C1026" s="2" t="s">
        <v>4254</v>
      </c>
      <c r="D1026" s="3" t="s">
        <v>4255</v>
      </c>
      <c r="E1026" s="3" t="s">
        <v>4255</v>
      </c>
      <c r="F1026" s="3" t="s">
        <v>4256</v>
      </c>
      <c r="G1026" s="3" t="s">
        <v>4257</v>
      </c>
      <c r="H1026" s="3" t="s">
        <v>25605</v>
      </c>
      <c r="I1026" s="3" t="s">
        <v>25605</v>
      </c>
      <c r="J1026" s="3" t="s">
        <v>25606</v>
      </c>
      <c r="K1026" s="4" t="s">
        <v>25607</v>
      </c>
      <c r="L1026" s="3"/>
    </row>
    <row r="1027" spans="1:12" ht="13.5" customHeight="1" x14ac:dyDescent="0.25">
      <c r="A1027" s="3" t="s">
        <v>70</v>
      </c>
      <c r="B1027" s="2" t="s">
        <v>40101</v>
      </c>
      <c r="C1027" s="2" t="s">
        <v>4258</v>
      </c>
      <c r="D1027" s="3" t="s">
        <v>4259</v>
      </c>
      <c r="E1027" s="3" t="s">
        <v>4259</v>
      </c>
      <c r="F1027" s="3" t="s">
        <v>4260</v>
      </c>
      <c r="G1027" s="3" t="s">
        <v>4261</v>
      </c>
      <c r="H1027" s="3" t="s">
        <v>25608</v>
      </c>
      <c r="I1027" s="3" t="s">
        <v>25608</v>
      </c>
      <c r="J1027" s="3" t="s">
        <v>25609</v>
      </c>
      <c r="K1027" s="4" t="s">
        <v>25610</v>
      </c>
      <c r="L1027" s="3"/>
    </row>
    <row r="1028" spans="1:12" ht="13.5" customHeight="1" x14ac:dyDescent="0.25">
      <c r="A1028" s="3" t="s">
        <v>70</v>
      </c>
      <c r="B1028" s="2" t="s">
        <v>40102</v>
      </c>
      <c r="C1028" s="2" t="s">
        <v>4262</v>
      </c>
      <c r="D1028" s="3" t="s">
        <v>4263</v>
      </c>
      <c r="E1028" s="3" t="s">
        <v>4263</v>
      </c>
      <c r="F1028" s="3" t="s">
        <v>4264</v>
      </c>
      <c r="G1028" s="3" t="s">
        <v>4265</v>
      </c>
      <c r="H1028" s="3" t="s">
        <v>25611</v>
      </c>
      <c r="I1028" s="3" t="s">
        <v>25611</v>
      </c>
      <c r="J1028" s="3" t="s">
        <v>25612</v>
      </c>
      <c r="K1028" s="4" t="s">
        <v>25613</v>
      </c>
      <c r="L1028" s="3"/>
    </row>
    <row r="1029" spans="1:12" ht="13.5" customHeight="1" x14ac:dyDescent="0.25">
      <c r="A1029" s="3" t="s">
        <v>70</v>
      </c>
      <c r="B1029" s="2" t="s">
        <v>40103</v>
      </c>
      <c r="C1029" s="2" t="s">
        <v>4266</v>
      </c>
      <c r="D1029" s="3" t="s">
        <v>4267</v>
      </c>
      <c r="E1029" s="3" t="s">
        <v>4267</v>
      </c>
      <c r="F1029" s="3" t="s">
        <v>4268</v>
      </c>
      <c r="G1029" s="3" t="s">
        <v>4269</v>
      </c>
      <c r="H1029" s="3" t="s">
        <v>25614</v>
      </c>
      <c r="I1029" s="3" t="s">
        <v>25614</v>
      </c>
      <c r="J1029" s="3" t="s">
        <v>25615</v>
      </c>
      <c r="K1029" s="4" t="s">
        <v>25616</v>
      </c>
      <c r="L1029" s="3"/>
    </row>
    <row r="1030" spans="1:12" ht="13.5" customHeight="1" x14ac:dyDescent="0.25">
      <c r="A1030" s="3" t="s">
        <v>70</v>
      </c>
      <c r="B1030" s="2" t="s">
        <v>40104</v>
      </c>
      <c r="C1030" s="2" t="s">
        <v>4270</v>
      </c>
      <c r="D1030" s="3" t="s">
        <v>4271</v>
      </c>
      <c r="E1030" s="3" t="s">
        <v>4272</v>
      </c>
      <c r="F1030" s="3" t="s">
        <v>4273</v>
      </c>
      <c r="G1030" s="3" t="s">
        <v>4274</v>
      </c>
      <c r="H1030" s="3" t="s">
        <v>25617</v>
      </c>
      <c r="I1030" s="3" t="s">
        <v>25618</v>
      </c>
      <c r="J1030" s="3" t="s">
        <v>25619</v>
      </c>
      <c r="K1030" s="3" t="s">
        <v>25620</v>
      </c>
      <c r="L1030" s="3"/>
    </row>
    <row r="1031" spans="1:12" ht="13.5" customHeight="1" x14ac:dyDescent="0.25">
      <c r="A1031" s="3" t="s">
        <v>70</v>
      </c>
      <c r="B1031" s="2" t="s">
        <v>40105</v>
      </c>
      <c r="C1031" s="2" t="s">
        <v>4275</v>
      </c>
      <c r="D1031" s="3" t="s">
        <v>4276</v>
      </c>
      <c r="E1031" s="3" t="s">
        <v>4276</v>
      </c>
      <c r="F1031" s="3" t="s">
        <v>4277</v>
      </c>
      <c r="G1031" s="3" t="s">
        <v>4278</v>
      </c>
      <c r="H1031" s="3" t="s">
        <v>25621</v>
      </c>
      <c r="I1031" s="3" t="s">
        <v>25621</v>
      </c>
      <c r="J1031" s="3" t="s">
        <v>25622</v>
      </c>
      <c r="K1031" s="4" t="s">
        <v>25623</v>
      </c>
      <c r="L1031" s="3"/>
    </row>
    <row r="1032" spans="1:12" ht="13.5" customHeight="1" x14ac:dyDescent="0.25">
      <c r="A1032" s="3" t="s">
        <v>70</v>
      </c>
      <c r="B1032" s="2" t="s">
        <v>40106</v>
      </c>
      <c r="C1032" s="2" t="s">
        <v>4279</v>
      </c>
      <c r="D1032" s="3" t="s">
        <v>4280</v>
      </c>
      <c r="E1032" s="3" t="s">
        <v>4280</v>
      </c>
      <c r="F1032" s="3" t="s">
        <v>4281</v>
      </c>
      <c r="G1032" s="3" t="s">
        <v>4282</v>
      </c>
      <c r="H1032" s="3" t="s">
        <v>25624</v>
      </c>
      <c r="I1032" s="3" t="s">
        <v>25624</v>
      </c>
      <c r="J1032" s="3" t="s">
        <v>25625</v>
      </c>
      <c r="K1032" s="4" t="s">
        <v>25626</v>
      </c>
      <c r="L1032" s="3"/>
    </row>
    <row r="1033" spans="1:12" ht="13.5" customHeight="1" x14ac:dyDescent="0.25">
      <c r="A1033" s="3" t="s">
        <v>70</v>
      </c>
      <c r="B1033" s="2" t="s">
        <v>40107</v>
      </c>
      <c r="C1033" s="2" t="s">
        <v>4283</v>
      </c>
      <c r="D1033" s="3" t="s">
        <v>4284</v>
      </c>
      <c r="E1033" s="3" t="s">
        <v>4284</v>
      </c>
      <c r="F1033" s="3" t="s">
        <v>4285</v>
      </c>
      <c r="G1033" s="3" t="s">
        <v>4286</v>
      </c>
      <c r="H1033" s="3" t="s">
        <v>25627</v>
      </c>
      <c r="I1033" s="3" t="s">
        <v>25627</v>
      </c>
      <c r="J1033" s="3" t="s">
        <v>25628</v>
      </c>
      <c r="K1033" s="4" t="s">
        <v>25629</v>
      </c>
      <c r="L1033" s="3"/>
    </row>
    <row r="1034" spans="1:12" ht="13.5" customHeight="1" x14ac:dyDescent="0.25">
      <c r="A1034" s="3" t="s">
        <v>70</v>
      </c>
      <c r="B1034" s="2" t="s">
        <v>40108</v>
      </c>
      <c r="C1034" s="2" t="s">
        <v>4287</v>
      </c>
      <c r="D1034" s="3" t="s">
        <v>4288</v>
      </c>
      <c r="E1034" s="3" t="s">
        <v>4288</v>
      </c>
      <c r="F1034" s="3" t="s">
        <v>4289</v>
      </c>
      <c r="G1034" s="3" t="s">
        <v>4290</v>
      </c>
      <c r="H1034" s="3" t="s">
        <v>25630</v>
      </c>
      <c r="I1034" s="3" t="s">
        <v>25630</v>
      </c>
      <c r="J1034" s="3" t="s">
        <v>25631</v>
      </c>
      <c r="K1034" s="4" t="s">
        <v>25632</v>
      </c>
      <c r="L1034" s="3"/>
    </row>
    <row r="1035" spans="1:12" ht="13.5" customHeight="1" x14ac:dyDescent="0.25">
      <c r="A1035" s="3" t="s">
        <v>9</v>
      </c>
      <c r="B1035" s="2" t="s">
        <v>40109</v>
      </c>
      <c r="C1035" s="2" t="s">
        <v>4291</v>
      </c>
      <c r="D1035" s="3" t="s">
        <v>4292</v>
      </c>
      <c r="E1035" s="3" t="s">
        <v>4293</v>
      </c>
      <c r="F1035" s="3" t="s">
        <v>4294</v>
      </c>
      <c r="G1035" s="3" t="s">
        <v>4295</v>
      </c>
      <c r="H1035" s="3" t="s">
        <v>25633</v>
      </c>
      <c r="I1035" s="3" t="s">
        <v>25634</v>
      </c>
      <c r="J1035" s="3" t="s">
        <v>25635</v>
      </c>
      <c r="K1035" s="3" t="s">
        <v>25636</v>
      </c>
      <c r="L1035" s="3"/>
    </row>
    <row r="1036" spans="1:12" ht="13.5" customHeight="1" x14ac:dyDescent="0.25">
      <c r="A1036" s="3" t="s">
        <v>9</v>
      </c>
      <c r="B1036" s="2" t="s">
        <v>40110</v>
      </c>
      <c r="C1036" s="2" t="s">
        <v>4296</v>
      </c>
      <c r="D1036" s="3" t="s">
        <v>4297</v>
      </c>
      <c r="E1036" s="3" t="s">
        <v>4297</v>
      </c>
      <c r="F1036" s="3" t="s">
        <v>4298</v>
      </c>
      <c r="G1036" s="3" t="s">
        <v>4299</v>
      </c>
      <c r="H1036" s="3" t="s">
        <v>25637</v>
      </c>
      <c r="I1036" s="3" t="s">
        <v>25637</v>
      </c>
      <c r="J1036" s="3" t="s">
        <v>25638</v>
      </c>
      <c r="K1036" s="3" t="s">
        <v>25639</v>
      </c>
      <c r="L1036" s="3"/>
    </row>
    <row r="1037" spans="1:12" ht="13.5" customHeight="1" x14ac:dyDescent="0.25">
      <c r="A1037" s="3" t="s">
        <v>9</v>
      </c>
      <c r="B1037" s="2" t="s">
        <v>40111</v>
      </c>
      <c r="C1037" s="2" t="s">
        <v>4300</v>
      </c>
      <c r="D1037" s="3" t="s">
        <v>4301</v>
      </c>
      <c r="E1037" s="3" t="s">
        <v>4301</v>
      </c>
      <c r="F1037" s="3" t="s">
        <v>4302</v>
      </c>
      <c r="G1037" s="3" t="s">
        <v>4303</v>
      </c>
      <c r="H1037" s="3" t="s">
        <v>25640</v>
      </c>
      <c r="I1037" s="3" t="s">
        <v>25640</v>
      </c>
      <c r="J1037" s="3" t="s">
        <v>25641</v>
      </c>
      <c r="K1037" s="4" t="s">
        <v>25642</v>
      </c>
      <c r="L1037" s="3"/>
    </row>
    <row r="1038" spans="1:12" ht="13.5" customHeight="1" x14ac:dyDescent="0.25">
      <c r="A1038" s="3" t="s">
        <v>70</v>
      </c>
      <c r="B1038" s="2" t="s">
        <v>40112</v>
      </c>
      <c r="C1038" s="2" t="s">
        <v>4304</v>
      </c>
      <c r="D1038" s="3" t="s">
        <v>4305</v>
      </c>
      <c r="E1038" s="3" t="s">
        <v>4305</v>
      </c>
      <c r="F1038" s="3" t="s">
        <v>4306</v>
      </c>
      <c r="G1038" s="3" t="s">
        <v>4307</v>
      </c>
      <c r="H1038" s="3" t="s">
        <v>25643</v>
      </c>
      <c r="I1038" s="3" t="s">
        <v>25643</v>
      </c>
      <c r="J1038" s="3" t="s">
        <v>25644</v>
      </c>
      <c r="K1038" s="3" t="s">
        <v>25645</v>
      </c>
      <c r="L1038" s="3"/>
    </row>
    <row r="1039" spans="1:12" ht="13.5" customHeight="1" x14ac:dyDescent="0.25">
      <c r="A1039" s="5" t="s">
        <v>13581</v>
      </c>
      <c r="B1039" s="5" t="s">
        <v>44521</v>
      </c>
      <c r="C1039" s="5" t="s">
        <v>44522</v>
      </c>
      <c r="D1039" s="5" t="s">
        <v>44523</v>
      </c>
      <c r="E1039" s="1" t="s">
        <v>44523</v>
      </c>
      <c r="F1039" s="1" t="s">
        <v>44524</v>
      </c>
      <c r="G1039" s="1" t="s">
        <v>44525</v>
      </c>
      <c r="H1039" s="5" t="str">
        <f ca="1">IFERROR(__xludf.DUMMYFUNCTION("GOOGLETRANSLATE(D31,""en"",""ja"")"),"CDX2抗原")</f>
        <v>CDX2抗原</v>
      </c>
      <c r="I1039" s="5" t="str">
        <f ca="1">IFERROR(__xludf.DUMMYFUNCTION("GOOGLETRANSLATE(E31,""en"",""ja"")"),"CDX2抗原")</f>
        <v>CDX2抗原</v>
      </c>
      <c r="J1039" s="5" t="str">
        <f ca="1">IFERROR(__xludf.DUMMYFUNCTION("GOOGLETRANSLATE(F31,""en"",""ja"")"),"生物学的標本中の CDX2 抗原の測定。")</f>
        <v>生物学的標本中の CDX2 抗原の測定。</v>
      </c>
      <c r="K1039" s="5" t="str">
        <f ca="1">IFERROR(__xludf.DUMMYFUNCTION("GOOGLETRANSLATE(G31,""en"",""ja"")"),"CDX2抗原測定")</f>
        <v>CDX2抗原測定</v>
      </c>
      <c r="L1039" s="3"/>
    </row>
    <row r="1040" spans="1:12" ht="13.5" customHeight="1" x14ac:dyDescent="0.25">
      <c r="A1040" s="3" t="s">
        <v>9</v>
      </c>
      <c r="B1040" s="2" t="s">
        <v>40113</v>
      </c>
      <c r="C1040" s="2" t="s">
        <v>4308</v>
      </c>
      <c r="D1040" s="3" t="s">
        <v>4309</v>
      </c>
      <c r="E1040" s="3" t="s">
        <v>4309</v>
      </c>
      <c r="F1040" s="3" t="s">
        <v>4310</v>
      </c>
      <c r="G1040" s="3" t="s">
        <v>4311</v>
      </c>
      <c r="H1040" s="3" t="s">
        <v>25646</v>
      </c>
      <c r="I1040" s="3" t="s">
        <v>25646</v>
      </c>
      <c r="J1040" s="3" t="s">
        <v>25647</v>
      </c>
      <c r="K1040" s="3" t="s">
        <v>25648</v>
      </c>
      <c r="L1040" s="3"/>
    </row>
    <row r="1041" spans="1:12" ht="13.5" customHeight="1" x14ac:dyDescent="0.25">
      <c r="A1041" s="3" t="s">
        <v>9</v>
      </c>
      <c r="B1041" s="2" t="s">
        <v>40114</v>
      </c>
      <c r="C1041" s="2" t="s">
        <v>4312</v>
      </c>
      <c r="D1041" s="3" t="s">
        <v>4313</v>
      </c>
      <c r="E1041" s="3" t="s">
        <v>4314</v>
      </c>
      <c r="F1041" s="3" t="s">
        <v>4315</v>
      </c>
      <c r="G1041" s="3" t="s">
        <v>4316</v>
      </c>
      <c r="H1041" s="3" t="s">
        <v>25649</v>
      </c>
      <c r="I1041" s="3" t="s">
        <v>25650</v>
      </c>
      <c r="J1041" s="3" t="s">
        <v>25651</v>
      </c>
      <c r="K1041" s="3" t="s">
        <v>25652</v>
      </c>
      <c r="L1041" s="3"/>
    </row>
    <row r="1042" spans="1:12" ht="13.5" customHeight="1" x14ac:dyDescent="0.25">
      <c r="A1042" s="3" t="s">
        <v>9</v>
      </c>
      <c r="B1042" s="2" t="s">
        <v>40115</v>
      </c>
      <c r="C1042" s="2" t="s">
        <v>4317</v>
      </c>
      <c r="D1042" s="3" t="s">
        <v>4318</v>
      </c>
      <c r="E1042" s="3" t="s">
        <v>4319</v>
      </c>
      <c r="F1042" s="3" t="s">
        <v>4320</v>
      </c>
      <c r="G1042" s="3" t="s">
        <v>4321</v>
      </c>
      <c r="H1042" s="3" t="s">
        <v>25653</v>
      </c>
      <c r="I1042" s="3" t="s">
        <v>25654</v>
      </c>
      <c r="J1042" s="3" t="s">
        <v>25655</v>
      </c>
      <c r="K1042" s="3" t="s">
        <v>25656</v>
      </c>
      <c r="L1042" s="3"/>
    </row>
    <row r="1043" spans="1:12" ht="13.5" customHeight="1" x14ac:dyDescent="0.25">
      <c r="A1043" s="5" t="s">
        <v>13581</v>
      </c>
      <c r="B1043" s="5" t="s">
        <v>40115</v>
      </c>
      <c r="C1043" s="5" t="s">
        <v>4317</v>
      </c>
      <c r="D1043" s="5" t="s">
        <v>4318</v>
      </c>
      <c r="E1043" s="1" t="s">
        <v>4319</v>
      </c>
      <c r="F1043" s="1" t="s">
        <v>4320</v>
      </c>
      <c r="G1043" s="1" t="s">
        <v>4321</v>
      </c>
      <c r="H1043" s="5" t="str">
        <f ca="1">IFERROR(__xludf.DUMMYFUNCTION("GOOGLETRANSLATE(D32,""en"",""ja"")"),"CEA 細胞接着分子 5")</f>
        <v>CEA 細胞接着分子 5</v>
      </c>
      <c r="I1043" s="5" t="str">
        <f ca="1">IFERROR(__xludf.DUMMYFUNCTION("GOOGLETRANSLATE(E32,""en"",""ja"")"),"癌胎児性抗原関連細胞接着分子5; CEA細胞接着分子5; 可溶性CD66e")</f>
        <v>癌胎児性抗原関連細胞接着分子5; CEA細胞接着分子5; 可溶性CD66e</v>
      </c>
      <c r="J1043" s="5" t="str">
        <f ca="1">IFERROR(__xludf.DUMMYFUNCTION("GOOGLETRANSLATE(F32,""en"",""ja"")"),"生物学的標本中の癌胎児性抗原 (CEA) 細胞接着分子 5 の測定。")</f>
        <v>生物学的標本中の癌胎児性抗原 (CEA) 細胞接着分子 5 の測定。</v>
      </c>
      <c r="K1043" s="5" t="str">
        <f ca="1">IFERROR(__xludf.DUMMYFUNCTION("GOOGLETRANSLATE(G32,""en"",""ja"")"),"CEA細胞接着分子5の測定")</f>
        <v>CEA細胞接着分子5の測定</v>
      </c>
      <c r="L1043" s="3"/>
    </row>
    <row r="1044" spans="1:12" ht="13.5" customHeight="1" x14ac:dyDescent="0.25">
      <c r="A1044" s="3" t="s">
        <v>9</v>
      </c>
      <c r="B1044" s="2" t="s">
        <v>40116</v>
      </c>
      <c r="C1044" s="2" t="s">
        <v>4322</v>
      </c>
      <c r="D1044" s="3" t="s">
        <v>4323</v>
      </c>
      <c r="E1044" s="3" t="s">
        <v>4324</v>
      </c>
      <c r="F1044" s="3" t="s">
        <v>4325</v>
      </c>
      <c r="G1044" s="3" t="s">
        <v>4326</v>
      </c>
      <c r="H1044" s="3" t="s">
        <v>25657</v>
      </c>
      <c r="I1044" s="3" t="s">
        <v>25658</v>
      </c>
      <c r="J1044" s="3" t="s">
        <v>25659</v>
      </c>
      <c r="K1044" s="3" t="s">
        <v>25660</v>
      </c>
      <c r="L1044" s="3"/>
    </row>
    <row r="1045" spans="1:12" ht="13.5" customHeight="1" x14ac:dyDescent="0.25">
      <c r="A1045" s="3" t="s">
        <v>9</v>
      </c>
      <c r="B1045" s="2" t="s">
        <v>40117</v>
      </c>
      <c r="C1045" s="2" t="s">
        <v>4327</v>
      </c>
      <c r="D1045" s="3" t="s">
        <v>4328</v>
      </c>
      <c r="E1045" s="3" t="s">
        <v>4328</v>
      </c>
      <c r="F1045" s="3" t="s">
        <v>4329</v>
      </c>
      <c r="G1045" s="3" t="s">
        <v>4330</v>
      </c>
      <c r="H1045" s="3" t="s">
        <v>25661</v>
      </c>
      <c r="I1045" s="3" t="s">
        <v>25661</v>
      </c>
      <c r="J1045" s="3" t="s">
        <v>25662</v>
      </c>
      <c r="K1045" s="3" t="s">
        <v>25663</v>
      </c>
      <c r="L1045" s="3"/>
    </row>
    <row r="1046" spans="1:12" ht="13.5" customHeight="1" x14ac:dyDescent="0.25">
      <c r="A1046" s="5" t="s">
        <v>13581</v>
      </c>
      <c r="B1046" s="5" t="s">
        <v>44526</v>
      </c>
      <c r="C1046" s="5" t="s">
        <v>44527</v>
      </c>
      <c r="D1046" s="5" t="s">
        <v>44528</v>
      </c>
      <c r="E1046" s="1" t="s">
        <v>44528</v>
      </c>
      <c r="F1046" s="1" t="s">
        <v>44529</v>
      </c>
      <c r="G1046" s="1" t="s">
        <v>44530</v>
      </c>
      <c r="H1046" s="5" t="str">
        <f ca="1">IFERROR(__xludf.DUMMYFUNCTION("GOOGLETRANSLATE(D33,""en"",""ja"")"),"細胞分布")</f>
        <v>細胞分布</v>
      </c>
      <c r="I1046" s="5" t="str">
        <f ca="1">IFERROR(__xludf.DUMMYFUNCTION("GOOGLETRANSLATE(E33,""en"",""ja"")"),"細胞分布")</f>
        <v>細胞分布</v>
      </c>
      <c r="J1046" s="5" t="str">
        <f ca="1">IFERROR(__xludf.DUMMYFUNCTION("GOOGLETRANSLATE(F33,""en"",""ja"")"),"生物標本におけるさまざまな細胞タイプの割合の解釈的評価。")</f>
        <v>生物標本におけるさまざまな細胞タイプの割合の解釈的評価。</v>
      </c>
      <c r="K1046" s="5" t="str">
        <f ca="1">IFERROR(__xludf.DUMMYFUNCTION("GOOGLETRANSLATE(G33,""en"",""ja"")"),"細胞分布測定")</f>
        <v>細胞分布測定</v>
      </c>
      <c r="L1046" s="3"/>
    </row>
    <row r="1047" spans="1:12" ht="13.5" customHeight="1" x14ac:dyDescent="0.25">
      <c r="A1047" s="3" t="s">
        <v>9</v>
      </c>
      <c r="B1047" s="2" t="s">
        <v>40118</v>
      </c>
      <c r="C1047" s="2" t="s">
        <v>4331</v>
      </c>
      <c r="D1047" s="3" t="s">
        <v>4332</v>
      </c>
      <c r="E1047" s="3" t="s">
        <v>4332</v>
      </c>
      <c r="F1047" s="3" t="s">
        <v>4333</v>
      </c>
      <c r="G1047" s="3" t="s">
        <v>4334</v>
      </c>
      <c r="H1047" s="3" t="s">
        <v>25664</v>
      </c>
      <c r="I1047" s="3" t="s">
        <v>25664</v>
      </c>
      <c r="J1047" s="3" t="s">
        <v>25665</v>
      </c>
      <c r="K1047" s="3" t="s">
        <v>25666</v>
      </c>
      <c r="L1047" s="3"/>
    </row>
    <row r="1048" spans="1:12" ht="13.5" customHeight="1" x14ac:dyDescent="0.25">
      <c r="A1048" s="3" t="s">
        <v>1560</v>
      </c>
      <c r="B1048" s="2" t="s">
        <v>40119</v>
      </c>
      <c r="C1048" s="2" t="s">
        <v>4335</v>
      </c>
      <c r="D1048" s="3" t="s">
        <v>4336</v>
      </c>
      <c r="E1048" s="3" t="s">
        <v>4336</v>
      </c>
      <c r="F1048" s="3" t="s">
        <v>4337</v>
      </c>
      <c r="G1048" s="3" t="s">
        <v>4336</v>
      </c>
      <c r="H1048" s="3" t="s">
        <v>25667</v>
      </c>
      <c r="I1048" s="3" t="s">
        <v>25667</v>
      </c>
      <c r="J1048" s="3" t="s">
        <v>25668</v>
      </c>
      <c r="K1048" s="3" t="s">
        <v>25667</v>
      </c>
      <c r="L1048" s="3"/>
    </row>
    <row r="1049" spans="1:12" ht="13.5" customHeight="1" x14ac:dyDescent="0.25">
      <c r="A1049" s="5" t="s">
        <v>13581</v>
      </c>
      <c r="B1049" s="5" t="s">
        <v>44531</v>
      </c>
      <c r="C1049" s="5" t="s">
        <v>44532</v>
      </c>
      <c r="D1049" s="5" t="s">
        <v>44533</v>
      </c>
      <c r="E1049" s="1" t="s">
        <v>44533</v>
      </c>
      <c r="F1049" s="1" t="s">
        <v>44534</v>
      </c>
      <c r="G1049" s="1" t="s">
        <v>44535</v>
      </c>
      <c r="H1049" s="5" t="str">
        <f ca="1">IFERROR(__xludf.DUMMYFUNCTION("GOOGLETRANSLATE(D34,""en"",""ja"")"),"細胞分化")</f>
        <v>細胞分化</v>
      </c>
      <c r="I1049" s="5" t="str">
        <f ca="1">IFERROR(__xludf.DUMMYFUNCTION("GOOGLETRANSLATE(E34,""en"",""ja"")"),"細胞分化")</f>
        <v>細胞分化</v>
      </c>
      <c r="J1049" s="5" t="str">
        <f ca="1">IFERROR(__xludf.DUMMYFUNCTION("GOOGLETRANSLATE(F34,""en"",""ja"")"),"生物標本における細胞の成熟と特殊化の評価。")</f>
        <v>生物標本における細胞の成熟と特殊化の評価。</v>
      </c>
      <c r="K1049" s="5" t="str">
        <f ca="1">IFERROR(__xludf.DUMMYFUNCTION("GOOGLETRANSLATE(G34,""en"",""ja"")"),"細胞分化評価")</f>
        <v>細胞分化評価</v>
      </c>
      <c r="L1049" s="3"/>
    </row>
    <row r="1050" spans="1:12" ht="13.5" customHeight="1" x14ac:dyDescent="0.25">
      <c r="A1050" s="3" t="s">
        <v>1560</v>
      </c>
      <c r="B1050" s="2" t="s">
        <v>40120</v>
      </c>
      <c r="C1050" s="2" t="s">
        <v>4338</v>
      </c>
      <c r="D1050" s="3" t="s">
        <v>4339</v>
      </c>
      <c r="E1050" s="3" t="s">
        <v>4339</v>
      </c>
      <c r="F1050" s="3" t="s">
        <v>4340</v>
      </c>
      <c r="G1050" s="3" t="s">
        <v>4341</v>
      </c>
      <c r="H1050" s="3" t="s">
        <v>25669</v>
      </c>
      <c r="I1050" s="3" t="s">
        <v>25669</v>
      </c>
      <c r="J1050" s="3" t="s">
        <v>25670</v>
      </c>
      <c r="K1050" s="3" t="s">
        <v>25669</v>
      </c>
      <c r="L1050" s="3"/>
    </row>
    <row r="1051" spans="1:12" ht="13.5" customHeight="1" x14ac:dyDescent="0.25">
      <c r="A1051" s="3" t="s">
        <v>1560</v>
      </c>
      <c r="B1051" s="2" t="s">
        <v>40121</v>
      </c>
      <c r="C1051" s="2" t="s">
        <v>4342</v>
      </c>
      <c r="D1051" s="3" t="s">
        <v>4343</v>
      </c>
      <c r="E1051" s="3" t="s">
        <v>4343</v>
      </c>
      <c r="F1051" s="3" t="s">
        <v>4344</v>
      </c>
      <c r="G1051" s="3" t="s">
        <v>4345</v>
      </c>
      <c r="H1051" s="3" t="s">
        <v>25671</v>
      </c>
      <c r="I1051" s="3" t="s">
        <v>25671</v>
      </c>
      <c r="J1051" s="3" t="s">
        <v>25672</v>
      </c>
      <c r="K1051" s="3" t="s">
        <v>25673</v>
      </c>
      <c r="L1051" s="3"/>
    </row>
    <row r="1052" spans="1:12" ht="13.5" customHeight="1" x14ac:dyDescent="0.25">
      <c r="A1052" s="3" t="s">
        <v>1560</v>
      </c>
      <c r="B1052" s="2" t="s">
        <v>40122</v>
      </c>
      <c r="C1052" s="2" t="s">
        <v>4346</v>
      </c>
      <c r="D1052" s="3" t="s">
        <v>4347</v>
      </c>
      <c r="E1052" s="3" t="s">
        <v>4347</v>
      </c>
      <c r="F1052" s="3" t="s">
        <v>4348</v>
      </c>
      <c r="G1052" s="3" t="s">
        <v>4349</v>
      </c>
      <c r="H1052" s="3" t="s">
        <v>25674</v>
      </c>
      <c r="I1052" s="3" t="s">
        <v>25674</v>
      </c>
      <c r="J1052" s="3" t="s">
        <v>25675</v>
      </c>
      <c r="K1052" s="3" t="s">
        <v>25676</v>
      </c>
      <c r="L1052" s="3"/>
    </row>
    <row r="1053" spans="1:12" ht="13.5" customHeight="1" x14ac:dyDescent="0.25">
      <c r="A1053" s="3" t="s">
        <v>1560</v>
      </c>
      <c r="B1053" s="2" t="s">
        <v>40123</v>
      </c>
      <c r="C1053" s="2" t="s">
        <v>4350</v>
      </c>
      <c r="D1053" s="3" t="s">
        <v>4351</v>
      </c>
      <c r="E1053" s="3" t="s">
        <v>4351</v>
      </c>
      <c r="F1053" s="3" t="s">
        <v>4352</v>
      </c>
      <c r="G1053" s="3" t="s">
        <v>4353</v>
      </c>
      <c r="H1053" s="3" t="s">
        <v>25677</v>
      </c>
      <c r="I1053" s="3" t="s">
        <v>25677</v>
      </c>
      <c r="J1053" s="3" t="s">
        <v>25678</v>
      </c>
      <c r="K1053" s="3" t="s">
        <v>25679</v>
      </c>
      <c r="L1053" s="3"/>
    </row>
    <row r="1054" spans="1:12" ht="13.5" customHeight="1" x14ac:dyDescent="0.25">
      <c r="A1054" s="3" t="s">
        <v>9</v>
      </c>
      <c r="B1054" s="2" t="s">
        <v>40124</v>
      </c>
      <c r="C1054" s="2" t="s">
        <v>4354</v>
      </c>
      <c r="D1054" s="3" t="s">
        <v>4355</v>
      </c>
      <c r="E1054" s="3" t="s">
        <v>4356</v>
      </c>
      <c r="F1054" s="3" t="s">
        <v>4357</v>
      </c>
      <c r="G1054" s="3" t="s">
        <v>4358</v>
      </c>
      <c r="H1054" s="3" t="s">
        <v>25680</v>
      </c>
      <c r="I1054" s="3" t="s">
        <v>25681</v>
      </c>
      <c r="J1054" s="3" t="s">
        <v>25682</v>
      </c>
      <c r="K1054" s="3" t="s">
        <v>25683</v>
      </c>
      <c r="L1054" s="3"/>
    </row>
    <row r="1055" spans="1:12" ht="13.5" customHeight="1" x14ac:dyDescent="0.25">
      <c r="A1055" s="3" t="s">
        <v>106</v>
      </c>
      <c r="B1055" s="2" t="s">
        <v>40124</v>
      </c>
      <c r="C1055" s="2" t="s">
        <v>4354</v>
      </c>
      <c r="D1055" s="3" t="s">
        <v>4359</v>
      </c>
      <c r="E1055" s="3" t="s">
        <v>4356</v>
      </c>
      <c r="F1055" s="3" t="s">
        <v>4357</v>
      </c>
      <c r="G1055" s="3" t="s">
        <v>4358</v>
      </c>
      <c r="H1055" s="3" t="s">
        <v>25684</v>
      </c>
      <c r="I1055" s="3" t="s">
        <v>25681</v>
      </c>
      <c r="J1055" s="3" t="s">
        <v>25682</v>
      </c>
      <c r="K1055" s="3" t="s">
        <v>25683</v>
      </c>
      <c r="L1055" s="3"/>
    </row>
    <row r="1056" spans="1:12" ht="13.5" customHeight="1" x14ac:dyDescent="0.25">
      <c r="A1056" s="5" t="s">
        <v>13581</v>
      </c>
      <c r="B1056" s="5" t="s">
        <v>40124</v>
      </c>
      <c r="C1056" s="5" t="s">
        <v>4354</v>
      </c>
      <c r="D1056" s="5" t="s">
        <v>4355</v>
      </c>
      <c r="E1056" s="1" t="s">
        <v>4356</v>
      </c>
      <c r="F1056" s="1" t="s">
        <v>4357</v>
      </c>
      <c r="G1056" s="1" t="s">
        <v>4358</v>
      </c>
      <c r="H1056" s="5" t="str">
        <f ca="1">IFERROR(__xludf.DUMMYFUNCTION("GOOGLETRANSLATE(D35,""en"",""ja"")"),"細胞")</f>
        <v>細胞</v>
      </c>
      <c r="I1056" s="5" t="str">
        <f ca="1">IFERROR(__xludf.DUMMYFUNCTION("GOOGLETRANSLATE(E35,""en"",""ja"")"),"細胞; 総細胞数")</f>
        <v>細胞; 総細胞数</v>
      </c>
      <c r="J1056" s="5" t="str">
        <f ca="1">IFERROR(__xludf.DUMMYFUNCTION("GOOGLETRANSLATE(F35,""en"",""ja"")"),"生物標本中の核細胞の総数の測定。")</f>
        <v>生物標本中の核細胞の総数の測定。</v>
      </c>
      <c r="K1056" s="5" t="str">
        <f ca="1">IFERROR(__xludf.DUMMYFUNCTION("GOOGLETRANSLATE(G35,""en"",""ja"")"),"細胞数")</f>
        <v>細胞数</v>
      </c>
      <c r="L1056" s="3"/>
    </row>
    <row r="1057" spans="1:12" ht="13.5" customHeight="1" x14ac:dyDescent="0.25">
      <c r="A1057" s="3" t="s">
        <v>9</v>
      </c>
      <c r="B1057" s="2" t="s">
        <v>40125</v>
      </c>
      <c r="C1057" s="2" t="s">
        <v>4360</v>
      </c>
      <c r="D1057" s="3" t="s">
        <v>4361</v>
      </c>
      <c r="E1057" s="3" t="s">
        <v>4361</v>
      </c>
      <c r="F1057" s="3" t="s">
        <v>4362</v>
      </c>
      <c r="G1057" s="3" t="s">
        <v>4363</v>
      </c>
      <c r="H1057" s="3" t="s">
        <v>25685</v>
      </c>
      <c r="I1057" s="3" t="s">
        <v>25685</v>
      </c>
      <c r="J1057" s="3" t="s">
        <v>25686</v>
      </c>
      <c r="K1057" s="3" t="s">
        <v>25687</v>
      </c>
      <c r="L1057" s="3"/>
    </row>
    <row r="1058" spans="1:12" ht="13.5" customHeight="1" x14ac:dyDescent="0.25">
      <c r="A1058" s="3" t="s">
        <v>9</v>
      </c>
      <c r="B1058" s="2" t="s">
        <v>40126</v>
      </c>
      <c r="C1058" s="2" t="s">
        <v>4364</v>
      </c>
      <c r="D1058" s="3" t="s">
        <v>4365</v>
      </c>
      <c r="E1058" s="3" t="s">
        <v>4366</v>
      </c>
      <c r="F1058" s="3" t="s">
        <v>4367</v>
      </c>
      <c r="G1058" s="3" t="s">
        <v>4368</v>
      </c>
      <c r="H1058" s="3" t="s">
        <v>25688</v>
      </c>
      <c r="I1058" s="3" t="s">
        <v>25689</v>
      </c>
      <c r="J1058" s="3" t="s">
        <v>25690</v>
      </c>
      <c r="K1058" s="3" t="s">
        <v>25691</v>
      </c>
      <c r="L1058" s="3"/>
    </row>
    <row r="1059" spans="1:12" ht="13.5" customHeight="1" x14ac:dyDescent="0.25">
      <c r="A1059" s="5" t="s">
        <v>13581</v>
      </c>
      <c r="B1059" s="5" t="s">
        <v>40126</v>
      </c>
      <c r="C1059" s="5" t="s">
        <v>4364</v>
      </c>
      <c r="D1059" s="5" t="s">
        <v>4365</v>
      </c>
      <c r="E1059" s="1" t="s">
        <v>4366</v>
      </c>
      <c r="F1059" s="1" t="s">
        <v>4367</v>
      </c>
      <c r="G1059" s="1" t="s">
        <v>4368</v>
      </c>
      <c r="H1059" s="5" t="str">
        <f ca="1">IFERROR(__xludf.DUMMYFUNCTION("GOOGLETRANSLATE(D36,""en"",""ja"")"),"細胞性")</f>
        <v>細胞性</v>
      </c>
      <c r="I1059" s="5" t="str">
        <f ca="1">IFERROR(__xludf.DUMMYFUNCTION("GOOGLETRANSLATE(E36,""en"",""ja"")"),"細胞密度; 細胞密度グレード")</f>
        <v>細胞密度; 細胞密度グレード</v>
      </c>
      <c r="J1059" s="5" t="str">
        <f ca="1">IFERROR(__xludf.DUMMYFUNCTION("GOOGLETRANSLATE(F36,""en"",""ja"")"),"生物標本内の細胞の程度、品質、または状態を測定するもの。")</f>
        <v>生物標本内の細胞の程度、品質、または状態を測定するもの。</v>
      </c>
      <c r="K1059" s="5" t="str">
        <f ca="1">IFERROR(__xludf.DUMMYFUNCTION("GOOGLETRANSLATE(G36,""en"",""ja"")"),"細胞密度測定")</f>
        <v>細胞密度測定</v>
      </c>
      <c r="L1059" s="3"/>
    </row>
    <row r="1060" spans="1:12" ht="13.5" customHeight="1" x14ac:dyDescent="0.25">
      <c r="A1060" s="3" t="s">
        <v>9</v>
      </c>
      <c r="B1060" s="2" t="s">
        <v>40127</v>
      </c>
      <c r="C1060" s="2" t="s">
        <v>4369</v>
      </c>
      <c r="D1060" s="3" t="s">
        <v>4370</v>
      </c>
      <c r="E1060" s="3" t="s">
        <v>4370</v>
      </c>
      <c r="F1060" s="3" t="s">
        <v>4371</v>
      </c>
      <c r="G1060" s="3" t="s">
        <v>4372</v>
      </c>
      <c r="H1060" s="3" t="s">
        <v>25692</v>
      </c>
      <c r="I1060" s="3" t="s">
        <v>25692</v>
      </c>
      <c r="J1060" s="3" t="s">
        <v>25693</v>
      </c>
      <c r="K1060" s="3" t="s">
        <v>25694</v>
      </c>
      <c r="L1060" s="3"/>
    </row>
    <row r="1061" spans="1:12" ht="13.5" customHeight="1" x14ac:dyDescent="0.25">
      <c r="A1061" s="3" t="s">
        <v>9</v>
      </c>
      <c r="B1061" s="2" t="s">
        <v>40128</v>
      </c>
      <c r="C1061" s="2" t="s">
        <v>4373</v>
      </c>
      <c r="D1061" s="3" t="s">
        <v>4374</v>
      </c>
      <c r="E1061" s="3" t="s">
        <v>4374</v>
      </c>
      <c r="F1061" s="3" t="s">
        <v>4375</v>
      </c>
      <c r="G1061" s="3" t="s">
        <v>4376</v>
      </c>
      <c r="H1061" s="3" t="s">
        <v>25695</v>
      </c>
      <c r="I1061" s="3" t="s">
        <v>25695</v>
      </c>
      <c r="J1061" s="3" t="s">
        <v>25696</v>
      </c>
      <c r="K1061" s="4" t="s">
        <v>25697</v>
      </c>
      <c r="L1061" s="3"/>
    </row>
    <row r="1062" spans="1:12" ht="13.5" customHeight="1" x14ac:dyDescent="0.25">
      <c r="A1062" s="3" t="s">
        <v>9</v>
      </c>
      <c r="B1062" s="2" t="s">
        <v>40129</v>
      </c>
      <c r="C1062" s="2" t="s">
        <v>4377</v>
      </c>
      <c r="D1062" s="3" t="s">
        <v>4378</v>
      </c>
      <c r="E1062" s="3" t="s">
        <v>4378</v>
      </c>
      <c r="F1062" s="3" t="s">
        <v>4379</v>
      </c>
      <c r="G1062" s="3" t="s">
        <v>4380</v>
      </c>
      <c r="H1062" s="3" t="s">
        <v>25698</v>
      </c>
      <c r="I1062" s="3" t="s">
        <v>25698</v>
      </c>
      <c r="J1062" s="3" t="s">
        <v>25699</v>
      </c>
      <c r="K1062" s="4" t="s">
        <v>25700</v>
      </c>
      <c r="L1062" s="3"/>
    </row>
    <row r="1063" spans="1:12" ht="13.5" customHeight="1" x14ac:dyDescent="0.25">
      <c r="A1063" s="3" t="s">
        <v>9</v>
      </c>
      <c r="B1063" s="2" t="s">
        <v>40130</v>
      </c>
      <c r="C1063" s="2" t="s">
        <v>4381</v>
      </c>
      <c r="D1063" s="3" t="s">
        <v>4382</v>
      </c>
      <c r="E1063" s="3" t="s">
        <v>4382</v>
      </c>
      <c r="F1063" s="3" t="s">
        <v>4383</v>
      </c>
      <c r="G1063" s="3" t="s">
        <v>4384</v>
      </c>
      <c r="H1063" s="3" t="s">
        <v>25701</v>
      </c>
      <c r="I1063" s="3" t="s">
        <v>25701</v>
      </c>
      <c r="J1063" s="3" t="s">
        <v>25702</v>
      </c>
      <c r="K1063" s="3" t="s">
        <v>25703</v>
      </c>
      <c r="L1063" s="3"/>
    </row>
    <row r="1064" spans="1:12" ht="13.5" customHeight="1" x14ac:dyDescent="0.25">
      <c r="A1064" s="3" t="s">
        <v>9</v>
      </c>
      <c r="B1064" s="2" t="s">
        <v>40131</v>
      </c>
      <c r="C1064" s="2" t="s">
        <v>4385</v>
      </c>
      <c r="D1064" s="3" t="s">
        <v>4386</v>
      </c>
      <c r="E1064" s="3" t="s">
        <v>4387</v>
      </c>
      <c r="F1064" s="3" t="s">
        <v>4388</v>
      </c>
      <c r="G1064" s="3" t="s">
        <v>4389</v>
      </c>
      <c r="H1064" s="3" t="s">
        <v>25704</v>
      </c>
      <c r="I1064" s="3" t="s">
        <v>25705</v>
      </c>
      <c r="J1064" s="3" t="s">
        <v>25706</v>
      </c>
      <c r="K1064" s="3" t="s">
        <v>25707</v>
      </c>
      <c r="L1064" s="3"/>
    </row>
    <row r="1065" spans="1:12" ht="13.5" customHeight="1" x14ac:dyDescent="0.25">
      <c r="A1065" s="3" t="s">
        <v>9</v>
      </c>
      <c r="B1065" s="2" t="s">
        <v>40132</v>
      </c>
      <c r="C1065" s="2" t="s">
        <v>4390</v>
      </c>
      <c r="D1065" s="3" t="s">
        <v>4391</v>
      </c>
      <c r="E1065" s="3" t="s">
        <v>4392</v>
      </c>
      <c r="F1065" s="3" t="s">
        <v>4393</v>
      </c>
      <c r="G1065" s="3" t="s">
        <v>4394</v>
      </c>
      <c r="H1065" s="3" t="s">
        <v>25708</v>
      </c>
      <c r="I1065" s="3" t="s">
        <v>25709</v>
      </c>
      <c r="J1065" s="3" t="s">
        <v>25710</v>
      </c>
      <c r="K1065" s="3" t="s">
        <v>25711</v>
      </c>
      <c r="L1065" s="3"/>
    </row>
    <row r="1066" spans="1:12" ht="13.5" customHeight="1" x14ac:dyDescent="0.25">
      <c r="A1066" s="3" t="s">
        <v>70</v>
      </c>
      <c r="B1066" s="2" t="s">
        <v>40133</v>
      </c>
      <c r="C1066" s="2" t="s">
        <v>4395</v>
      </c>
      <c r="D1066" s="3" t="s">
        <v>4396</v>
      </c>
      <c r="E1066" s="3" t="s">
        <v>4396</v>
      </c>
      <c r="F1066" s="3" t="s">
        <v>4397</v>
      </c>
      <c r="G1066" s="3" t="s">
        <v>4398</v>
      </c>
      <c r="H1066" s="3" t="s">
        <v>25712</v>
      </c>
      <c r="I1066" s="3" t="s">
        <v>25712</v>
      </c>
      <c r="J1066" s="3" t="s">
        <v>25713</v>
      </c>
      <c r="K1066" s="3" t="s">
        <v>25714</v>
      </c>
      <c r="L1066" s="3"/>
    </row>
    <row r="1067" spans="1:12" ht="13.5" customHeight="1" x14ac:dyDescent="0.25">
      <c r="A1067" s="3" t="s">
        <v>84</v>
      </c>
      <c r="B1067" s="2" t="s">
        <v>40134</v>
      </c>
      <c r="C1067" s="2" t="s">
        <v>4399</v>
      </c>
      <c r="D1067" s="3" t="s">
        <v>4400</v>
      </c>
      <c r="E1067" s="3" t="s">
        <v>4400</v>
      </c>
      <c r="F1067" s="3" t="s">
        <v>4401</v>
      </c>
      <c r="G1067" s="3" t="s">
        <v>4402</v>
      </c>
      <c r="H1067" s="3" t="s">
        <v>25715</v>
      </c>
      <c r="I1067" s="3" t="s">
        <v>25715</v>
      </c>
      <c r="J1067" s="3" t="s">
        <v>25716</v>
      </c>
      <c r="K1067" s="3" t="s">
        <v>25717</v>
      </c>
      <c r="L1067" s="3"/>
    </row>
    <row r="1068" spans="1:12" ht="13.5" customHeight="1" x14ac:dyDescent="0.25">
      <c r="A1068" s="3" t="s">
        <v>9</v>
      </c>
      <c r="B1068" s="2" t="s">
        <v>40135</v>
      </c>
      <c r="C1068" s="2" t="s">
        <v>4403</v>
      </c>
      <c r="D1068" s="3" t="s">
        <v>4404</v>
      </c>
      <c r="E1068" s="3" t="s">
        <v>4404</v>
      </c>
      <c r="F1068" s="3" t="s">
        <v>4405</v>
      </c>
      <c r="G1068" s="3" t="s">
        <v>4406</v>
      </c>
      <c r="H1068" s="3" t="s">
        <v>25718</v>
      </c>
      <c r="I1068" s="3" t="s">
        <v>25718</v>
      </c>
      <c r="J1068" s="3" t="s">
        <v>25719</v>
      </c>
      <c r="K1068" s="3" t="s">
        <v>25720</v>
      </c>
      <c r="L1068" s="3"/>
    </row>
    <row r="1069" spans="1:12" ht="13.5" customHeight="1" x14ac:dyDescent="0.25">
      <c r="A1069" s="3" t="s">
        <v>9</v>
      </c>
      <c r="B1069" s="2" t="s">
        <v>40136</v>
      </c>
      <c r="C1069" s="2" t="s">
        <v>4407</v>
      </c>
      <c r="D1069" s="3" t="s">
        <v>4408</v>
      </c>
      <c r="E1069" s="3" t="s">
        <v>4409</v>
      </c>
      <c r="F1069" s="3" t="s">
        <v>4410</v>
      </c>
      <c r="G1069" s="3" t="s">
        <v>4411</v>
      </c>
      <c r="H1069" s="3" t="s">
        <v>25721</v>
      </c>
      <c r="I1069" s="3" t="s">
        <v>25722</v>
      </c>
      <c r="J1069" s="3" t="s">
        <v>25723</v>
      </c>
      <c r="K1069" s="4" t="s">
        <v>25724</v>
      </c>
      <c r="L1069" s="3"/>
    </row>
    <row r="1070" spans="1:12" ht="13.5" customHeight="1" x14ac:dyDescent="0.25">
      <c r="A1070" s="3" t="s">
        <v>70</v>
      </c>
      <c r="B1070" s="2" t="s">
        <v>40137</v>
      </c>
      <c r="C1070" s="2" t="s">
        <v>4412</v>
      </c>
      <c r="D1070" s="3" t="s">
        <v>4413</v>
      </c>
      <c r="E1070" s="3" t="s">
        <v>4413</v>
      </c>
      <c r="F1070" s="3" t="s">
        <v>4414</v>
      </c>
      <c r="G1070" s="3" t="s">
        <v>4415</v>
      </c>
      <c r="H1070" s="3" t="s">
        <v>25725</v>
      </c>
      <c r="I1070" s="3" t="s">
        <v>25725</v>
      </c>
      <c r="J1070" s="3" t="s">
        <v>25726</v>
      </c>
      <c r="K1070" s="3" t="s">
        <v>25727</v>
      </c>
      <c r="L1070" s="3"/>
    </row>
    <row r="1071" spans="1:12" ht="13.5" customHeight="1" x14ac:dyDescent="0.25">
      <c r="A1071" s="3" t="s">
        <v>9</v>
      </c>
      <c r="B1071" s="2" t="s">
        <v>40138</v>
      </c>
      <c r="C1071" s="2" t="s">
        <v>4416</v>
      </c>
      <c r="D1071" s="3" t="s">
        <v>4417</v>
      </c>
      <c r="E1071" s="3" t="s">
        <v>4417</v>
      </c>
      <c r="F1071" s="3" t="s">
        <v>4418</v>
      </c>
      <c r="G1071" s="3" t="s">
        <v>4419</v>
      </c>
      <c r="H1071" s="3" t="s">
        <v>25728</v>
      </c>
      <c r="I1071" s="3" t="s">
        <v>25728</v>
      </c>
      <c r="J1071" s="3" t="s">
        <v>25729</v>
      </c>
      <c r="K1071" s="3" t="s">
        <v>25730</v>
      </c>
      <c r="L1071" s="3"/>
    </row>
    <row r="1072" spans="1:12" ht="13.5" customHeight="1" x14ac:dyDescent="0.25">
      <c r="A1072" s="3" t="s">
        <v>9</v>
      </c>
      <c r="B1072" s="2" t="s">
        <v>40139</v>
      </c>
      <c r="C1072" s="2" t="s">
        <v>4420</v>
      </c>
      <c r="D1072" s="3" t="s">
        <v>4421</v>
      </c>
      <c r="E1072" s="3" t="s">
        <v>4422</v>
      </c>
      <c r="F1072" s="3" t="s">
        <v>4423</v>
      </c>
      <c r="G1072" s="3" t="s">
        <v>4424</v>
      </c>
      <c r="H1072" s="3" t="s">
        <v>25731</v>
      </c>
      <c r="I1072" s="3" t="s">
        <v>25732</v>
      </c>
      <c r="J1072" s="3" t="s">
        <v>25733</v>
      </c>
      <c r="K1072" s="3" t="s">
        <v>25734</v>
      </c>
      <c r="L1072" s="3"/>
    </row>
    <row r="1073" spans="1:12" ht="13.5" customHeight="1" x14ac:dyDescent="0.25">
      <c r="A1073" s="3" t="s">
        <v>9</v>
      </c>
      <c r="B1073" s="2" t="s">
        <v>40140</v>
      </c>
      <c r="C1073" s="2" t="s">
        <v>4425</v>
      </c>
      <c r="D1073" s="3" t="s">
        <v>4426</v>
      </c>
      <c r="E1073" s="3" t="s">
        <v>4427</v>
      </c>
      <c r="F1073" s="3" t="s">
        <v>4428</v>
      </c>
      <c r="G1073" s="3" t="s">
        <v>4429</v>
      </c>
      <c r="H1073" s="3" t="s">
        <v>25735</v>
      </c>
      <c r="I1073" s="3" t="s">
        <v>25736</v>
      </c>
      <c r="J1073" s="3" t="s">
        <v>25737</v>
      </c>
      <c r="K1073" s="3" t="s">
        <v>25738</v>
      </c>
      <c r="L1073" s="3"/>
    </row>
    <row r="1074" spans="1:12" ht="13.5" customHeight="1" x14ac:dyDescent="0.25">
      <c r="A1074" s="3" t="s">
        <v>1258</v>
      </c>
      <c r="B1074" s="2" t="s">
        <v>40141</v>
      </c>
      <c r="C1074" s="2" t="s">
        <v>4430</v>
      </c>
      <c r="D1074" s="3" t="s">
        <v>4431</v>
      </c>
      <c r="E1074" s="3" t="s">
        <v>4431</v>
      </c>
      <c r="F1074" s="3" t="s">
        <v>4432</v>
      </c>
      <c r="G1074" s="3" t="s">
        <v>4431</v>
      </c>
      <c r="H1074" s="3" t="s">
        <v>25739</v>
      </c>
      <c r="I1074" s="3" t="s">
        <v>25739</v>
      </c>
      <c r="J1074" s="3" t="s">
        <v>25740</v>
      </c>
      <c r="K1074" s="3" t="s">
        <v>25739</v>
      </c>
      <c r="L1074" s="3"/>
    </row>
    <row r="1075" spans="1:12" ht="13.5" customHeight="1" x14ac:dyDescent="0.25">
      <c r="A1075" s="3" t="s">
        <v>9</v>
      </c>
      <c r="B1075" s="2" t="s">
        <v>40142</v>
      </c>
      <c r="C1075" s="2" t="s">
        <v>4433</v>
      </c>
      <c r="D1075" s="3" t="s">
        <v>4434</v>
      </c>
      <c r="E1075" s="3" t="s">
        <v>4434</v>
      </c>
      <c r="F1075" s="3" t="s">
        <v>4435</v>
      </c>
      <c r="G1075" s="3" t="s">
        <v>4436</v>
      </c>
      <c r="H1075" s="3" t="s">
        <v>25741</v>
      </c>
      <c r="I1075" s="3" t="s">
        <v>25741</v>
      </c>
      <c r="J1075" s="3" t="s">
        <v>25742</v>
      </c>
      <c r="K1075" s="3" t="s">
        <v>25743</v>
      </c>
      <c r="L1075" s="3"/>
    </row>
    <row r="1076" spans="1:12" ht="13.5" customHeight="1" x14ac:dyDescent="0.25">
      <c r="A1076" s="3" t="s">
        <v>9</v>
      </c>
      <c r="B1076" s="2" t="s">
        <v>40143</v>
      </c>
      <c r="C1076" s="2" t="s">
        <v>4437</v>
      </c>
      <c r="D1076" s="3" t="s">
        <v>4438</v>
      </c>
      <c r="E1076" s="3" t="s">
        <v>4439</v>
      </c>
      <c r="F1076" s="3" t="s">
        <v>4440</v>
      </c>
      <c r="G1076" s="3" t="s">
        <v>4441</v>
      </c>
      <c r="H1076" s="3" t="s">
        <v>25744</v>
      </c>
      <c r="I1076" s="3" t="s">
        <v>25745</v>
      </c>
      <c r="J1076" s="3" t="s">
        <v>25746</v>
      </c>
      <c r="K1076" s="3" t="s">
        <v>25747</v>
      </c>
      <c r="L1076" s="3"/>
    </row>
    <row r="1077" spans="1:12" ht="13.5" customHeight="1" x14ac:dyDescent="0.25">
      <c r="A1077" s="3" t="s">
        <v>9</v>
      </c>
      <c r="B1077" s="2" t="s">
        <v>40144</v>
      </c>
      <c r="C1077" s="2" t="s">
        <v>4442</v>
      </c>
      <c r="D1077" s="3" t="s">
        <v>4443</v>
      </c>
      <c r="E1077" s="3" t="s">
        <v>4444</v>
      </c>
      <c r="F1077" s="3" t="s">
        <v>4445</v>
      </c>
      <c r="G1077" s="3" t="s">
        <v>4443</v>
      </c>
      <c r="H1077" s="3" t="s">
        <v>25748</v>
      </c>
      <c r="I1077" s="3" t="s">
        <v>25749</v>
      </c>
      <c r="J1077" s="3" t="s">
        <v>25750</v>
      </c>
      <c r="K1077" s="3" t="s">
        <v>25748</v>
      </c>
      <c r="L1077" s="3"/>
    </row>
    <row r="1078" spans="1:12" ht="13.5" customHeight="1" x14ac:dyDescent="0.25">
      <c r="A1078" s="3" t="s">
        <v>9</v>
      </c>
      <c r="B1078" s="2" t="s">
        <v>40145</v>
      </c>
      <c r="C1078" s="2" t="s">
        <v>4446</v>
      </c>
      <c r="D1078" s="3" t="s">
        <v>4447</v>
      </c>
      <c r="E1078" s="3" t="s">
        <v>4447</v>
      </c>
      <c r="F1078" s="3" t="s">
        <v>4448</v>
      </c>
      <c r="G1078" s="3" t="s">
        <v>4449</v>
      </c>
      <c r="H1078" s="3" t="s">
        <v>25751</v>
      </c>
      <c r="I1078" s="3" t="s">
        <v>25751</v>
      </c>
      <c r="J1078" s="3" t="s">
        <v>25752</v>
      </c>
      <c r="K1078" s="4" t="s">
        <v>25753</v>
      </c>
      <c r="L1078" s="3"/>
    </row>
    <row r="1079" spans="1:12" ht="13.5" customHeight="1" x14ac:dyDescent="0.25">
      <c r="A1079" s="3" t="s">
        <v>9</v>
      </c>
      <c r="B1079" s="2" t="s">
        <v>40146</v>
      </c>
      <c r="C1079" s="2" t="s">
        <v>4450</v>
      </c>
      <c r="D1079" s="3" t="s">
        <v>4451</v>
      </c>
      <c r="E1079" s="3" t="s">
        <v>4451</v>
      </c>
      <c r="F1079" s="3" t="s">
        <v>4452</v>
      </c>
      <c r="G1079" s="3" t="s">
        <v>4453</v>
      </c>
      <c r="H1079" s="3" t="s">
        <v>25754</v>
      </c>
      <c r="I1079" s="3" t="s">
        <v>25754</v>
      </c>
      <c r="J1079" s="3" t="s">
        <v>25755</v>
      </c>
      <c r="K1079" s="4" t="s">
        <v>25756</v>
      </c>
      <c r="L1079" s="3"/>
    </row>
    <row r="1080" spans="1:12" ht="13.5" customHeight="1" x14ac:dyDescent="0.25">
      <c r="A1080" s="3" t="s">
        <v>9</v>
      </c>
      <c r="B1080" s="2" t="s">
        <v>40147</v>
      </c>
      <c r="C1080" s="2" t="s">
        <v>4454</v>
      </c>
      <c r="D1080" s="3" t="s">
        <v>4455</v>
      </c>
      <c r="E1080" s="3" t="s">
        <v>4456</v>
      </c>
      <c r="F1080" s="3" t="s">
        <v>4457</v>
      </c>
      <c r="G1080" s="3" t="s">
        <v>4458</v>
      </c>
      <c r="H1080" s="3" t="s">
        <v>25757</v>
      </c>
      <c r="I1080" s="3" t="s">
        <v>25758</v>
      </c>
      <c r="J1080" s="3" t="s">
        <v>25759</v>
      </c>
      <c r="K1080" s="3" t="s">
        <v>25760</v>
      </c>
      <c r="L1080" s="3"/>
    </row>
    <row r="1081" spans="1:12" ht="13.5" customHeight="1" x14ac:dyDescent="0.25">
      <c r="A1081" s="3" t="s">
        <v>9</v>
      </c>
      <c r="B1081" s="2" t="s">
        <v>40148</v>
      </c>
      <c r="C1081" s="2" t="s">
        <v>4459</v>
      </c>
      <c r="D1081" s="3" t="s">
        <v>4460</v>
      </c>
      <c r="E1081" s="3" t="s">
        <v>4461</v>
      </c>
      <c r="F1081" s="3" t="s">
        <v>4462</v>
      </c>
      <c r="G1081" s="3" t="s">
        <v>4463</v>
      </c>
      <c r="H1081" s="3" t="s">
        <v>25761</v>
      </c>
      <c r="I1081" s="3" t="s">
        <v>25762</v>
      </c>
      <c r="J1081" s="3" t="s">
        <v>25763</v>
      </c>
      <c r="K1081" s="3" t="s">
        <v>25764</v>
      </c>
      <c r="L1081" s="3"/>
    </row>
    <row r="1082" spans="1:12" ht="13.5" customHeight="1" x14ac:dyDescent="0.25">
      <c r="A1082" s="3" t="s">
        <v>9</v>
      </c>
      <c r="B1082" s="2" t="s">
        <v>40149</v>
      </c>
      <c r="C1082" s="2" t="s">
        <v>4464</v>
      </c>
      <c r="D1082" s="3" t="s">
        <v>4465</v>
      </c>
      <c r="E1082" s="3" t="s">
        <v>4465</v>
      </c>
      <c r="F1082" s="3" t="s">
        <v>4466</v>
      </c>
      <c r="G1082" s="3" t="s">
        <v>4467</v>
      </c>
      <c r="H1082" s="3" t="s">
        <v>25765</v>
      </c>
      <c r="I1082" s="3" t="s">
        <v>25765</v>
      </c>
      <c r="J1082" s="3" t="s">
        <v>25766</v>
      </c>
      <c r="K1082" s="3" t="s">
        <v>25767</v>
      </c>
      <c r="L1082" s="3"/>
    </row>
    <row r="1083" spans="1:12" ht="13.5" customHeight="1" x14ac:dyDescent="0.25">
      <c r="A1083" s="3" t="s">
        <v>121</v>
      </c>
      <c r="B1083" s="2" t="s">
        <v>40150</v>
      </c>
      <c r="C1083" s="2" t="s">
        <v>4468</v>
      </c>
      <c r="D1083" s="3" t="s">
        <v>4469</v>
      </c>
      <c r="E1083" s="3" t="s">
        <v>4469</v>
      </c>
      <c r="F1083" s="3" t="s">
        <v>4470</v>
      </c>
      <c r="G1083" s="3" t="s">
        <v>4469</v>
      </c>
      <c r="H1083" s="3" t="s">
        <v>25768</v>
      </c>
      <c r="I1083" s="3" t="s">
        <v>25768</v>
      </c>
      <c r="J1083" s="3" t="s">
        <v>25769</v>
      </c>
      <c r="K1083" s="3" t="s">
        <v>25768</v>
      </c>
      <c r="L1083" s="3"/>
    </row>
    <row r="1084" spans="1:12" ht="13.5" customHeight="1" x14ac:dyDescent="0.25">
      <c r="A1084" s="3" t="s">
        <v>145</v>
      </c>
      <c r="B1084" s="2" t="s">
        <v>40151</v>
      </c>
      <c r="C1084" s="2" t="s">
        <v>4471</v>
      </c>
      <c r="D1084" s="3" t="s">
        <v>4472</v>
      </c>
      <c r="E1084" s="3" t="s">
        <v>4472</v>
      </c>
      <c r="F1084" s="3" t="s">
        <v>4473</v>
      </c>
      <c r="G1084" s="3" t="s">
        <v>4472</v>
      </c>
      <c r="H1084" s="3" t="s">
        <v>25770</v>
      </c>
      <c r="I1084" s="3" t="s">
        <v>25770</v>
      </c>
      <c r="J1084" s="3" t="s">
        <v>25771</v>
      </c>
      <c r="K1084" s="3" t="s">
        <v>25770</v>
      </c>
      <c r="L1084" s="3"/>
    </row>
    <row r="1085" spans="1:12" ht="13.5" customHeight="1" x14ac:dyDescent="0.25">
      <c r="A1085" s="5" t="s">
        <v>13581</v>
      </c>
      <c r="B1085" s="5" t="s">
        <v>44536</v>
      </c>
      <c r="C1085" s="5" t="s">
        <v>44537</v>
      </c>
      <c r="D1085" s="5" t="s">
        <v>44538</v>
      </c>
      <c r="E1085" s="1" t="s">
        <v>44538</v>
      </c>
      <c r="F1085" s="1" t="s">
        <v>44539</v>
      </c>
      <c r="G1085" s="1" t="s">
        <v>44540</v>
      </c>
      <c r="H1085" s="5" t="str">
        <f ca="1">IFERROR(__xludf.DUMMYFUNCTION("GOOGLETRANSLATE(D37,""en"",""ja"")"),"慢性炎症性浸潤")</f>
        <v>慢性炎症性浸潤</v>
      </c>
      <c r="I1085" s="5" t="str">
        <f ca="1">IFERROR(__xludf.DUMMYFUNCTION("GOOGLETRANSLATE(E37,""en"",""ja"")"),"慢性炎症性浸潤")</f>
        <v>慢性炎症性浸潤</v>
      </c>
      <c r="J1085" s="5" t="str">
        <f ca="1">IFERROR(__xludf.DUMMYFUNCTION("GOOGLETRANSLATE(F37,""en"",""ja"")"),"生物学的標本における慢性炎症性浸潤の評価。")</f>
        <v>生物学的標本における慢性炎症性浸潤の評価。</v>
      </c>
      <c r="K1085" s="5" t="str">
        <f ca="1">IFERROR(__xludf.DUMMYFUNCTION("GOOGLETRANSLATE(G37,""en"",""ja"")"),"慢性炎症浸潤評価")</f>
        <v>慢性炎症浸潤評価</v>
      </c>
      <c r="L1085" s="3"/>
    </row>
    <row r="1086" spans="1:12" ht="13.5" customHeight="1" x14ac:dyDescent="0.25">
      <c r="A1086" s="3" t="s">
        <v>9</v>
      </c>
      <c r="B1086" s="2" t="s">
        <v>40152</v>
      </c>
      <c r="C1086" s="2" t="s">
        <v>4474</v>
      </c>
      <c r="D1086" s="3" t="s">
        <v>4475</v>
      </c>
      <c r="E1086" s="3" t="s">
        <v>4476</v>
      </c>
      <c r="F1086" s="3" t="s">
        <v>4477</v>
      </c>
      <c r="G1086" s="3" t="s">
        <v>4478</v>
      </c>
      <c r="H1086" s="3" t="s">
        <v>25772</v>
      </c>
      <c r="I1086" s="3" t="s">
        <v>25773</v>
      </c>
      <c r="J1086" s="3" t="s">
        <v>25774</v>
      </c>
      <c r="K1086" s="3" t="s">
        <v>25775</v>
      </c>
      <c r="L1086" s="3"/>
    </row>
    <row r="1087" spans="1:12" ht="13.5" customHeight="1" x14ac:dyDescent="0.25">
      <c r="A1087" s="3" t="s">
        <v>70</v>
      </c>
      <c r="B1087" s="2" t="s">
        <v>40153</v>
      </c>
      <c r="C1087" s="2" t="s">
        <v>4479</v>
      </c>
      <c r="D1087" s="3" t="s">
        <v>4480</v>
      </c>
      <c r="E1087" s="3" t="s">
        <v>4480</v>
      </c>
      <c r="F1087" s="3" t="s">
        <v>4481</v>
      </c>
      <c r="G1087" s="3" t="s">
        <v>4482</v>
      </c>
      <c r="H1087" s="3" t="s">
        <v>25776</v>
      </c>
      <c r="I1087" s="3" t="s">
        <v>25776</v>
      </c>
      <c r="J1087" s="3" t="s">
        <v>25777</v>
      </c>
      <c r="K1087" s="3" t="s">
        <v>25778</v>
      </c>
      <c r="L1087" s="3"/>
    </row>
    <row r="1088" spans="1:12" ht="13.5" customHeight="1" x14ac:dyDescent="0.25">
      <c r="A1088" s="3" t="s">
        <v>70</v>
      </c>
      <c r="B1088" s="2" t="s">
        <v>40154</v>
      </c>
      <c r="C1088" s="2" t="s">
        <v>4483</v>
      </c>
      <c r="D1088" s="3" t="s">
        <v>4484</v>
      </c>
      <c r="E1088" s="3" t="s">
        <v>4484</v>
      </c>
      <c r="F1088" s="3" t="s">
        <v>4485</v>
      </c>
      <c r="G1088" s="3" t="s">
        <v>4486</v>
      </c>
      <c r="H1088" s="3" t="s">
        <v>25779</v>
      </c>
      <c r="I1088" s="3" t="s">
        <v>25779</v>
      </c>
      <c r="J1088" s="3" t="s">
        <v>25780</v>
      </c>
      <c r="K1088" s="3" t="s">
        <v>25781</v>
      </c>
      <c r="L1088" s="3"/>
    </row>
    <row r="1089" spans="1:12" ht="13.5" customHeight="1" x14ac:dyDescent="0.25">
      <c r="A1089" s="3" t="s">
        <v>506</v>
      </c>
      <c r="B1089" s="2" t="s">
        <v>40155</v>
      </c>
      <c r="C1089" s="2" t="s">
        <v>4487</v>
      </c>
      <c r="D1089" s="3" t="s">
        <v>4488</v>
      </c>
      <c r="E1089" s="3" t="s">
        <v>4488</v>
      </c>
      <c r="F1089" s="3" t="s">
        <v>4489</v>
      </c>
      <c r="G1089" s="3" t="s">
        <v>4488</v>
      </c>
      <c r="H1089" s="3" t="s">
        <v>25782</v>
      </c>
      <c r="I1089" s="3" t="s">
        <v>25782</v>
      </c>
      <c r="J1089" s="3" t="s">
        <v>25783</v>
      </c>
      <c r="K1089" s="3" t="s">
        <v>25782</v>
      </c>
      <c r="L1089" s="3"/>
    </row>
    <row r="1090" spans="1:12" ht="13.5" customHeight="1" x14ac:dyDescent="0.25">
      <c r="A1090" s="3" t="s">
        <v>9</v>
      </c>
      <c r="B1090" s="2" t="s">
        <v>40156</v>
      </c>
      <c r="C1090" s="2" t="s">
        <v>4490</v>
      </c>
      <c r="D1090" s="3" t="s">
        <v>4491</v>
      </c>
      <c r="E1090" s="3" t="s">
        <v>4491</v>
      </c>
      <c r="F1090" s="3" t="s">
        <v>4492</v>
      </c>
      <c r="G1090" s="3" t="s">
        <v>4493</v>
      </c>
      <c r="H1090" s="3" t="s">
        <v>25784</v>
      </c>
      <c r="I1090" s="3" t="s">
        <v>25784</v>
      </c>
      <c r="J1090" s="3" t="s">
        <v>25785</v>
      </c>
      <c r="K1090" s="3" t="s">
        <v>25786</v>
      </c>
      <c r="L1090" s="3"/>
    </row>
    <row r="1091" spans="1:12" ht="13.5" customHeight="1" x14ac:dyDescent="0.25">
      <c r="A1091" s="3" t="s">
        <v>9</v>
      </c>
      <c r="B1091" s="2" t="s">
        <v>40157</v>
      </c>
      <c r="C1091" s="2" t="s">
        <v>4494</v>
      </c>
      <c r="D1091" s="3" t="s">
        <v>4495</v>
      </c>
      <c r="E1091" s="3" t="s">
        <v>4495</v>
      </c>
      <c r="F1091" s="3" t="s">
        <v>4496</v>
      </c>
      <c r="G1091" s="3" t="s">
        <v>4497</v>
      </c>
      <c r="H1091" s="3" t="s">
        <v>25787</v>
      </c>
      <c r="I1091" s="3" t="s">
        <v>25787</v>
      </c>
      <c r="J1091" s="3" t="s">
        <v>25788</v>
      </c>
      <c r="K1091" s="3" t="s">
        <v>25789</v>
      </c>
      <c r="L1091" s="3"/>
    </row>
    <row r="1092" spans="1:12" ht="13.5" customHeight="1" x14ac:dyDescent="0.25">
      <c r="A1092" s="3" t="s">
        <v>9</v>
      </c>
      <c r="B1092" s="2" t="s">
        <v>40158</v>
      </c>
      <c r="C1092" s="2" t="s">
        <v>4498</v>
      </c>
      <c r="D1092" s="3" t="s">
        <v>4499</v>
      </c>
      <c r="E1092" s="3" t="s">
        <v>4500</v>
      </c>
      <c r="F1092" s="3" t="s">
        <v>4501</v>
      </c>
      <c r="G1092" s="3" t="s">
        <v>4502</v>
      </c>
      <c r="H1092" s="3" t="s">
        <v>25790</v>
      </c>
      <c r="I1092" s="3" t="s">
        <v>25791</v>
      </c>
      <c r="J1092" s="3" t="s">
        <v>25792</v>
      </c>
      <c r="K1092" s="3" t="s">
        <v>25793</v>
      </c>
      <c r="L1092" s="3"/>
    </row>
    <row r="1093" spans="1:12" ht="13.5" customHeight="1" x14ac:dyDescent="0.25">
      <c r="A1093" s="3" t="s">
        <v>9</v>
      </c>
      <c r="B1093" s="2" t="s">
        <v>40159</v>
      </c>
      <c r="C1093" s="2" t="s">
        <v>4503</v>
      </c>
      <c r="D1093" s="3" t="s">
        <v>4504</v>
      </c>
      <c r="E1093" s="3" t="s">
        <v>4504</v>
      </c>
      <c r="F1093" s="3" t="s">
        <v>4505</v>
      </c>
      <c r="G1093" s="3" t="s">
        <v>4506</v>
      </c>
      <c r="H1093" s="3" t="s">
        <v>25794</v>
      </c>
      <c r="I1093" s="3" t="s">
        <v>25794</v>
      </c>
      <c r="J1093" s="3" t="s">
        <v>25795</v>
      </c>
      <c r="K1093" s="3" t="s">
        <v>25796</v>
      </c>
      <c r="L1093" s="3"/>
    </row>
    <row r="1094" spans="1:12" ht="13.5" customHeight="1" x14ac:dyDescent="0.25">
      <c r="A1094" s="3" t="s">
        <v>162</v>
      </c>
      <c r="B1094" s="2" t="s">
        <v>40160</v>
      </c>
      <c r="C1094" s="2" t="s">
        <v>4507</v>
      </c>
      <c r="D1094" s="3" t="s">
        <v>4508</v>
      </c>
      <c r="E1094" s="3" t="s">
        <v>4508</v>
      </c>
      <c r="F1094" s="3" t="s">
        <v>4509</v>
      </c>
      <c r="G1094" s="3" t="s">
        <v>4510</v>
      </c>
      <c r="H1094" s="3" t="s">
        <v>25797</v>
      </c>
      <c r="I1094" s="3" t="s">
        <v>25797</v>
      </c>
      <c r="J1094" s="3" t="s">
        <v>25798</v>
      </c>
      <c r="K1094" s="3" t="s">
        <v>25799</v>
      </c>
      <c r="L1094" s="3"/>
    </row>
    <row r="1095" spans="1:12" ht="13.5" customHeight="1" x14ac:dyDescent="0.25">
      <c r="A1095" s="3" t="s">
        <v>9</v>
      </c>
      <c r="B1095" s="2" t="s">
        <v>40161</v>
      </c>
      <c r="C1095" s="2" t="s">
        <v>4511</v>
      </c>
      <c r="D1095" s="3" t="s">
        <v>4512</v>
      </c>
      <c r="E1095" s="3" t="s">
        <v>4513</v>
      </c>
      <c r="F1095" s="3" t="s">
        <v>4514</v>
      </c>
      <c r="G1095" s="3" t="s">
        <v>4515</v>
      </c>
      <c r="H1095" s="3" t="s">
        <v>25800</v>
      </c>
      <c r="I1095" s="3" t="s">
        <v>25801</v>
      </c>
      <c r="J1095" s="3" t="s">
        <v>25802</v>
      </c>
      <c r="K1095" s="3" t="s">
        <v>25803</v>
      </c>
      <c r="L1095" s="3"/>
    </row>
    <row r="1096" spans="1:12" ht="13.5" customHeight="1" x14ac:dyDescent="0.25">
      <c r="A1096" s="3" t="s">
        <v>9</v>
      </c>
      <c r="B1096" s="2" t="s">
        <v>40162</v>
      </c>
      <c r="C1096" s="2" t="s">
        <v>4516</v>
      </c>
      <c r="D1096" s="3" t="s">
        <v>4517</v>
      </c>
      <c r="E1096" s="3" t="s">
        <v>4518</v>
      </c>
      <c r="F1096" s="3" t="s">
        <v>4519</v>
      </c>
      <c r="G1096" s="3" t="s">
        <v>4520</v>
      </c>
      <c r="H1096" s="3" t="s">
        <v>25804</v>
      </c>
      <c r="I1096" s="3" t="s">
        <v>25804</v>
      </c>
      <c r="J1096" s="3" t="s">
        <v>25805</v>
      </c>
      <c r="K1096" s="3" t="s">
        <v>25806</v>
      </c>
      <c r="L1096" s="3"/>
    </row>
    <row r="1097" spans="1:12" ht="13.5" customHeight="1" x14ac:dyDescent="0.25">
      <c r="A1097" s="3" t="s">
        <v>9</v>
      </c>
      <c r="B1097" s="2" t="s">
        <v>40163</v>
      </c>
      <c r="C1097" s="2" t="s">
        <v>4521</v>
      </c>
      <c r="D1097" s="3" t="s">
        <v>4522</v>
      </c>
      <c r="E1097" s="3" t="s">
        <v>4523</v>
      </c>
      <c r="F1097" s="3" t="s">
        <v>4524</v>
      </c>
      <c r="G1097" s="3" t="s">
        <v>4525</v>
      </c>
      <c r="H1097" s="3" t="s">
        <v>25807</v>
      </c>
      <c r="I1097" s="3" t="s">
        <v>25808</v>
      </c>
      <c r="J1097" s="3" t="s">
        <v>25809</v>
      </c>
      <c r="K1097" s="3" t="s">
        <v>25810</v>
      </c>
      <c r="L1097" s="3"/>
    </row>
    <row r="1098" spans="1:12" ht="13.5" customHeight="1" x14ac:dyDescent="0.25">
      <c r="A1098" s="3" t="s">
        <v>9</v>
      </c>
      <c r="B1098" s="2" t="s">
        <v>40164</v>
      </c>
      <c r="C1098" s="2" t="s">
        <v>4526</v>
      </c>
      <c r="D1098" s="3" t="s">
        <v>4527</v>
      </c>
      <c r="E1098" s="3" t="s">
        <v>4528</v>
      </c>
      <c r="F1098" s="3" t="s">
        <v>4529</v>
      </c>
      <c r="G1098" s="3" t="s">
        <v>4530</v>
      </c>
      <c r="H1098" s="3" t="s">
        <v>25811</v>
      </c>
      <c r="I1098" s="3" t="s">
        <v>25812</v>
      </c>
      <c r="J1098" s="3" t="s">
        <v>25813</v>
      </c>
      <c r="K1098" s="3" t="s">
        <v>25814</v>
      </c>
      <c r="L1098" s="3"/>
    </row>
    <row r="1099" spans="1:12" ht="13.5" customHeight="1" x14ac:dyDescent="0.25">
      <c r="A1099" s="3" t="s">
        <v>9</v>
      </c>
      <c r="B1099" s="2" t="s">
        <v>40165</v>
      </c>
      <c r="C1099" s="2" t="s">
        <v>4531</v>
      </c>
      <c r="D1099" s="3" t="s">
        <v>4532</v>
      </c>
      <c r="E1099" s="3" t="s">
        <v>4532</v>
      </c>
      <c r="F1099" s="3" t="s">
        <v>4533</v>
      </c>
      <c r="G1099" s="3" t="s">
        <v>4534</v>
      </c>
      <c r="H1099" s="3" t="s">
        <v>25815</v>
      </c>
      <c r="I1099" s="3" t="s">
        <v>25815</v>
      </c>
      <c r="J1099" s="3" t="s">
        <v>25816</v>
      </c>
      <c r="K1099" s="3" t="s">
        <v>25817</v>
      </c>
      <c r="L1099" s="3"/>
    </row>
    <row r="1100" spans="1:12" ht="13.5" customHeight="1" x14ac:dyDescent="0.25">
      <c r="A1100" s="3" t="s">
        <v>9</v>
      </c>
      <c r="B1100" s="2" t="s">
        <v>40166</v>
      </c>
      <c r="C1100" s="2" t="s">
        <v>4535</v>
      </c>
      <c r="D1100" s="3" t="s">
        <v>4536</v>
      </c>
      <c r="E1100" s="3" t="s">
        <v>4536</v>
      </c>
      <c r="F1100" s="3" t="s">
        <v>4537</v>
      </c>
      <c r="G1100" s="3" t="s">
        <v>4538</v>
      </c>
      <c r="H1100" s="3" t="s">
        <v>25818</v>
      </c>
      <c r="I1100" s="3" t="s">
        <v>25818</v>
      </c>
      <c r="J1100" s="3" t="s">
        <v>25819</v>
      </c>
      <c r="K1100" s="3" t="s">
        <v>25820</v>
      </c>
      <c r="L1100" s="3"/>
    </row>
    <row r="1101" spans="1:12" ht="13.5" customHeight="1" x14ac:dyDescent="0.25">
      <c r="A1101" s="3" t="s">
        <v>9</v>
      </c>
      <c r="B1101" s="2" t="s">
        <v>40167</v>
      </c>
      <c r="C1101" s="2" t="s">
        <v>4539</v>
      </c>
      <c r="D1101" s="3" t="s">
        <v>4540</v>
      </c>
      <c r="E1101" s="3" t="s">
        <v>4540</v>
      </c>
      <c r="F1101" s="3" t="s">
        <v>4541</v>
      </c>
      <c r="G1101" s="3" t="s">
        <v>4542</v>
      </c>
      <c r="H1101" s="3" t="s">
        <v>25821</v>
      </c>
      <c r="I1101" s="3" t="s">
        <v>25821</v>
      </c>
      <c r="J1101" s="3" t="s">
        <v>25822</v>
      </c>
      <c r="K1101" s="3" t="s">
        <v>25823</v>
      </c>
      <c r="L1101" s="3"/>
    </row>
    <row r="1102" spans="1:12" ht="13.5" customHeight="1" x14ac:dyDescent="0.25">
      <c r="A1102" s="3" t="s">
        <v>9</v>
      </c>
      <c r="B1102" s="2" t="s">
        <v>40168</v>
      </c>
      <c r="C1102" s="2" t="s">
        <v>4543</v>
      </c>
      <c r="D1102" s="3" t="s">
        <v>4544</v>
      </c>
      <c r="E1102" s="3" t="s">
        <v>4544</v>
      </c>
      <c r="F1102" s="3" t="s">
        <v>4545</v>
      </c>
      <c r="G1102" s="3" t="s">
        <v>4546</v>
      </c>
      <c r="H1102" s="3" t="s">
        <v>25824</v>
      </c>
      <c r="I1102" s="3" t="s">
        <v>25824</v>
      </c>
      <c r="J1102" s="3" t="s">
        <v>25825</v>
      </c>
      <c r="K1102" s="3" t="s">
        <v>25826</v>
      </c>
      <c r="L1102" s="3"/>
    </row>
    <row r="1103" spans="1:12" ht="13.5" customHeight="1" x14ac:dyDescent="0.25">
      <c r="A1103" s="3" t="s">
        <v>9</v>
      </c>
      <c r="B1103" s="2" t="s">
        <v>40169</v>
      </c>
      <c r="C1103" s="2" t="s">
        <v>4547</v>
      </c>
      <c r="D1103" s="3" t="s">
        <v>4548</v>
      </c>
      <c r="E1103" s="3" t="s">
        <v>4548</v>
      </c>
      <c r="F1103" s="3" t="s">
        <v>4549</v>
      </c>
      <c r="G1103" s="3" t="s">
        <v>4550</v>
      </c>
      <c r="H1103" s="3" t="s">
        <v>25827</v>
      </c>
      <c r="I1103" s="3" t="s">
        <v>25827</v>
      </c>
      <c r="J1103" s="3" t="s">
        <v>25828</v>
      </c>
      <c r="K1103" s="3" t="s">
        <v>25829</v>
      </c>
      <c r="L1103" s="3"/>
    </row>
    <row r="1104" spans="1:12" ht="13.5" customHeight="1" x14ac:dyDescent="0.25">
      <c r="A1104" s="3" t="s">
        <v>9</v>
      </c>
      <c r="B1104" s="2" t="s">
        <v>40170</v>
      </c>
      <c r="C1104" s="2" t="s">
        <v>4551</v>
      </c>
      <c r="D1104" s="3" t="s">
        <v>4552</v>
      </c>
      <c r="E1104" s="3" t="s">
        <v>4552</v>
      </c>
      <c r="F1104" s="3" t="s">
        <v>4553</v>
      </c>
      <c r="G1104" s="3" t="s">
        <v>4554</v>
      </c>
      <c r="H1104" s="3" t="s">
        <v>25830</v>
      </c>
      <c r="I1104" s="3" t="s">
        <v>25830</v>
      </c>
      <c r="J1104" s="3" t="s">
        <v>25831</v>
      </c>
      <c r="K1104" s="3" t="s">
        <v>25832</v>
      </c>
      <c r="L1104" s="3"/>
    </row>
    <row r="1105" spans="1:12" ht="13.5" customHeight="1" x14ac:dyDescent="0.25">
      <c r="A1105" s="3" t="s">
        <v>9</v>
      </c>
      <c r="B1105" s="2" t="s">
        <v>40171</v>
      </c>
      <c r="C1105" s="2" t="s">
        <v>4555</v>
      </c>
      <c r="D1105" s="3" t="s">
        <v>4556</v>
      </c>
      <c r="E1105" s="3" t="s">
        <v>4556</v>
      </c>
      <c r="F1105" s="3" t="s">
        <v>4557</v>
      </c>
      <c r="G1105" s="3" t="s">
        <v>4558</v>
      </c>
      <c r="H1105" s="3" t="s">
        <v>25833</v>
      </c>
      <c r="I1105" s="3" t="s">
        <v>25833</v>
      </c>
      <c r="J1105" s="3" t="s">
        <v>25834</v>
      </c>
      <c r="K1105" s="3" t="s">
        <v>25835</v>
      </c>
      <c r="L1105" s="3"/>
    </row>
    <row r="1106" spans="1:12" ht="13.5" customHeight="1" x14ac:dyDescent="0.25">
      <c r="A1106" s="3" t="s">
        <v>9</v>
      </c>
      <c r="B1106" s="2" t="s">
        <v>40172</v>
      </c>
      <c r="C1106" s="2" t="s">
        <v>4559</v>
      </c>
      <c r="D1106" s="3" t="s">
        <v>4560</v>
      </c>
      <c r="E1106" s="3" t="s">
        <v>4560</v>
      </c>
      <c r="F1106" s="3" t="s">
        <v>4561</v>
      </c>
      <c r="G1106" s="3" t="s">
        <v>4562</v>
      </c>
      <c r="H1106" s="3" t="s">
        <v>25836</v>
      </c>
      <c r="I1106" s="3" t="s">
        <v>25836</v>
      </c>
      <c r="J1106" s="3" t="s">
        <v>25837</v>
      </c>
      <c r="K1106" s="3" t="s">
        <v>25838</v>
      </c>
      <c r="L1106" s="3"/>
    </row>
    <row r="1107" spans="1:12" ht="13.5" customHeight="1" x14ac:dyDescent="0.25">
      <c r="A1107" s="3" t="s">
        <v>9</v>
      </c>
      <c r="B1107" s="2" t="s">
        <v>40173</v>
      </c>
      <c r="C1107" s="2" t="s">
        <v>4563</v>
      </c>
      <c r="D1107" s="3" t="s">
        <v>4564</v>
      </c>
      <c r="E1107" s="3" t="s">
        <v>4564</v>
      </c>
      <c r="F1107" s="3" t="s">
        <v>4565</v>
      </c>
      <c r="G1107" s="3" t="s">
        <v>4566</v>
      </c>
      <c r="H1107" s="3" t="s">
        <v>25839</v>
      </c>
      <c r="I1107" s="3" t="s">
        <v>25839</v>
      </c>
      <c r="J1107" s="3" t="s">
        <v>25840</v>
      </c>
      <c r="K1107" s="4" t="s">
        <v>25841</v>
      </c>
      <c r="L1107" s="3"/>
    </row>
    <row r="1108" spans="1:12" ht="13.5" customHeight="1" x14ac:dyDescent="0.25">
      <c r="A1108" s="3" t="s">
        <v>162</v>
      </c>
      <c r="B1108" s="2" t="s">
        <v>40174</v>
      </c>
      <c r="C1108" s="2" t="s">
        <v>4567</v>
      </c>
      <c r="D1108" s="3" t="s">
        <v>4568</v>
      </c>
      <c r="E1108" s="3" t="s">
        <v>4568</v>
      </c>
      <c r="F1108" s="3" t="s">
        <v>4569</v>
      </c>
      <c r="G1108" s="3" t="s">
        <v>4570</v>
      </c>
      <c r="H1108" s="3" t="s">
        <v>25842</v>
      </c>
      <c r="I1108" s="3" t="s">
        <v>25842</v>
      </c>
      <c r="J1108" s="3" t="s">
        <v>25843</v>
      </c>
      <c r="K1108" s="3" t="s">
        <v>25844</v>
      </c>
      <c r="L1108" s="3"/>
    </row>
    <row r="1109" spans="1:12" ht="13.5" customHeight="1" x14ac:dyDescent="0.25">
      <c r="A1109" s="3" t="s">
        <v>9</v>
      </c>
      <c r="B1109" s="2" t="s">
        <v>40175</v>
      </c>
      <c r="C1109" s="2" t="s">
        <v>4571</v>
      </c>
      <c r="D1109" s="3" t="s">
        <v>4572</v>
      </c>
      <c r="E1109" s="3" t="s">
        <v>4572</v>
      </c>
      <c r="F1109" s="3" t="s">
        <v>4573</v>
      </c>
      <c r="G1109" s="3" t="s">
        <v>4574</v>
      </c>
      <c r="H1109" s="3" t="s">
        <v>25845</v>
      </c>
      <c r="I1109" s="3" t="s">
        <v>25845</v>
      </c>
      <c r="J1109" s="3" t="s">
        <v>25846</v>
      </c>
      <c r="K1109" s="3" t="s">
        <v>25847</v>
      </c>
      <c r="L1109" s="3"/>
    </row>
    <row r="1110" spans="1:12" ht="13.5" customHeight="1" x14ac:dyDescent="0.25">
      <c r="A1110" s="3" t="s">
        <v>9</v>
      </c>
      <c r="B1110" s="2" t="s">
        <v>40176</v>
      </c>
      <c r="C1110" s="2" t="s">
        <v>4575</v>
      </c>
      <c r="D1110" s="3" t="s">
        <v>4576</v>
      </c>
      <c r="E1110" s="3" t="s">
        <v>4577</v>
      </c>
      <c r="F1110" s="3" t="s">
        <v>4578</v>
      </c>
      <c r="G1110" s="3" t="s">
        <v>4579</v>
      </c>
      <c r="H1110" s="3" t="s">
        <v>25848</v>
      </c>
      <c r="I1110" s="3" t="s">
        <v>25849</v>
      </c>
      <c r="J1110" s="3" t="s">
        <v>25850</v>
      </c>
      <c r="K1110" s="3" t="s">
        <v>25851</v>
      </c>
      <c r="L1110" s="3"/>
    </row>
    <row r="1111" spans="1:12" ht="13.5" customHeight="1" x14ac:dyDescent="0.25">
      <c r="A1111" s="3" t="s">
        <v>9</v>
      </c>
      <c r="B1111" s="2" t="s">
        <v>40177</v>
      </c>
      <c r="C1111" s="2" t="s">
        <v>4580</v>
      </c>
      <c r="D1111" s="3" t="s">
        <v>4581</v>
      </c>
      <c r="E1111" s="3" t="s">
        <v>4581</v>
      </c>
      <c r="F1111" s="3" t="s">
        <v>4582</v>
      </c>
      <c r="G1111" s="3" t="s">
        <v>4583</v>
      </c>
      <c r="H1111" s="3" t="s">
        <v>25852</v>
      </c>
      <c r="I1111" s="3" t="s">
        <v>25852</v>
      </c>
      <c r="J1111" s="3" t="s">
        <v>25853</v>
      </c>
      <c r="K1111" s="3" t="s">
        <v>25854</v>
      </c>
      <c r="L1111" s="3"/>
    </row>
    <row r="1112" spans="1:12" ht="13.5" customHeight="1" x14ac:dyDescent="0.25">
      <c r="A1112" s="3" t="s">
        <v>9</v>
      </c>
      <c r="B1112" s="2" t="s">
        <v>40178</v>
      </c>
      <c r="C1112" s="2" t="s">
        <v>4584</v>
      </c>
      <c r="D1112" s="3" t="s">
        <v>4585</v>
      </c>
      <c r="E1112" s="3" t="s">
        <v>4586</v>
      </c>
      <c r="F1112" s="3" t="s">
        <v>4587</v>
      </c>
      <c r="G1112" s="3" t="s">
        <v>4588</v>
      </c>
      <c r="H1112" s="3" t="s">
        <v>25855</v>
      </c>
      <c r="I1112" s="3" t="s">
        <v>25856</v>
      </c>
      <c r="J1112" s="3" t="s">
        <v>25857</v>
      </c>
      <c r="K1112" s="3" t="s">
        <v>25858</v>
      </c>
      <c r="L1112" s="3"/>
    </row>
    <row r="1113" spans="1:12" ht="13.5" customHeight="1" x14ac:dyDescent="0.25">
      <c r="A1113" s="3" t="s">
        <v>9</v>
      </c>
      <c r="B1113" s="2" t="s">
        <v>40179</v>
      </c>
      <c r="C1113" s="2" t="s">
        <v>4589</v>
      </c>
      <c r="D1113" s="3" t="s">
        <v>4590</v>
      </c>
      <c r="E1113" s="3" t="s">
        <v>4590</v>
      </c>
      <c r="F1113" s="3" t="s">
        <v>4591</v>
      </c>
      <c r="G1113" s="3" t="s">
        <v>4592</v>
      </c>
      <c r="H1113" s="3" t="s">
        <v>25859</v>
      </c>
      <c r="I1113" s="3" t="s">
        <v>25859</v>
      </c>
      <c r="J1113" s="3" t="s">
        <v>25860</v>
      </c>
      <c r="K1113" s="3" t="s">
        <v>25861</v>
      </c>
      <c r="L1113" s="3"/>
    </row>
    <row r="1114" spans="1:12" ht="13.5" customHeight="1" x14ac:dyDescent="0.25">
      <c r="A1114" s="3" t="s">
        <v>188</v>
      </c>
      <c r="B1114" s="2" t="s">
        <v>40180</v>
      </c>
      <c r="C1114" s="2" t="s">
        <v>4593</v>
      </c>
      <c r="D1114" s="3" t="s">
        <v>4594</v>
      </c>
      <c r="E1114" s="3" t="s">
        <v>4594</v>
      </c>
      <c r="F1114" s="3" t="s">
        <v>4595</v>
      </c>
      <c r="G1114" s="3" t="s">
        <v>4594</v>
      </c>
      <c r="H1114" s="3" t="s">
        <v>25862</v>
      </c>
      <c r="I1114" s="3" t="s">
        <v>25862</v>
      </c>
      <c r="J1114" s="3" t="s">
        <v>25863</v>
      </c>
      <c r="K1114" s="3" t="s">
        <v>25862</v>
      </c>
      <c r="L1114" s="3"/>
    </row>
    <row r="1115" spans="1:12" ht="13.5" customHeight="1" x14ac:dyDescent="0.25">
      <c r="A1115" s="3" t="s">
        <v>54</v>
      </c>
      <c r="B1115" s="2" t="s">
        <v>40181</v>
      </c>
      <c r="C1115" s="2" t="s">
        <v>4596</v>
      </c>
      <c r="D1115" s="3" t="s">
        <v>4597</v>
      </c>
      <c r="E1115" s="3" t="s">
        <v>4598</v>
      </c>
      <c r="F1115" s="3" t="s">
        <v>4599</v>
      </c>
      <c r="G1115" s="3" t="s">
        <v>4600</v>
      </c>
      <c r="H1115" s="3" t="s">
        <v>25864</v>
      </c>
      <c r="I1115" s="3" t="s">
        <v>25865</v>
      </c>
      <c r="J1115" s="3" t="s">
        <v>25866</v>
      </c>
      <c r="K1115" s="3" t="s">
        <v>25867</v>
      </c>
      <c r="L1115" s="3"/>
    </row>
    <row r="1116" spans="1:12" ht="13.5" customHeight="1" x14ac:dyDescent="0.25">
      <c r="A1116" s="3" t="s">
        <v>54</v>
      </c>
      <c r="B1116" s="2" t="s">
        <v>40182</v>
      </c>
      <c r="C1116" s="2" t="s">
        <v>4601</v>
      </c>
      <c r="D1116" s="3" t="s">
        <v>4602</v>
      </c>
      <c r="E1116" s="3" t="s">
        <v>4602</v>
      </c>
      <c r="F1116" s="3" t="s">
        <v>4603</v>
      </c>
      <c r="G1116" s="3" t="s">
        <v>4604</v>
      </c>
      <c r="H1116" s="3" t="s">
        <v>25868</v>
      </c>
      <c r="I1116" s="3" t="s">
        <v>25868</v>
      </c>
      <c r="J1116" s="3" t="s">
        <v>25869</v>
      </c>
      <c r="K1116" s="3" t="s">
        <v>25870</v>
      </c>
      <c r="L1116" s="3"/>
    </row>
    <row r="1117" spans="1:12" ht="13.5" customHeight="1" x14ac:dyDescent="0.25">
      <c r="A1117" s="3" t="s">
        <v>988</v>
      </c>
      <c r="B1117" s="2" t="s">
        <v>40183</v>
      </c>
      <c r="C1117" s="2" t="s">
        <v>4605</v>
      </c>
      <c r="D1117" s="3" t="s">
        <v>4606</v>
      </c>
      <c r="E1117" s="3" t="s">
        <v>4606</v>
      </c>
      <c r="F1117" s="3" t="s">
        <v>4607</v>
      </c>
      <c r="G1117" s="3" t="s">
        <v>4608</v>
      </c>
      <c r="H1117" s="3" t="s">
        <v>25871</v>
      </c>
      <c r="I1117" s="3" t="s">
        <v>25871</v>
      </c>
      <c r="J1117" s="3" t="s">
        <v>25872</v>
      </c>
      <c r="K1117" s="3" t="s">
        <v>25873</v>
      </c>
      <c r="L1117" s="3"/>
    </row>
    <row r="1118" spans="1:12" ht="13.5" customHeight="1" x14ac:dyDescent="0.25">
      <c r="A1118" s="3" t="s">
        <v>1667</v>
      </c>
      <c r="B1118" s="2" t="s">
        <v>40183</v>
      </c>
      <c r="C1118" s="2" t="s">
        <v>4605</v>
      </c>
      <c r="D1118" s="3" t="s">
        <v>4606</v>
      </c>
      <c r="E1118" s="3" t="s">
        <v>4606</v>
      </c>
      <c r="F1118" s="3" t="s">
        <v>4607</v>
      </c>
      <c r="G1118" s="3" t="s">
        <v>4608</v>
      </c>
      <c r="H1118" s="3" t="s">
        <v>25871</v>
      </c>
      <c r="I1118" s="3" t="s">
        <v>25871</v>
      </c>
      <c r="J1118" s="3" t="s">
        <v>25872</v>
      </c>
      <c r="K1118" s="3" t="s">
        <v>25873</v>
      </c>
      <c r="L1118" s="3"/>
    </row>
    <row r="1119" spans="1:12" ht="13.5" customHeight="1" x14ac:dyDescent="0.25">
      <c r="A1119" s="3" t="s">
        <v>9</v>
      </c>
      <c r="B1119" s="2" t="s">
        <v>40184</v>
      </c>
      <c r="C1119" s="2" t="s">
        <v>4609</v>
      </c>
      <c r="D1119" s="3" t="s">
        <v>4610</v>
      </c>
      <c r="E1119" s="3" t="s">
        <v>4610</v>
      </c>
      <c r="F1119" s="3" t="s">
        <v>4611</v>
      </c>
      <c r="G1119" s="3" t="s">
        <v>4612</v>
      </c>
      <c r="H1119" s="3" t="s">
        <v>25874</v>
      </c>
      <c r="I1119" s="3" t="s">
        <v>25874</v>
      </c>
      <c r="J1119" s="3" t="s">
        <v>25875</v>
      </c>
      <c r="K1119" s="3" t="s">
        <v>25876</v>
      </c>
      <c r="L1119" s="3"/>
    </row>
    <row r="1120" spans="1:12" ht="13.5" customHeight="1" x14ac:dyDescent="0.25">
      <c r="A1120" s="3" t="s">
        <v>9</v>
      </c>
      <c r="B1120" s="2" t="s">
        <v>40185</v>
      </c>
      <c r="C1120" s="2" t="s">
        <v>4613</v>
      </c>
      <c r="D1120" s="3" t="s">
        <v>4614</v>
      </c>
      <c r="E1120" s="3" t="s">
        <v>4614</v>
      </c>
      <c r="F1120" s="3" t="s">
        <v>4615</v>
      </c>
      <c r="G1120" s="3" t="s">
        <v>4616</v>
      </c>
      <c r="H1120" s="3" t="s">
        <v>25877</v>
      </c>
      <c r="I1120" s="3" t="s">
        <v>25877</v>
      </c>
      <c r="J1120" s="3" t="s">
        <v>25878</v>
      </c>
      <c r="K1120" s="3" t="s">
        <v>25879</v>
      </c>
      <c r="L1120" s="3"/>
    </row>
    <row r="1121" spans="1:12" ht="13.5" customHeight="1" x14ac:dyDescent="0.25">
      <c r="A1121" s="3" t="s">
        <v>54</v>
      </c>
      <c r="B1121" s="2" t="s">
        <v>40186</v>
      </c>
      <c r="C1121" s="2" t="s">
        <v>4617</v>
      </c>
      <c r="D1121" s="3" t="s">
        <v>4618</v>
      </c>
      <c r="E1121" s="3" t="s">
        <v>4618</v>
      </c>
      <c r="F1121" s="3" t="s">
        <v>4619</v>
      </c>
      <c r="G1121" s="3" t="s">
        <v>4618</v>
      </c>
      <c r="H1121" s="3" t="s">
        <v>25880</v>
      </c>
      <c r="I1121" s="3" t="s">
        <v>25880</v>
      </c>
      <c r="J1121" s="3" t="s">
        <v>25881</v>
      </c>
      <c r="K1121" s="3" t="s">
        <v>25880</v>
      </c>
      <c r="L1121" s="3"/>
    </row>
    <row r="1122" spans="1:12" ht="13.5" customHeight="1" x14ac:dyDescent="0.25">
      <c r="A1122" s="3" t="s">
        <v>506</v>
      </c>
      <c r="B1122" s="2" t="s">
        <v>40187</v>
      </c>
      <c r="C1122" s="2" t="s">
        <v>4620</v>
      </c>
      <c r="D1122" s="3" t="s">
        <v>4621</v>
      </c>
      <c r="E1122" s="3" t="s">
        <v>4621</v>
      </c>
      <c r="F1122" s="3" t="s">
        <v>4622</v>
      </c>
      <c r="G1122" s="3" t="s">
        <v>4623</v>
      </c>
      <c r="H1122" s="3" t="s">
        <v>25882</v>
      </c>
      <c r="I1122" s="3" t="s">
        <v>25882</v>
      </c>
      <c r="J1122" s="3" t="s">
        <v>25883</v>
      </c>
      <c r="K1122" s="3" t="s">
        <v>25884</v>
      </c>
      <c r="L1122" s="3"/>
    </row>
    <row r="1123" spans="1:12" ht="13.5" customHeight="1" x14ac:dyDescent="0.25">
      <c r="A1123" s="3" t="s">
        <v>54</v>
      </c>
      <c r="B1123" s="2" t="s">
        <v>40188</v>
      </c>
      <c r="C1123" s="2" t="s">
        <v>4624</v>
      </c>
      <c r="D1123" s="3" t="s">
        <v>4625</v>
      </c>
      <c r="E1123" s="3" t="s">
        <v>4625</v>
      </c>
      <c r="F1123" s="3" t="s">
        <v>4626</v>
      </c>
      <c r="G1123" s="3" t="s">
        <v>4625</v>
      </c>
      <c r="H1123" s="3" t="s">
        <v>25885</v>
      </c>
      <c r="I1123" s="3" t="s">
        <v>25885</v>
      </c>
      <c r="J1123" s="3" t="s">
        <v>25886</v>
      </c>
      <c r="K1123" s="3" t="s">
        <v>25885</v>
      </c>
      <c r="L1123" s="3"/>
    </row>
    <row r="1124" spans="1:12" ht="13.5" customHeight="1" x14ac:dyDescent="0.25">
      <c r="A1124" s="3" t="s">
        <v>9</v>
      </c>
      <c r="B1124" s="2" t="s">
        <v>40189</v>
      </c>
      <c r="C1124" s="2" t="s">
        <v>4627</v>
      </c>
      <c r="D1124" s="3" t="s">
        <v>4628</v>
      </c>
      <c r="E1124" s="3" t="s">
        <v>4628</v>
      </c>
      <c r="F1124" s="3" t="s">
        <v>4629</v>
      </c>
      <c r="G1124" s="3" t="s">
        <v>4630</v>
      </c>
      <c r="H1124" s="3" t="s">
        <v>25887</v>
      </c>
      <c r="I1124" s="3" t="s">
        <v>25887</v>
      </c>
      <c r="J1124" s="3" t="s">
        <v>25888</v>
      </c>
      <c r="K1124" s="3" t="s">
        <v>25889</v>
      </c>
      <c r="L1124" s="3"/>
    </row>
    <row r="1125" spans="1:12" ht="13.5" customHeight="1" x14ac:dyDescent="0.25">
      <c r="A1125" s="3" t="s">
        <v>9</v>
      </c>
      <c r="B1125" s="2" t="s">
        <v>40190</v>
      </c>
      <c r="C1125" s="2" t="s">
        <v>4631</v>
      </c>
      <c r="D1125" s="3" t="s">
        <v>4632</v>
      </c>
      <c r="E1125" s="3" t="s">
        <v>4633</v>
      </c>
      <c r="F1125" s="3" t="s">
        <v>4634</v>
      </c>
      <c r="G1125" s="3" t="s">
        <v>4635</v>
      </c>
      <c r="H1125" s="3" t="s">
        <v>25890</v>
      </c>
      <c r="I1125" s="3" t="s">
        <v>25891</v>
      </c>
      <c r="J1125" s="3" t="s">
        <v>25892</v>
      </c>
      <c r="K1125" s="3" t="s">
        <v>25893</v>
      </c>
      <c r="L1125" s="3"/>
    </row>
    <row r="1126" spans="1:12" ht="13.5" customHeight="1" x14ac:dyDescent="0.25">
      <c r="A1126" s="3" t="s">
        <v>9</v>
      </c>
      <c r="B1126" s="2" t="s">
        <v>40191</v>
      </c>
      <c r="C1126" s="2" t="s">
        <v>4636</v>
      </c>
      <c r="D1126" s="3" t="s">
        <v>4637</v>
      </c>
      <c r="E1126" s="3" t="s">
        <v>4638</v>
      </c>
      <c r="F1126" s="3" t="s">
        <v>4639</v>
      </c>
      <c r="G1126" s="3" t="s">
        <v>4640</v>
      </c>
      <c r="H1126" s="3" t="s">
        <v>25894</v>
      </c>
      <c r="I1126" s="3" t="s">
        <v>25895</v>
      </c>
      <c r="J1126" s="3" t="s">
        <v>25896</v>
      </c>
      <c r="K1126" s="3" t="s">
        <v>25897</v>
      </c>
      <c r="L1126" s="3"/>
    </row>
    <row r="1127" spans="1:12" ht="13.5" customHeight="1" x14ac:dyDescent="0.25">
      <c r="A1127" s="3" t="s">
        <v>9</v>
      </c>
      <c r="B1127" s="2" t="s">
        <v>40192</v>
      </c>
      <c r="C1127" s="2" t="s">
        <v>4641</v>
      </c>
      <c r="D1127" s="3" t="s">
        <v>4642</v>
      </c>
      <c r="E1127" s="3" t="s">
        <v>4642</v>
      </c>
      <c r="F1127" s="3" t="s">
        <v>4643</v>
      </c>
      <c r="G1127" s="3" t="s">
        <v>4642</v>
      </c>
      <c r="H1127" s="3" t="s">
        <v>25898</v>
      </c>
      <c r="I1127" s="3" t="s">
        <v>25898</v>
      </c>
      <c r="J1127" s="3" t="s">
        <v>25899</v>
      </c>
      <c r="K1127" s="3" t="s">
        <v>25898</v>
      </c>
      <c r="L1127" s="3"/>
    </row>
    <row r="1128" spans="1:12" ht="13.5" customHeight="1" x14ac:dyDescent="0.25">
      <c r="A1128" s="3" t="s">
        <v>70</v>
      </c>
      <c r="B1128" s="2" t="s">
        <v>40193</v>
      </c>
      <c r="C1128" s="2" t="s">
        <v>4644</v>
      </c>
      <c r="D1128" s="3" t="s">
        <v>4645</v>
      </c>
      <c r="E1128" s="3" t="s">
        <v>4645</v>
      </c>
      <c r="F1128" s="3" t="s">
        <v>4646</v>
      </c>
      <c r="G1128" s="3" t="s">
        <v>4647</v>
      </c>
      <c r="H1128" s="3" t="s">
        <v>25900</v>
      </c>
      <c r="I1128" s="3" t="s">
        <v>25900</v>
      </c>
      <c r="J1128" s="3" t="s">
        <v>25901</v>
      </c>
      <c r="K1128" s="3" t="s">
        <v>25902</v>
      </c>
      <c r="L1128" s="3"/>
    </row>
    <row r="1129" spans="1:12" ht="13.5" customHeight="1" x14ac:dyDescent="0.25">
      <c r="A1129" s="3" t="s">
        <v>9</v>
      </c>
      <c r="B1129" s="2" t="s">
        <v>40194</v>
      </c>
      <c r="C1129" s="2" t="s">
        <v>4648</v>
      </c>
      <c r="D1129" s="3" t="s">
        <v>4649</v>
      </c>
      <c r="E1129" s="3" t="s">
        <v>4650</v>
      </c>
      <c r="F1129" s="3" t="s">
        <v>4651</v>
      </c>
      <c r="G1129" s="3" t="s">
        <v>4652</v>
      </c>
      <c r="H1129" s="3" t="s">
        <v>25903</v>
      </c>
      <c r="I1129" s="3" t="s">
        <v>25904</v>
      </c>
      <c r="J1129" s="3" t="s">
        <v>25905</v>
      </c>
      <c r="K1129" s="3" t="s">
        <v>25906</v>
      </c>
      <c r="L1129" s="3"/>
    </row>
    <row r="1130" spans="1:12" ht="13.5" customHeight="1" x14ac:dyDescent="0.25">
      <c r="A1130" s="3" t="s">
        <v>9</v>
      </c>
      <c r="B1130" s="2" t="s">
        <v>40195</v>
      </c>
      <c r="C1130" s="2" t="s">
        <v>4653</v>
      </c>
      <c r="D1130" s="3" t="s">
        <v>4654</v>
      </c>
      <c r="E1130" s="3" t="s">
        <v>4654</v>
      </c>
      <c r="F1130" s="3" t="s">
        <v>4655</v>
      </c>
      <c r="G1130" s="3" t="s">
        <v>4656</v>
      </c>
      <c r="H1130" s="3" t="s">
        <v>25907</v>
      </c>
      <c r="I1130" s="3" t="s">
        <v>25907</v>
      </c>
      <c r="J1130" s="3" t="s">
        <v>25908</v>
      </c>
      <c r="K1130" s="3" t="s">
        <v>25909</v>
      </c>
      <c r="L1130" s="3"/>
    </row>
    <row r="1131" spans="1:12" ht="13.5" customHeight="1" x14ac:dyDescent="0.25">
      <c r="A1131" s="3" t="s">
        <v>9</v>
      </c>
      <c r="B1131" s="2" t="s">
        <v>40196</v>
      </c>
      <c r="C1131" s="2" t="s">
        <v>4657</v>
      </c>
      <c r="D1131" s="3" t="s">
        <v>4658</v>
      </c>
      <c r="E1131" s="3" t="s">
        <v>4658</v>
      </c>
      <c r="F1131" s="3" t="s">
        <v>4659</v>
      </c>
      <c r="G1131" s="3" t="s">
        <v>4660</v>
      </c>
      <c r="H1131" s="3" t="s">
        <v>25910</v>
      </c>
      <c r="I1131" s="3" t="s">
        <v>25910</v>
      </c>
      <c r="J1131" s="3" t="s">
        <v>25911</v>
      </c>
      <c r="K1131" s="4" t="s">
        <v>25912</v>
      </c>
      <c r="L1131" s="3"/>
    </row>
    <row r="1132" spans="1:12" ht="13.5" customHeight="1" x14ac:dyDescent="0.25">
      <c r="A1132" s="3" t="s">
        <v>9</v>
      </c>
      <c r="B1132" s="2" t="s">
        <v>40197</v>
      </c>
      <c r="C1132" s="2" t="s">
        <v>4661</v>
      </c>
      <c r="D1132" s="3" t="s">
        <v>4662</v>
      </c>
      <c r="E1132" s="3" t="s">
        <v>4662</v>
      </c>
      <c r="F1132" s="3" t="s">
        <v>4663</v>
      </c>
      <c r="G1132" s="3" t="s">
        <v>4664</v>
      </c>
      <c r="H1132" s="3" t="s">
        <v>25913</v>
      </c>
      <c r="I1132" s="3" t="s">
        <v>25913</v>
      </c>
      <c r="J1132" s="3" t="s">
        <v>25914</v>
      </c>
      <c r="K1132" s="3" t="s">
        <v>25915</v>
      </c>
      <c r="L1132" s="3"/>
    </row>
    <row r="1133" spans="1:12" ht="13.5" customHeight="1" x14ac:dyDescent="0.25">
      <c r="A1133" s="3" t="s">
        <v>9</v>
      </c>
      <c r="B1133" s="2" t="s">
        <v>40198</v>
      </c>
      <c r="C1133" s="2" t="s">
        <v>4665</v>
      </c>
      <c r="D1133" s="3" t="s">
        <v>4666</v>
      </c>
      <c r="E1133" s="3" t="s">
        <v>4666</v>
      </c>
      <c r="F1133" s="3" t="s">
        <v>4667</v>
      </c>
      <c r="G1133" s="3" t="s">
        <v>4668</v>
      </c>
      <c r="H1133" s="3" t="s">
        <v>25916</v>
      </c>
      <c r="I1133" s="3" t="s">
        <v>25916</v>
      </c>
      <c r="J1133" s="3" t="s">
        <v>25917</v>
      </c>
      <c r="K1133" s="4" t="s">
        <v>25918</v>
      </c>
      <c r="L1133" s="3"/>
    </row>
    <row r="1134" spans="1:12" ht="13.5" customHeight="1" x14ac:dyDescent="0.25">
      <c r="A1134" s="3" t="s">
        <v>9</v>
      </c>
      <c r="B1134" s="2" t="s">
        <v>40199</v>
      </c>
      <c r="C1134" s="2" t="s">
        <v>4669</v>
      </c>
      <c r="D1134" s="3" t="s">
        <v>4670</v>
      </c>
      <c r="E1134" s="3" t="s">
        <v>4670</v>
      </c>
      <c r="F1134" s="3" t="s">
        <v>4671</v>
      </c>
      <c r="G1134" s="3" t="s">
        <v>4672</v>
      </c>
      <c r="H1134" s="3" t="s">
        <v>25919</v>
      </c>
      <c r="I1134" s="3" t="s">
        <v>25919</v>
      </c>
      <c r="J1134" s="3" t="s">
        <v>25920</v>
      </c>
      <c r="K1134" s="3" t="s">
        <v>25921</v>
      </c>
      <c r="L1134" s="3"/>
    </row>
    <row r="1135" spans="1:12" ht="13.5" customHeight="1" x14ac:dyDescent="0.25">
      <c r="A1135" s="3" t="s">
        <v>9</v>
      </c>
      <c r="B1135" s="2" t="s">
        <v>40200</v>
      </c>
      <c r="C1135" s="2" t="s">
        <v>4673</v>
      </c>
      <c r="D1135" s="3" t="s">
        <v>4674</v>
      </c>
      <c r="E1135" s="3" t="s">
        <v>4674</v>
      </c>
      <c r="F1135" s="3" t="s">
        <v>4675</v>
      </c>
      <c r="G1135" s="3" t="s">
        <v>4676</v>
      </c>
      <c r="H1135" s="3" t="s">
        <v>25922</v>
      </c>
      <c r="I1135" s="3" t="s">
        <v>25922</v>
      </c>
      <c r="J1135" s="3" t="s">
        <v>25923</v>
      </c>
      <c r="K1135" s="4" t="s">
        <v>25924</v>
      </c>
      <c r="L1135" s="3"/>
    </row>
    <row r="1136" spans="1:12" ht="13.5" customHeight="1" x14ac:dyDescent="0.25">
      <c r="A1136" s="3" t="s">
        <v>9</v>
      </c>
      <c r="B1136" s="2" t="s">
        <v>40201</v>
      </c>
      <c r="C1136" s="2" t="s">
        <v>4677</v>
      </c>
      <c r="D1136" s="3" t="s">
        <v>4678</v>
      </c>
      <c r="E1136" s="3" t="s">
        <v>4679</v>
      </c>
      <c r="F1136" s="3" t="s">
        <v>4680</v>
      </c>
      <c r="G1136" s="3" t="s">
        <v>4681</v>
      </c>
      <c r="H1136" s="3" t="s">
        <v>25925</v>
      </c>
      <c r="I1136" s="3" t="s">
        <v>25926</v>
      </c>
      <c r="J1136" s="3" t="s">
        <v>25927</v>
      </c>
      <c r="K1136" s="4" t="s">
        <v>25928</v>
      </c>
      <c r="L1136" s="3"/>
    </row>
    <row r="1137" spans="1:12" ht="13.5" customHeight="1" x14ac:dyDescent="0.25">
      <c r="A1137" s="3" t="s">
        <v>9</v>
      </c>
      <c r="B1137" s="2" t="s">
        <v>40202</v>
      </c>
      <c r="C1137" s="2" t="s">
        <v>4682</v>
      </c>
      <c r="D1137" s="3" t="s">
        <v>4683</v>
      </c>
      <c r="E1137" s="3" t="s">
        <v>4684</v>
      </c>
      <c r="F1137" s="3" t="s">
        <v>4685</v>
      </c>
      <c r="G1137" s="3" t="s">
        <v>4686</v>
      </c>
      <c r="H1137" s="3" t="s">
        <v>25929</v>
      </c>
      <c r="I1137" s="3" t="s">
        <v>25930</v>
      </c>
      <c r="J1137" s="3" t="s">
        <v>25931</v>
      </c>
      <c r="K1137" s="4" t="s">
        <v>25932</v>
      </c>
      <c r="L1137" s="3"/>
    </row>
    <row r="1138" spans="1:12" ht="13.5" customHeight="1" x14ac:dyDescent="0.25">
      <c r="A1138" s="3" t="s">
        <v>70</v>
      </c>
      <c r="B1138" s="2" t="s">
        <v>40203</v>
      </c>
      <c r="C1138" s="2" t="s">
        <v>4687</v>
      </c>
      <c r="D1138" s="3" t="s">
        <v>4688</v>
      </c>
      <c r="E1138" s="3" t="s">
        <v>4688</v>
      </c>
      <c r="F1138" s="3" t="s">
        <v>4689</v>
      </c>
      <c r="G1138" s="3" t="s">
        <v>4690</v>
      </c>
      <c r="H1138" s="3" t="s">
        <v>25933</v>
      </c>
      <c r="I1138" s="3" t="s">
        <v>25933</v>
      </c>
      <c r="J1138" s="3" t="s">
        <v>25934</v>
      </c>
      <c r="K1138" s="3" t="s">
        <v>25935</v>
      </c>
      <c r="L1138" s="3"/>
    </row>
    <row r="1139" spans="1:12" ht="13.5" customHeight="1" x14ac:dyDescent="0.25">
      <c r="A1139" s="3" t="s">
        <v>9</v>
      </c>
      <c r="B1139" s="2" t="s">
        <v>40204</v>
      </c>
      <c r="C1139" s="2" t="s">
        <v>4691</v>
      </c>
      <c r="D1139" s="3" t="s">
        <v>4692</v>
      </c>
      <c r="E1139" s="3" t="s">
        <v>4692</v>
      </c>
      <c r="F1139" s="3" t="s">
        <v>4693</v>
      </c>
      <c r="G1139" s="3" t="s">
        <v>4694</v>
      </c>
      <c r="H1139" s="3" t="s">
        <v>25936</v>
      </c>
      <c r="I1139" s="3" t="s">
        <v>25936</v>
      </c>
      <c r="J1139" s="3" t="s">
        <v>25937</v>
      </c>
      <c r="K1139" s="3" t="s">
        <v>25938</v>
      </c>
      <c r="L1139" s="3"/>
    </row>
    <row r="1140" spans="1:12" ht="13.5" customHeight="1" x14ac:dyDescent="0.25">
      <c r="A1140" s="3" t="s">
        <v>9</v>
      </c>
      <c r="B1140" s="2" t="s">
        <v>40205</v>
      </c>
      <c r="C1140" s="2" t="s">
        <v>4695</v>
      </c>
      <c r="D1140" s="3" t="s">
        <v>4696</v>
      </c>
      <c r="E1140" s="3" t="s">
        <v>4696</v>
      </c>
      <c r="F1140" s="3" t="s">
        <v>4697</v>
      </c>
      <c r="G1140" s="3" t="s">
        <v>4698</v>
      </c>
      <c r="H1140" s="3" t="s">
        <v>25939</v>
      </c>
      <c r="I1140" s="3" t="s">
        <v>25939</v>
      </c>
      <c r="J1140" s="3" t="s">
        <v>25940</v>
      </c>
      <c r="K1140" s="3" t="s">
        <v>25941</v>
      </c>
      <c r="L1140" s="3"/>
    </row>
    <row r="1141" spans="1:12" ht="13.5" customHeight="1" x14ac:dyDescent="0.25">
      <c r="A1141" s="3" t="s">
        <v>9</v>
      </c>
      <c r="B1141" s="2" t="s">
        <v>40206</v>
      </c>
      <c r="C1141" s="2" t="s">
        <v>4699</v>
      </c>
      <c r="D1141" s="3" t="s">
        <v>4700</v>
      </c>
      <c r="E1141" s="3" t="s">
        <v>4700</v>
      </c>
      <c r="F1141" s="3" t="s">
        <v>4701</v>
      </c>
      <c r="G1141" s="3" t="s">
        <v>4702</v>
      </c>
      <c r="H1141" s="3" t="s">
        <v>25942</v>
      </c>
      <c r="I1141" s="3" t="s">
        <v>25942</v>
      </c>
      <c r="J1141" s="3" t="s">
        <v>25943</v>
      </c>
      <c r="K1141" s="3" t="s">
        <v>25944</v>
      </c>
      <c r="L1141" s="3"/>
    </row>
    <row r="1142" spans="1:12" ht="13.5" customHeight="1" x14ac:dyDescent="0.25">
      <c r="A1142" s="3" t="s">
        <v>9</v>
      </c>
      <c r="B1142" s="2" t="s">
        <v>40207</v>
      </c>
      <c r="C1142" s="2" t="s">
        <v>4703</v>
      </c>
      <c r="D1142" s="3" t="s">
        <v>4704</v>
      </c>
      <c r="E1142" s="3" t="s">
        <v>4704</v>
      </c>
      <c r="F1142" s="3" t="s">
        <v>4705</v>
      </c>
      <c r="G1142" s="3" t="s">
        <v>4706</v>
      </c>
      <c r="H1142" s="3" t="s">
        <v>25945</v>
      </c>
      <c r="I1142" s="3" t="s">
        <v>25945</v>
      </c>
      <c r="J1142" s="3" t="s">
        <v>25946</v>
      </c>
      <c r="K1142" s="3" t="s">
        <v>25947</v>
      </c>
      <c r="L1142" s="3"/>
    </row>
    <row r="1143" spans="1:12" ht="13.5" customHeight="1" x14ac:dyDescent="0.25">
      <c r="A1143" s="3" t="s">
        <v>9</v>
      </c>
      <c r="B1143" s="2" t="s">
        <v>40208</v>
      </c>
      <c r="C1143" s="2" t="s">
        <v>4707</v>
      </c>
      <c r="D1143" s="3" t="s">
        <v>4708</v>
      </c>
      <c r="E1143" s="3" t="s">
        <v>4708</v>
      </c>
      <c r="F1143" s="3" t="s">
        <v>4709</v>
      </c>
      <c r="G1143" s="3" t="s">
        <v>4710</v>
      </c>
      <c r="H1143" s="3" t="s">
        <v>25948</v>
      </c>
      <c r="I1143" s="3" t="s">
        <v>25948</v>
      </c>
      <c r="J1143" s="3" t="s">
        <v>25949</v>
      </c>
      <c r="K1143" s="3" t="s">
        <v>25950</v>
      </c>
      <c r="L1143" s="3"/>
    </row>
    <row r="1144" spans="1:12" ht="13.5" customHeight="1" x14ac:dyDescent="0.25">
      <c r="A1144" s="3" t="s">
        <v>9</v>
      </c>
      <c r="B1144" s="2" t="s">
        <v>40209</v>
      </c>
      <c r="C1144" s="2" t="s">
        <v>4711</v>
      </c>
      <c r="D1144" s="3" t="s">
        <v>4712</v>
      </c>
      <c r="E1144" s="3" t="s">
        <v>4712</v>
      </c>
      <c r="F1144" s="3" t="s">
        <v>4713</v>
      </c>
      <c r="G1144" s="3" t="s">
        <v>4714</v>
      </c>
      <c r="H1144" s="3" t="s">
        <v>25951</v>
      </c>
      <c r="I1144" s="3" t="s">
        <v>25951</v>
      </c>
      <c r="J1144" s="3" t="s">
        <v>25952</v>
      </c>
      <c r="K1144" s="3" t="s">
        <v>25953</v>
      </c>
      <c r="L1144" s="3"/>
    </row>
    <row r="1145" spans="1:12" ht="13.5" customHeight="1" x14ac:dyDescent="0.25">
      <c r="A1145" s="3" t="s">
        <v>1560</v>
      </c>
      <c r="B1145" s="2" t="s">
        <v>40210</v>
      </c>
      <c r="C1145" s="2" t="s">
        <v>4715</v>
      </c>
      <c r="D1145" s="3" t="s">
        <v>4716</v>
      </c>
      <c r="E1145" s="3" t="s">
        <v>4716</v>
      </c>
      <c r="F1145" s="3" t="s">
        <v>4717</v>
      </c>
      <c r="G1145" s="3" t="s">
        <v>4716</v>
      </c>
      <c r="H1145" s="3" t="s">
        <v>25954</v>
      </c>
      <c r="I1145" s="3" t="s">
        <v>25954</v>
      </c>
      <c r="J1145" s="3" t="s">
        <v>25955</v>
      </c>
      <c r="K1145" s="3" t="s">
        <v>25954</v>
      </c>
      <c r="L1145" s="3"/>
    </row>
    <row r="1146" spans="1:12" ht="13.5" customHeight="1" x14ac:dyDescent="0.25">
      <c r="A1146" s="3" t="s">
        <v>1560</v>
      </c>
      <c r="B1146" s="2" t="s">
        <v>40211</v>
      </c>
      <c r="C1146" s="2" t="s">
        <v>4718</v>
      </c>
      <c r="D1146" s="3" t="s">
        <v>4719</v>
      </c>
      <c r="E1146" s="3" t="s">
        <v>4719</v>
      </c>
      <c r="F1146" s="3" t="s">
        <v>4720</v>
      </c>
      <c r="G1146" s="3" t="s">
        <v>4719</v>
      </c>
      <c r="H1146" s="3" t="s">
        <v>25956</v>
      </c>
      <c r="I1146" s="3" t="s">
        <v>25956</v>
      </c>
      <c r="J1146" s="3" t="s">
        <v>25957</v>
      </c>
      <c r="K1146" s="3" t="s">
        <v>25956</v>
      </c>
      <c r="L1146" s="3"/>
    </row>
    <row r="1147" spans="1:12" ht="13.5" customHeight="1" x14ac:dyDescent="0.25">
      <c r="A1147" s="3" t="s">
        <v>54</v>
      </c>
      <c r="B1147" s="2" t="s">
        <v>40212</v>
      </c>
      <c r="C1147" s="2" t="s">
        <v>4721</v>
      </c>
      <c r="D1147" s="3" t="s">
        <v>4722</v>
      </c>
      <c r="E1147" s="3" t="s">
        <v>4722</v>
      </c>
      <c r="F1147" s="3" t="s">
        <v>4723</v>
      </c>
      <c r="G1147" s="3" t="s">
        <v>4724</v>
      </c>
      <c r="H1147" s="3" t="s">
        <v>25958</v>
      </c>
      <c r="I1147" s="3" t="s">
        <v>25958</v>
      </c>
      <c r="J1147" s="3" t="s">
        <v>25959</v>
      </c>
      <c r="K1147" s="4" t="s">
        <v>25960</v>
      </c>
      <c r="L1147" s="3"/>
    </row>
    <row r="1148" spans="1:12" ht="13.5" customHeight="1" x14ac:dyDescent="0.25">
      <c r="A1148" s="3" t="s">
        <v>9</v>
      </c>
      <c r="B1148" s="2" t="s">
        <v>40213</v>
      </c>
      <c r="C1148" s="2" t="s">
        <v>4725</v>
      </c>
      <c r="D1148" s="3" t="s">
        <v>4726</v>
      </c>
      <c r="E1148" s="3" t="s">
        <v>4726</v>
      </c>
      <c r="F1148" s="3" t="s">
        <v>4727</v>
      </c>
      <c r="G1148" s="3" t="s">
        <v>4728</v>
      </c>
      <c r="H1148" s="3" t="s">
        <v>25961</v>
      </c>
      <c r="I1148" s="3" t="s">
        <v>25961</v>
      </c>
      <c r="J1148" s="3" t="s">
        <v>25962</v>
      </c>
      <c r="K1148" s="4" t="s">
        <v>25963</v>
      </c>
      <c r="L1148" s="3"/>
    </row>
    <row r="1149" spans="1:12" ht="13.5" customHeight="1" x14ac:dyDescent="0.25">
      <c r="A1149" s="3" t="s">
        <v>9</v>
      </c>
      <c r="B1149" s="2" t="s">
        <v>40214</v>
      </c>
      <c r="C1149" s="2" t="s">
        <v>4729</v>
      </c>
      <c r="D1149" s="3" t="s">
        <v>4730</v>
      </c>
      <c r="E1149" s="3" t="s">
        <v>4730</v>
      </c>
      <c r="F1149" s="3" t="s">
        <v>4731</v>
      </c>
      <c r="G1149" s="3" t="s">
        <v>4730</v>
      </c>
      <c r="H1149" s="3" t="s">
        <v>25964</v>
      </c>
      <c r="I1149" s="3" t="s">
        <v>25964</v>
      </c>
      <c r="J1149" s="3" t="s">
        <v>25965</v>
      </c>
      <c r="K1149" s="3" t="s">
        <v>25964</v>
      </c>
      <c r="L1149" s="3"/>
    </row>
    <row r="1150" spans="1:12" ht="13.5" customHeight="1" x14ac:dyDescent="0.25">
      <c r="A1150" s="3" t="s">
        <v>1560</v>
      </c>
      <c r="B1150" s="2" t="s">
        <v>40215</v>
      </c>
      <c r="C1150" s="2" t="s">
        <v>4732</v>
      </c>
      <c r="D1150" s="3" t="s">
        <v>4733</v>
      </c>
      <c r="E1150" s="3" t="s">
        <v>4733</v>
      </c>
      <c r="F1150" s="3" t="s">
        <v>4734</v>
      </c>
      <c r="G1150" s="3" t="s">
        <v>4733</v>
      </c>
      <c r="H1150" s="3" t="s">
        <v>25966</v>
      </c>
      <c r="I1150" s="3" t="s">
        <v>25966</v>
      </c>
      <c r="J1150" s="3" t="s">
        <v>25967</v>
      </c>
      <c r="K1150" s="3" t="s">
        <v>25966</v>
      </c>
      <c r="L1150" s="3"/>
    </row>
    <row r="1151" spans="1:12" ht="13.5" customHeight="1" x14ac:dyDescent="0.25">
      <c r="A1151" s="3" t="s">
        <v>188</v>
      </c>
      <c r="B1151" s="2" t="s">
        <v>40216</v>
      </c>
      <c r="C1151" s="2" t="s">
        <v>4735</v>
      </c>
      <c r="D1151" s="3" t="s">
        <v>4736</v>
      </c>
      <c r="E1151" s="3" t="s">
        <v>4736</v>
      </c>
      <c r="F1151" s="3" t="s">
        <v>4737</v>
      </c>
      <c r="G1151" s="3" t="s">
        <v>4736</v>
      </c>
      <c r="H1151" s="3" t="s">
        <v>25968</v>
      </c>
      <c r="I1151" s="3" t="s">
        <v>25968</v>
      </c>
      <c r="J1151" s="3" t="s">
        <v>25969</v>
      </c>
      <c r="K1151" s="3" t="s">
        <v>25968</v>
      </c>
      <c r="L1151" s="3"/>
    </row>
    <row r="1152" spans="1:12" ht="13.5" customHeight="1" x14ac:dyDescent="0.25">
      <c r="A1152" s="3" t="s">
        <v>188</v>
      </c>
      <c r="B1152" s="2" t="s">
        <v>40217</v>
      </c>
      <c r="C1152" s="2" t="s">
        <v>4738</v>
      </c>
      <c r="D1152" s="3" t="s">
        <v>4739</v>
      </c>
      <c r="E1152" s="3" t="s">
        <v>4739</v>
      </c>
      <c r="F1152" s="3" t="s">
        <v>4740</v>
      </c>
      <c r="G1152" s="3" t="s">
        <v>4741</v>
      </c>
      <c r="H1152" s="3" t="s">
        <v>25970</v>
      </c>
      <c r="I1152" s="3" t="s">
        <v>25970</v>
      </c>
      <c r="J1152" s="3" t="s">
        <v>25971</v>
      </c>
      <c r="K1152" s="3" t="s">
        <v>25972</v>
      </c>
      <c r="L1152" s="3"/>
    </row>
    <row r="1153" spans="1:12" ht="13.5" customHeight="1" x14ac:dyDescent="0.25">
      <c r="A1153" s="5" t="s">
        <v>13581</v>
      </c>
      <c r="B1153" s="5" t="s">
        <v>44541</v>
      </c>
      <c r="C1153" s="5" t="s">
        <v>44542</v>
      </c>
      <c r="D1153" s="5" t="s">
        <v>44543</v>
      </c>
      <c r="E1153" s="1" t="s">
        <v>44543</v>
      </c>
      <c r="F1153" s="1" t="s">
        <v>44544</v>
      </c>
      <c r="G1153" s="1" t="s">
        <v>44545</v>
      </c>
      <c r="H1153" s="5" t="str">
        <f ca="1">IFERROR(__xludf.DUMMYFUNCTION("GOOGLETRANSLATE(D38,""en"",""ja"")"),"コラーゲン線維症")</f>
        <v>コラーゲン線維症</v>
      </c>
      <c r="I1153" s="5" t="str">
        <f ca="1">IFERROR(__xludf.DUMMYFUNCTION("GOOGLETRANSLATE(E38,""en"",""ja"")"),"コラーゲン線維症")</f>
        <v>コラーゲン線維症</v>
      </c>
      <c r="J1153" s="5" t="str">
        <f ca="1">IFERROR(__xludf.DUMMYFUNCTION("GOOGLETRANSLATE(F38,""en"",""ja"")"),"生物標本におけるコラーゲン線維症の評価。")</f>
        <v>生物標本におけるコラーゲン線維症の評価。</v>
      </c>
      <c r="K1153" s="5" t="str">
        <f ca="1">IFERROR(__xludf.DUMMYFUNCTION("GOOGLETRANSLATE(G38,""en"",""ja"")"),"コラーゲン線維症の評価")</f>
        <v>コラーゲン線維症の評価</v>
      </c>
      <c r="L1153" s="3"/>
    </row>
    <row r="1154" spans="1:12" ht="13.5" customHeight="1" x14ac:dyDescent="0.25">
      <c r="A1154" s="3" t="s">
        <v>9</v>
      </c>
      <c r="B1154" s="2" t="s">
        <v>40218</v>
      </c>
      <c r="C1154" s="2" t="s">
        <v>4742</v>
      </c>
      <c r="D1154" s="3" t="s">
        <v>4743</v>
      </c>
      <c r="E1154" s="3" t="s">
        <v>4743</v>
      </c>
      <c r="F1154" s="3" t="s">
        <v>4744</v>
      </c>
      <c r="G1154" s="3" t="s">
        <v>4745</v>
      </c>
      <c r="H1154" s="3" t="s">
        <v>25973</v>
      </c>
      <c r="I1154" s="3" t="s">
        <v>25973</v>
      </c>
      <c r="J1154" s="3" t="s">
        <v>25974</v>
      </c>
      <c r="K1154" s="3" t="s">
        <v>25975</v>
      </c>
      <c r="L1154" s="3"/>
    </row>
    <row r="1155" spans="1:12" ht="13.5" customHeight="1" x14ac:dyDescent="0.25">
      <c r="A1155" s="3" t="s">
        <v>9</v>
      </c>
      <c r="B1155" s="2" t="s">
        <v>40219</v>
      </c>
      <c r="C1155" s="2" t="s">
        <v>4746</v>
      </c>
      <c r="D1155" s="3" t="s">
        <v>4747</v>
      </c>
      <c r="E1155" s="3" t="s">
        <v>4748</v>
      </c>
      <c r="F1155" s="3" t="s">
        <v>4749</v>
      </c>
      <c r="G1155" s="3" t="s">
        <v>4750</v>
      </c>
      <c r="H1155" s="3" t="s">
        <v>25976</v>
      </c>
      <c r="I1155" s="3" t="s">
        <v>25977</v>
      </c>
      <c r="J1155" s="3" t="s">
        <v>25978</v>
      </c>
      <c r="K1155" s="3" t="s">
        <v>25979</v>
      </c>
      <c r="L1155" s="3"/>
    </row>
    <row r="1156" spans="1:12" ht="13.5" customHeight="1" x14ac:dyDescent="0.25">
      <c r="A1156" s="5" t="s">
        <v>13581</v>
      </c>
      <c r="B1156" s="5" t="s">
        <v>44546</v>
      </c>
      <c r="C1156" s="5" t="s">
        <v>44547</v>
      </c>
      <c r="D1156" s="5" t="s">
        <v>44548</v>
      </c>
      <c r="E1156" s="1" t="s">
        <v>44548</v>
      </c>
      <c r="F1156" s="1" t="s">
        <v>44549</v>
      </c>
      <c r="G1156" s="1" t="s">
        <v>44550</v>
      </c>
      <c r="H1156" s="5" t="str">
        <f ca="1">IFERROR(__xludf.DUMMYFUNCTION("GOOGLETRANSLATE(D39,""en"",""ja"")"),"クローン細胞/総細胞")</f>
        <v>クローン細胞/総細胞</v>
      </c>
      <c r="I1156" s="5" t="str">
        <f ca="1">IFERROR(__xludf.DUMMYFUNCTION("GOOGLETRANSLATE(E39,""en"",""ja"")"),"クローン細胞/総細胞")</f>
        <v>クローン細胞/総細胞</v>
      </c>
      <c r="J1156" s="5" t="str">
        <f ca="1">IFERROR(__xludf.DUMMYFUNCTION("GOOGLETRANSLATE(F39,""en"",""ja"")"),"生物学的標本（骨髄標本など）内のクローン細胞と総細胞の相対的な測定値（比率またはパーセンテージ）。")</f>
        <v>生物学的標本（骨髄標本など）内のクローン細胞と総細胞の相対的な測定値（比率またはパーセンテージ）。</v>
      </c>
      <c r="K1156" s="5" t="str">
        <f ca="1">IFERROR(__xludf.DUMMYFUNCTION("GOOGLETRANSLATE(G39,""en"",""ja"")"),"クローン細胞と総細胞数の比率測定")</f>
        <v>クローン細胞と総細胞数の比率測定</v>
      </c>
      <c r="L1156" s="3"/>
    </row>
    <row r="1157" spans="1:12" ht="13.5" customHeight="1" x14ac:dyDescent="0.25">
      <c r="A1157" s="3" t="s">
        <v>9</v>
      </c>
      <c r="B1157" s="2" t="s">
        <v>40220</v>
      </c>
      <c r="C1157" s="2" t="s">
        <v>4751</v>
      </c>
      <c r="D1157" s="3" t="s">
        <v>4752</v>
      </c>
      <c r="E1157" s="3" t="s">
        <v>4752</v>
      </c>
      <c r="F1157" s="3" t="s">
        <v>4753</v>
      </c>
      <c r="G1157" s="3" t="s">
        <v>4754</v>
      </c>
      <c r="H1157" s="3" t="s">
        <v>25980</v>
      </c>
      <c r="I1157" s="3" t="s">
        <v>25980</v>
      </c>
      <c r="J1157" s="3" t="s">
        <v>25981</v>
      </c>
      <c r="K1157" s="3" t="s">
        <v>25982</v>
      </c>
      <c r="L1157" s="3"/>
    </row>
    <row r="1158" spans="1:12" ht="13.5" customHeight="1" x14ac:dyDescent="0.25">
      <c r="A1158" s="3" t="s">
        <v>9</v>
      </c>
      <c r="B1158" s="2" t="s">
        <v>40221</v>
      </c>
      <c r="C1158" s="2" t="s">
        <v>4755</v>
      </c>
      <c r="D1158" s="3" t="s">
        <v>4756</v>
      </c>
      <c r="E1158" s="3" t="s">
        <v>4757</v>
      </c>
      <c r="F1158" s="3" t="s">
        <v>4758</v>
      </c>
      <c r="G1158" s="3" t="s">
        <v>4759</v>
      </c>
      <c r="H1158" s="3" t="s">
        <v>25983</v>
      </c>
      <c r="I1158" s="3" t="s">
        <v>25984</v>
      </c>
      <c r="J1158" s="3" t="s">
        <v>25985</v>
      </c>
      <c r="K1158" s="3" t="s">
        <v>25986</v>
      </c>
      <c r="L1158" s="3"/>
    </row>
    <row r="1159" spans="1:12" ht="13.5" customHeight="1" x14ac:dyDescent="0.25">
      <c r="A1159" s="3" t="s">
        <v>9</v>
      </c>
      <c r="B1159" s="2" t="s">
        <v>40222</v>
      </c>
      <c r="C1159" s="2" t="s">
        <v>4760</v>
      </c>
      <c r="D1159" s="3" t="s">
        <v>4761</v>
      </c>
      <c r="E1159" s="3" t="s">
        <v>4762</v>
      </c>
      <c r="F1159" s="3" t="s">
        <v>4763</v>
      </c>
      <c r="G1159" s="3" t="s">
        <v>4764</v>
      </c>
      <c r="H1159" s="3" t="s">
        <v>25987</v>
      </c>
      <c r="I1159" s="3" t="s">
        <v>25988</v>
      </c>
      <c r="J1159" s="3" t="s">
        <v>25989</v>
      </c>
      <c r="K1159" s="3" t="s">
        <v>25990</v>
      </c>
      <c r="L1159" s="3"/>
    </row>
    <row r="1160" spans="1:12" ht="13.5" customHeight="1" x14ac:dyDescent="0.25">
      <c r="A1160" s="3" t="s">
        <v>9</v>
      </c>
      <c r="B1160" s="2" t="s">
        <v>40223</v>
      </c>
      <c r="C1160" s="2" t="s">
        <v>4765</v>
      </c>
      <c r="D1160" s="3" t="s">
        <v>4766</v>
      </c>
      <c r="E1160" s="3" t="s">
        <v>4767</v>
      </c>
      <c r="F1160" s="3" t="s">
        <v>4768</v>
      </c>
      <c r="G1160" s="3" t="s">
        <v>4769</v>
      </c>
      <c r="H1160" s="3" t="s">
        <v>25991</v>
      </c>
      <c r="I1160" s="3" t="s">
        <v>25992</v>
      </c>
      <c r="J1160" s="3" t="s">
        <v>25993</v>
      </c>
      <c r="K1160" s="3" t="s">
        <v>25994</v>
      </c>
      <c r="L1160" s="3"/>
    </row>
    <row r="1161" spans="1:12" ht="13.5" customHeight="1" x14ac:dyDescent="0.25">
      <c r="A1161" s="3" t="s">
        <v>9</v>
      </c>
      <c r="B1161" s="2" t="s">
        <v>40224</v>
      </c>
      <c r="C1161" s="2" t="s">
        <v>4770</v>
      </c>
      <c r="D1161" s="3" t="s">
        <v>4771</v>
      </c>
      <c r="E1161" s="3" t="s">
        <v>4772</v>
      </c>
      <c r="F1161" s="3" t="s">
        <v>4773</v>
      </c>
      <c r="G1161" s="3" t="s">
        <v>4774</v>
      </c>
      <c r="H1161" s="3" t="s">
        <v>25995</v>
      </c>
      <c r="I1161" s="3" t="s">
        <v>25996</v>
      </c>
      <c r="J1161" s="3" t="s">
        <v>25997</v>
      </c>
      <c r="K1161" s="3" t="s">
        <v>25998</v>
      </c>
      <c r="L1161" s="3"/>
    </row>
    <row r="1162" spans="1:12" ht="13.5" customHeight="1" x14ac:dyDescent="0.25">
      <c r="A1162" s="3" t="s">
        <v>9</v>
      </c>
      <c r="B1162" s="2" t="s">
        <v>40225</v>
      </c>
      <c r="C1162" s="2" t="s">
        <v>4775</v>
      </c>
      <c r="D1162" s="3" t="s">
        <v>4776</v>
      </c>
      <c r="E1162" s="3" t="s">
        <v>4777</v>
      </c>
      <c r="F1162" s="3" t="s">
        <v>4778</v>
      </c>
      <c r="G1162" s="3" t="s">
        <v>4779</v>
      </c>
      <c r="H1162" s="3" t="s">
        <v>25999</v>
      </c>
      <c r="I1162" s="3" t="s">
        <v>26000</v>
      </c>
      <c r="J1162" s="3" t="s">
        <v>26001</v>
      </c>
      <c r="K1162" s="3" t="s">
        <v>26002</v>
      </c>
      <c r="L1162" s="3"/>
    </row>
    <row r="1163" spans="1:12" ht="13.5" customHeight="1" x14ac:dyDescent="0.25">
      <c r="A1163" s="3" t="s">
        <v>9</v>
      </c>
      <c r="B1163" s="2" t="s">
        <v>40226</v>
      </c>
      <c r="C1163" s="2" t="s">
        <v>4780</v>
      </c>
      <c r="D1163" s="3" t="s">
        <v>4781</v>
      </c>
      <c r="E1163" s="3" t="s">
        <v>4782</v>
      </c>
      <c r="F1163" s="3" t="s">
        <v>4783</v>
      </c>
      <c r="G1163" s="3" t="s">
        <v>4781</v>
      </c>
      <c r="H1163" s="3" t="s">
        <v>26003</v>
      </c>
      <c r="I1163" s="3" t="s">
        <v>26004</v>
      </c>
      <c r="J1163" s="3" t="s">
        <v>26005</v>
      </c>
      <c r="K1163" s="3" t="s">
        <v>26003</v>
      </c>
      <c r="L1163" s="3"/>
    </row>
    <row r="1164" spans="1:12" ht="13.5" customHeight="1" x14ac:dyDescent="0.25">
      <c r="A1164" s="3" t="s">
        <v>9</v>
      </c>
      <c r="B1164" s="2" t="s">
        <v>40227</v>
      </c>
      <c r="C1164" s="2" t="s">
        <v>4784</v>
      </c>
      <c r="D1164" s="3" t="s">
        <v>4785</v>
      </c>
      <c r="E1164" s="3" t="s">
        <v>4786</v>
      </c>
      <c r="F1164" s="3" t="s">
        <v>4787</v>
      </c>
      <c r="G1164" s="3" t="s">
        <v>4788</v>
      </c>
      <c r="H1164" s="3" t="s">
        <v>26006</v>
      </c>
      <c r="I1164" s="3" t="s">
        <v>26007</v>
      </c>
      <c r="J1164" s="3" t="s">
        <v>26008</v>
      </c>
      <c r="K1164" s="3" t="s">
        <v>26009</v>
      </c>
      <c r="L1164" s="3"/>
    </row>
    <row r="1165" spans="1:12" ht="13.5" customHeight="1" x14ac:dyDescent="0.25">
      <c r="A1165" s="3" t="s">
        <v>9</v>
      </c>
      <c r="B1165" s="2" t="s">
        <v>40228</v>
      </c>
      <c r="C1165" s="2" t="s">
        <v>4789</v>
      </c>
      <c r="D1165" s="3" t="s">
        <v>4790</v>
      </c>
      <c r="E1165" s="3" t="s">
        <v>4791</v>
      </c>
      <c r="F1165" s="3" t="s">
        <v>4792</v>
      </c>
      <c r="G1165" s="3" t="s">
        <v>4793</v>
      </c>
      <c r="H1165" s="3" t="s">
        <v>26010</v>
      </c>
      <c r="I1165" s="3" t="s">
        <v>26011</v>
      </c>
      <c r="J1165" s="3" t="s">
        <v>26012</v>
      </c>
      <c r="K1165" s="3" t="s">
        <v>26013</v>
      </c>
      <c r="L1165" s="3"/>
    </row>
    <row r="1166" spans="1:12" ht="13.5" customHeight="1" x14ac:dyDescent="0.25">
      <c r="A1166" s="3" t="s">
        <v>9</v>
      </c>
      <c r="B1166" s="2" t="s">
        <v>40229</v>
      </c>
      <c r="C1166" s="2" t="s">
        <v>4794</v>
      </c>
      <c r="D1166" s="3" t="s">
        <v>4795</v>
      </c>
      <c r="E1166" s="3" t="s">
        <v>4795</v>
      </c>
      <c r="F1166" s="3" t="s">
        <v>4796</v>
      </c>
      <c r="G1166" s="3" t="s">
        <v>4797</v>
      </c>
      <c r="H1166" s="3" t="s">
        <v>26014</v>
      </c>
      <c r="I1166" s="3" t="s">
        <v>26014</v>
      </c>
      <c r="J1166" s="3" t="s">
        <v>26015</v>
      </c>
      <c r="K1166" s="3" t="s">
        <v>26016</v>
      </c>
      <c r="L1166" s="3"/>
    </row>
    <row r="1167" spans="1:12" ht="13.5" customHeight="1" x14ac:dyDescent="0.25">
      <c r="A1167" s="3" t="s">
        <v>9</v>
      </c>
      <c r="B1167" s="2" t="s">
        <v>40230</v>
      </c>
      <c r="C1167" s="2" t="s">
        <v>4798</v>
      </c>
      <c r="D1167" s="3" t="s">
        <v>4799</v>
      </c>
      <c r="E1167" s="3" t="s">
        <v>4799</v>
      </c>
      <c r="F1167" s="3" t="s">
        <v>4800</v>
      </c>
      <c r="G1167" s="3" t="s">
        <v>4801</v>
      </c>
      <c r="H1167" s="3" t="s">
        <v>26017</v>
      </c>
      <c r="I1167" s="3" t="s">
        <v>26017</v>
      </c>
      <c r="J1167" s="3" t="s">
        <v>26018</v>
      </c>
      <c r="K1167" s="3" t="s">
        <v>26019</v>
      </c>
      <c r="L1167" s="3"/>
    </row>
    <row r="1168" spans="1:12" ht="13.5" customHeight="1" x14ac:dyDescent="0.25">
      <c r="A1168" s="3" t="s">
        <v>9</v>
      </c>
      <c r="B1168" s="2" t="s">
        <v>40231</v>
      </c>
      <c r="C1168" s="2" t="s">
        <v>4802</v>
      </c>
      <c r="D1168" s="3" t="s">
        <v>4803</v>
      </c>
      <c r="E1168" s="3" t="s">
        <v>4803</v>
      </c>
      <c r="F1168" s="3" t="s">
        <v>4804</v>
      </c>
      <c r="G1168" s="3" t="s">
        <v>4805</v>
      </c>
      <c r="H1168" s="3" t="s">
        <v>26020</v>
      </c>
      <c r="I1168" s="3" t="s">
        <v>26020</v>
      </c>
      <c r="J1168" s="3" t="s">
        <v>26021</v>
      </c>
      <c r="K1168" s="3" t="s">
        <v>26022</v>
      </c>
      <c r="L1168" s="3"/>
    </row>
    <row r="1169" spans="1:12" ht="13.5" customHeight="1" x14ac:dyDescent="0.25">
      <c r="A1169" s="3" t="s">
        <v>9</v>
      </c>
      <c r="B1169" s="2" t="s">
        <v>40232</v>
      </c>
      <c r="C1169" s="2" t="s">
        <v>4806</v>
      </c>
      <c r="D1169" s="3" t="s">
        <v>4807</v>
      </c>
      <c r="E1169" s="3" t="s">
        <v>4807</v>
      </c>
      <c r="F1169" s="3" t="s">
        <v>4808</v>
      </c>
      <c r="G1169" s="3" t="s">
        <v>4809</v>
      </c>
      <c r="H1169" s="3" t="s">
        <v>26023</v>
      </c>
      <c r="I1169" s="3" t="s">
        <v>26023</v>
      </c>
      <c r="J1169" s="3" t="s">
        <v>26024</v>
      </c>
      <c r="K1169" s="3" t="s">
        <v>26025</v>
      </c>
      <c r="L1169" s="3"/>
    </row>
    <row r="1170" spans="1:12" ht="13.5" customHeight="1" x14ac:dyDescent="0.25">
      <c r="A1170" s="3" t="s">
        <v>9</v>
      </c>
      <c r="B1170" s="2" t="s">
        <v>40233</v>
      </c>
      <c r="C1170" s="2" t="s">
        <v>4810</v>
      </c>
      <c r="D1170" s="3" t="s">
        <v>4811</v>
      </c>
      <c r="E1170" s="3" t="s">
        <v>4812</v>
      </c>
      <c r="F1170" s="3" t="s">
        <v>4813</v>
      </c>
      <c r="G1170" s="3" t="s">
        <v>4814</v>
      </c>
      <c r="H1170" s="3" t="s">
        <v>26026</v>
      </c>
      <c r="I1170" s="3" t="s">
        <v>26027</v>
      </c>
      <c r="J1170" s="3" t="s">
        <v>26028</v>
      </c>
      <c r="K1170" s="3" t="s">
        <v>26029</v>
      </c>
      <c r="L1170" s="3"/>
    </row>
    <row r="1171" spans="1:12" ht="13.5" customHeight="1" x14ac:dyDescent="0.25">
      <c r="A1171" s="3" t="s">
        <v>9</v>
      </c>
      <c r="B1171" s="2" t="s">
        <v>40234</v>
      </c>
      <c r="C1171" s="2" t="s">
        <v>4815</v>
      </c>
      <c r="D1171" s="3" t="s">
        <v>4816</v>
      </c>
      <c r="E1171" s="3" t="s">
        <v>4816</v>
      </c>
      <c r="F1171" s="3" t="s">
        <v>4817</v>
      </c>
      <c r="G1171" s="3" t="s">
        <v>4818</v>
      </c>
      <c r="H1171" s="3" t="s">
        <v>26030</v>
      </c>
      <c r="I1171" s="3" t="s">
        <v>26030</v>
      </c>
      <c r="J1171" s="3" t="s">
        <v>26031</v>
      </c>
      <c r="K1171" s="3" t="s">
        <v>26032</v>
      </c>
      <c r="L1171" s="3"/>
    </row>
    <row r="1172" spans="1:12" ht="13.5" customHeight="1" x14ac:dyDescent="0.25">
      <c r="A1172" s="3" t="s">
        <v>9</v>
      </c>
      <c r="B1172" s="2" t="s">
        <v>40235</v>
      </c>
      <c r="C1172" s="2" t="s">
        <v>4819</v>
      </c>
      <c r="D1172" s="3" t="s">
        <v>4820</v>
      </c>
      <c r="E1172" s="3" t="s">
        <v>4820</v>
      </c>
      <c r="F1172" s="3" t="s">
        <v>4821</v>
      </c>
      <c r="G1172" s="3" t="s">
        <v>4822</v>
      </c>
      <c r="H1172" s="3" t="s">
        <v>26033</v>
      </c>
      <c r="I1172" s="3" t="s">
        <v>26033</v>
      </c>
      <c r="J1172" s="3" t="s">
        <v>26034</v>
      </c>
      <c r="K1172" s="4" t="s">
        <v>26035</v>
      </c>
      <c r="L1172" s="3"/>
    </row>
    <row r="1173" spans="1:12" ht="13.5" customHeight="1" x14ac:dyDescent="0.25">
      <c r="A1173" s="3" t="s">
        <v>84</v>
      </c>
      <c r="B1173" s="2" t="s">
        <v>40236</v>
      </c>
      <c r="C1173" s="2" t="s">
        <v>4823</v>
      </c>
      <c r="D1173" s="3" t="s">
        <v>4824</v>
      </c>
      <c r="E1173" s="3" t="s">
        <v>4824</v>
      </c>
      <c r="F1173" s="3" t="s">
        <v>4825</v>
      </c>
      <c r="G1173" s="3" t="s">
        <v>4826</v>
      </c>
      <c r="H1173" s="3" t="s">
        <v>26036</v>
      </c>
      <c r="I1173" s="3" t="s">
        <v>26036</v>
      </c>
      <c r="J1173" s="3" t="s">
        <v>26037</v>
      </c>
      <c r="K1173" s="3" t="s">
        <v>26038</v>
      </c>
      <c r="L1173" s="3"/>
    </row>
    <row r="1174" spans="1:12" ht="13.5" customHeight="1" x14ac:dyDescent="0.25">
      <c r="A1174" s="3" t="s">
        <v>54</v>
      </c>
      <c r="B1174" s="2" t="s">
        <v>40237</v>
      </c>
      <c r="C1174" s="2" t="s">
        <v>4827</v>
      </c>
      <c r="D1174" s="3" t="s">
        <v>4828</v>
      </c>
      <c r="E1174" s="3" t="s">
        <v>4828</v>
      </c>
      <c r="F1174" s="3" t="s">
        <v>4829</v>
      </c>
      <c r="G1174" s="3" t="s">
        <v>4830</v>
      </c>
      <c r="H1174" s="3" t="s">
        <v>26039</v>
      </c>
      <c r="I1174" s="3" t="s">
        <v>26039</v>
      </c>
      <c r="J1174" s="3" t="s">
        <v>26040</v>
      </c>
      <c r="K1174" s="3" t="s">
        <v>26041</v>
      </c>
      <c r="L1174" s="3"/>
    </row>
    <row r="1175" spans="1:12" ht="13.5" customHeight="1" x14ac:dyDescent="0.25">
      <c r="A1175" s="3" t="s">
        <v>9</v>
      </c>
      <c r="B1175" s="2" t="s">
        <v>40237</v>
      </c>
      <c r="C1175" s="2" t="s">
        <v>4827</v>
      </c>
      <c r="D1175" s="3" t="s">
        <v>4828</v>
      </c>
      <c r="E1175" s="3" t="s">
        <v>4828</v>
      </c>
      <c r="F1175" s="3" t="s">
        <v>4829</v>
      </c>
      <c r="G1175" s="3" t="s">
        <v>4830</v>
      </c>
      <c r="H1175" s="3" t="s">
        <v>26039</v>
      </c>
      <c r="I1175" s="3" t="s">
        <v>26039</v>
      </c>
      <c r="J1175" s="3" t="s">
        <v>26040</v>
      </c>
      <c r="K1175" s="3" t="s">
        <v>26041</v>
      </c>
      <c r="L1175" s="3"/>
    </row>
    <row r="1176" spans="1:12" ht="13.5" customHeight="1" x14ac:dyDescent="0.25">
      <c r="A1176" s="3" t="s">
        <v>9</v>
      </c>
      <c r="B1176" s="2" t="s">
        <v>40238</v>
      </c>
      <c r="C1176" s="2" t="s">
        <v>4831</v>
      </c>
      <c r="D1176" s="3" t="s">
        <v>4832</v>
      </c>
      <c r="E1176" s="3" t="s">
        <v>4833</v>
      </c>
      <c r="F1176" s="3" t="s">
        <v>4834</v>
      </c>
      <c r="G1176" s="3" t="s">
        <v>4835</v>
      </c>
      <c r="H1176" s="3" t="s">
        <v>26042</v>
      </c>
      <c r="I1176" s="3" t="s">
        <v>26043</v>
      </c>
      <c r="J1176" s="3" t="s">
        <v>26044</v>
      </c>
      <c r="K1176" s="4" t="s">
        <v>26045</v>
      </c>
      <c r="L1176" s="3"/>
    </row>
    <row r="1177" spans="1:12" ht="13.5" customHeight="1" x14ac:dyDescent="0.25">
      <c r="A1177" s="3" t="s">
        <v>70</v>
      </c>
      <c r="B1177" s="2" t="s">
        <v>40239</v>
      </c>
      <c r="C1177" s="2" t="s">
        <v>4836</v>
      </c>
      <c r="D1177" s="3" t="s">
        <v>4837</v>
      </c>
      <c r="E1177" s="3" t="s">
        <v>4837</v>
      </c>
      <c r="F1177" s="3" t="s">
        <v>4838</v>
      </c>
      <c r="G1177" s="3" t="s">
        <v>4839</v>
      </c>
      <c r="H1177" s="3" t="s">
        <v>26046</v>
      </c>
      <c r="I1177" s="3" t="s">
        <v>26046</v>
      </c>
      <c r="J1177" s="3" t="s">
        <v>26047</v>
      </c>
      <c r="K1177" s="3" t="s">
        <v>26048</v>
      </c>
      <c r="L1177" s="3"/>
    </row>
    <row r="1178" spans="1:12" ht="13.5" customHeight="1" x14ac:dyDescent="0.25">
      <c r="A1178" s="3" t="s">
        <v>70</v>
      </c>
      <c r="B1178" s="2" t="s">
        <v>40240</v>
      </c>
      <c r="C1178" s="2" t="s">
        <v>4840</v>
      </c>
      <c r="D1178" s="3" t="s">
        <v>4841</v>
      </c>
      <c r="E1178" s="3" t="s">
        <v>4841</v>
      </c>
      <c r="F1178" s="3" t="s">
        <v>4842</v>
      </c>
      <c r="G1178" s="3" t="s">
        <v>4843</v>
      </c>
      <c r="H1178" s="3" t="s">
        <v>26049</v>
      </c>
      <c r="I1178" s="3" t="s">
        <v>26049</v>
      </c>
      <c r="J1178" s="3" t="s">
        <v>26050</v>
      </c>
      <c r="K1178" s="3" t="s">
        <v>26051</v>
      </c>
      <c r="L1178" s="3"/>
    </row>
    <row r="1179" spans="1:12" ht="13.5" customHeight="1" x14ac:dyDescent="0.25">
      <c r="A1179" s="3" t="s">
        <v>70</v>
      </c>
      <c r="B1179" s="2" t="s">
        <v>40241</v>
      </c>
      <c r="C1179" s="2" t="s">
        <v>4844</v>
      </c>
      <c r="D1179" s="3" t="s">
        <v>4845</v>
      </c>
      <c r="E1179" s="3" t="s">
        <v>4845</v>
      </c>
      <c r="F1179" s="3" t="s">
        <v>4846</v>
      </c>
      <c r="G1179" s="3" t="s">
        <v>4847</v>
      </c>
      <c r="H1179" s="3" t="s">
        <v>26052</v>
      </c>
      <c r="I1179" s="3" t="s">
        <v>26052</v>
      </c>
      <c r="J1179" s="3" t="s">
        <v>26053</v>
      </c>
      <c r="K1179" s="3" t="s">
        <v>26054</v>
      </c>
      <c r="L1179" s="3"/>
    </row>
    <row r="1180" spans="1:12" ht="13.5" customHeight="1" x14ac:dyDescent="0.25">
      <c r="A1180" s="3" t="s">
        <v>70</v>
      </c>
      <c r="B1180" s="2" t="s">
        <v>40242</v>
      </c>
      <c r="C1180" s="2" t="s">
        <v>4848</v>
      </c>
      <c r="D1180" s="3" t="s">
        <v>4849</v>
      </c>
      <c r="E1180" s="3" t="s">
        <v>4850</v>
      </c>
      <c r="F1180" s="3" t="s">
        <v>4851</v>
      </c>
      <c r="G1180" s="3" t="s">
        <v>4852</v>
      </c>
      <c r="H1180" s="3" t="s">
        <v>26055</v>
      </c>
      <c r="I1180" s="3" t="s">
        <v>26056</v>
      </c>
      <c r="J1180" s="3" t="s">
        <v>26057</v>
      </c>
      <c r="K1180" s="3" t="s">
        <v>26058</v>
      </c>
      <c r="L1180" s="3"/>
    </row>
    <row r="1181" spans="1:12" ht="13.5" customHeight="1" x14ac:dyDescent="0.25">
      <c r="A1181" s="5" t="s">
        <v>13581</v>
      </c>
      <c r="B1181" s="5" t="s">
        <v>44551</v>
      </c>
      <c r="C1181" s="5" t="s">
        <v>44552</v>
      </c>
      <c r="D1181" s="5" t="s">
        <v>44553</v>
      </c>
      <c r="E1181" s="1" t="s">
        <v>44554</v>
      </c>
      <c r="F1181" s="1" t="s">
        <v>44555</v>
      </c>
      <c r="G1181" s="1" t="s">
        <v>44556</v>
      </c>
      <c r="H1181" s="5" t="str">
        <f ca="1">IFERROR(__xludf.DUMMYFUNCTION("GOOGLETRANSLATE(D40,""en"",""ja"")"),"c-Myc")</f>
        <v>c-Myc</v>
      </c>
      <c r="I1181" s="5" t="str">
        <f ca="1">IFERROR(__xludf.DUMMYFUNCTION("GOOGLETRANSLATE(E40,""en"",""ja"")"),"BHLH 転写因子; c-Myc; 細胞 Myc; MYC プロトオンコゲン; Myc プロトオンコゲンタンパク質; MYCC; 腫瘍タンパク質 c-myc")</f>
        <v>BHLH 転写因子; c-Myc; 細胞 Myc; MYC プロトオンコゲン; Myc プロトオンコゲンタンパク質; MYCC; 腫瘍タンパク質 c-myc</v>
      </c>
      <c r="J1181" s="5" t="str">
        <f ca="1">IFERROR(__xludf.DUMMYFUNCTION("GOOGLETRANSLATE(F40,""en"",""ja"")"),"生物標本中の c-Myc の測定。")</f>
        <v>生物標本中の c-Myc の測定。</v>
      </c>
      <c r="K1181" s="5" t="str">
        <f ca="1">IFERROR(__xludf.DUMMYFUNCTION("GOOGLETRANSLATE(G40,""en"",""ja"")"),"c-Myc測定")</f>
        <v>c-Myc測定</v>
      </c>
      <c r="L1181" s="3"/>
    </row>
    <row r="1182" spans="1:12" ht="13.5" customHeight="1" x14ac:dyDescent="0.25">
      <c r="A1182" s="3" t="s">
        <v>145</v>
      </c>
      <c r="B1182" s="2" t="s">
        <v>40243</v>
      </c>
      <c r="C1182" s="2" t="s">
        <v>4853</v>
      </c>
      <c r="D1182" s="3" t="s">
        <v>4854</v>
      </c>
      <c r="E1182" s="3" t="s">
        <v>4855</v>
      </c>
      <c r="F1182" s="3" t="s">
        <v>4856</v>
      </c>
      <c r="G1182" s="3" t="s">
        <v>4857</v>
      </c>
      <c r="H1182" s="3" t="s">
        <v>26059</v>
      </c>
      <c r="I1182" s="3" t="s">
        <v>26060</v>
      </c>
      <c r="J1182" s="3" t="s">
        <v>26061</v>
      </c>
      <c r="K1182" s="4" t="s">
        <v>26062</v>
      </c>
      <c r="L1182" s="3"/>
    </row>
    <row r="1183" spans="1:12" ht="13.5" customHeight="1" x14ac:dyDescent="0.25">
      <c r="A1183" s="3" t="s">
        <v>145</v>
      </c>
      <c r="B1183" s="2" t="s">
        <v>40244</v>
      </c>
      <c r="C1183" s="2" t="s">
        <v>4858</v>
      </c>
      <c r="D1183" s="3" t="s">
        <v>4859</v>
      </c>
      <c r="E1183" s="3" t="s">
        <v>4860</v>
      </c>
      <c r="F1183" s="3" t="s">
        <v>4861</v>
      </c>
      <c r="G1183" s="3" t="s">
        <v>4862</v>
      </c>
      <c r="H1183" s="3" t="s">
        <v>26063</v>
      </c>
      <c r="I1183" s="3" t="s">
        <v>26064</v>
      </c>
      <c r="J1183" s="3" t="s">
        <v>26065</v>
      </c>
      <c r="K1183" s="3" t="s">
        <v>26066</v>
      </c>
      <c r="L1183" s="3"/>
    </row>
    <row r="1184" spans="1:12" ht="13.5" customHeight="1" x14ac:dyDescent="0.25">
      <c r="A1184" s="3" t="s">
        <v>70</v>
      </c>
      <c r="B1184" s="2" t="s">
        <v>40245</v>
      </c>
      <c r="C1184" s="2" t="s">
        <v>4863</v>
      </c>
      <c r="D1184" s="3" t="s">
        <v>4864</v>
      </c>
      <c r="E1184" s="3" t="s">
        <v>4864</v>
      </c>
      <c r="F1184" s="3" t="s">
        <v>4865</v>
      </c>
      <c r="G1184" s="3" t="s">
        <v>4866</v>
      </c>
      <c r="H1184" s="3" t="s">
        <v>26067</v>
      </c>
      <c r="I1184" s="3" t="s">
        <v>26067</v>
      </c>
      <c r="J1184" s="3" t="s">
        <v>26068</v>
      </c>
      <c r="K1184" s="4" t="s">
        <v>26069</v>
      </c>
      <c r="L1184" s="3"/>
    </row>
    <row r="1185" spans="1:12" ht="13.5" customHeight="1" x14ac:dyDescent="0.25">
      <c r="A1185" s="3" t="s">
        <v>9</v>
      </c>
      <c r="B1185" s="2" t="s">
        <v>40246</v>
      </c>
      <c r="C1185" s="2" t="s">
        <v>4867</v>
      </c>
      <c r="D1185" s="3" t="s">
        <v>4868</v>
      </c>
      <c r="E1185" s="3" t="s">
        <v>4868</v>
      </c>
      <c r="F1185" s="3" t="s">
        <v>4869</v>
      </c>
      <c r="G1185" s="3" t="s">
        <v>4870</v>
      </c>
      <c r="H1185" s="3" t="s">
        <v>26070</v>
      </c>
      <c r="I1185" s="3" t="s">
        <v>26070</v>
      </c>
      <c r="J1185" s="3" t="s">
        <v>26071</v>
      </c>
      <c r="K1185" s="3" t="s">
        <v>26072</v>
      </c>
      <c r="L1185" s="3"/>
    </row>
    <row r="1186" spans="1:12" ht="13.5" customHeight="1" x14ac:dyDescent="0.25">
      <c r="A1186" s="3" t="s">
        <v>1560</v>
      </c>
      <c r="B1186" s="2" t="s">
        <v>40247</v>
      </c>
      <c r="C1186" s="2" t="s">
        <v>4871</v>
      </c>
      <c r="D1186" s="3" t="s">
        <v>4872</v>
      </c>
      <c r="E1186" s="3" t="s">
        <v>4873</v>
      </c>
      <c r="F1186" s="3" t="s">
        <v>4874</v>
      </c>
      <c r="G1186" s="3" t="s">
        <v>4875</v>
      </c>
      <c r="H1186" s="3" t="s">
        <v>26073</v>
      </c>
      <c r="I1186" s="3" t="s">
        <v>26073</v>
      </c>
      <c r="J1186" s="3" t="s">
        <v>26074</v>
      </c>
      <c r="K1186" s="3" t="s">
        <v>26075</v>
      </c>
      <c r="L1186" s="3"/>
    </row>
    <row r="1187" spans="1:12" ht="13.5" customHeight="1" x14ac:dyDescent="0.25">
      <c r="A1187" s="3" t="s">
        <v>1560</v>
      </c>
      <c r="B1187" s="2" t="s">
        <v>40248</v>
      </c>
      <c r="C1187" s="2" t="s">
        <v>4876</v>
      </c>
      <c r="D1187" s="3" t="s">
        <v>4877</v>
      </c>
      <c r="E1187" s="3" t="s">
        <v>4878</v>
      </c>
      <c r="F1187" s="3" t="s">
        <v>4879</v>
      </c>
      <c r="G1187" s="3" t="s">
        <v>4877</v>
      </c>
      <c r="H1187" s="3" t="s">
        <v>26076</v>
      </c>
      <c r="I1187" s="3" t="s">
        <v>26077</v>
      </c>
      <c r="J1187" s="3" t="s">
        <v>26078</v>
      </c>
      <c r="K1187" s="3" t="s">
        <v>26076</v>
      </c>
      <c r="L1187" s="3"/>
    </row>
    <row r="1188" spans="1:12" ht="13.5" customHeight="1" x14ac:dyDescent="0.25">
      <c r="A1188" s="3" t="s">
        <v>506</v>
      </c>
      <c r="B1188" s="2" t="s">
        <v>40249</v>
      </c>
      <c r="C1188" s="2" t="s">
        <v>4880</v>
      </c>
      <c r="D1188" s="3" t="s">
        <v>4881</v>
      </c>
      <c r="E1188" s="3" t="s">
        <v>4881</v>
      </c>
      <c r="F1188" s="3" t="s">
        <v>4882</v>
      </c>
      <c r="G1188" s="3" t="s">
        <v>4881</v>
      </c>
      <c r="H1188" s="3" t="s">
        <v>26079</v>
      </c>
      <c r="I1188" s="3" t="s">
        <v>26079</v>
      </c>
      <c r="J1188" s="3" t="s">
        <v>26080</v>
      </c>
      <c r="K1188" s="3" t="s">
        <v>26079</v>
      </c>
      <c r="L1188" s="3"/>
    </row>
    <row r="1189" spans="1:12" ht="13.5" customHeight="1" x14ac:dyDescent="0.25">
      <c r="A1189" s="3" t="s">
        <v>9</v>
      </c>
      <c r="B1189" s="2" t="s">
        <v>40250</v>
      </c>
      <c r="C1189" s="2" t="s">
        <v>4883</v>
      </c>
      <c r="D1189" s="3" t="s">
        <v>4884</v>
      </c>
      <c r="E1189" s="3" t="s">
        <v>4884</v>
      </c>
      <c r="F1189" s="3" t="s">
        <v>4885</v>
      </c>
      <c r="G1189" s="3" t="s">
        <v>4886</v>
      </c>
      <c r="H1189" s="3" t="s">
        <v>26081</v>
      </c>
      <c r="I1189" s="3" t="s">
        <v>26081</v>
      </c>
      <c r="J1189" s="3" t="s">
        <v>26082</v>
      </c>
      <c r="K1189" s="3" t="s">
        <v>26083</v>
      </c>
      <c r="L1189" s="3"/>
    </row>
    <row r="1190" spans="1:12" ht="13.5" customHeight="1" x14ac:dyDescent="0.25">
      <c r="A1190" s="3" t="s">
        <v>9</v>
      </c>
      <c r="B1190" s="2" t="s">
        <v>40251</v>
      </c>
      <c r="C1190" s="2" t="s">
        <v>4887</v>
      </c>
      <c r="D1190" s="3" t="s">
        <v>4888</v>
      </c>
      <c r="E1190" s="3" t="s">
        <v>4889</v>
      </c>
      <c r="F1190" s="3" t="s">
        <v>4890</v>
      </c>
      <c r="G1190" s="3" t="s">
        <v>4891</v>
      </c>
      <c r="H1190" s="3" t="s">
        <v>26084</v>
      </c>
      <c r="I1190" s="3" t="s">
        <v>26085</v>
      </c>
      <c r="J1190" s="3" t="s">
        <v>26086</v>
      </c>
      <c r="K1190" s="3" t="s">
        <v>26087</v>
      </c>
      <c r="L1190" s="3"/>
    </row>
    <row r="1191" spans="1:12" ht="13.5" customHeight="1" x14ac:dyDescent="0.25">
      <c r="A1191" s="3" t="s">
        <v>84</v>
      </c>
      <c r="B1191" s="2" t="s">
        <v>40252</v>
      </c>
      <c r="C1191" s="2" t="s">
        <v>4892</v>
      </c>
      <c r="D1191" s="3" t="s">
        <v>4893</v>
      </c>
      <c r="E1191" s="3" t="s">
        <v>4893</v>
      </c>
      <c r="F1191" s="3" t="s">
        <v>4894</v>
      </c>
      <c r="G1191" s="3" t="s">
        <v>4893</v>
      </c>
      <c r="H1191" s="3" t="s">
        <v>26088</v>
      </c>
      <c r="I1191" s="3" t="s">
        <v>26088</v>
      </c>
      <c r="J1191" s="3" t="s">
        <v>26089</v>
      </c>
      <c r="K1191" s="3" t="s">
        <v>26088</v>
      </c>
      <c r="L1191" s="3"/>
    </row>
    <row r="1192" spans="1:12" ht="13.5" customHeight="1" x14ac:dyDescent="0.25">
      <c r="A1192" s="3" t="s">
        <v>54</v>
      </c>
      <c r="B1192" s="2" t="s">
        <v>40253</v>
      </c>
      <c r="C1192" s="2" t="s">
        <v>4895</v>
      </c>
      <c r="D1192" s="3" t="s">
        <v>4896</v>
      </c>
      <c r="E1192" s="3" t="s">
        <v>4897</v>
      </c>
      <c r="F1192" s="3" t="s">
        <v>4898</v>
      </c>
      <c r="G1192" s="3" t="s">
        <v>4899</v>
      </c>
      <c r="H1192" s="3" t="s">
        <v>26090</v>
      </c>
      <c r="I1192" s="3" t="s">
        <v>26091</v>
      </c>
      <c r="J1192" s="3" t="s">
        <v>26092</v>
      </c>
      <c r="K1192" s="3" t="s">
        <v>26093</v>
      </c>
      <c r="L1192" s="3"/>
    </row>
    <row r="1193" spans="1:12" ht="13.5" customHeight="1" x14ac:dyDescent="0.25">
      <c r="A1193" s="3" t="s">
        <v>9</v>
      </c>
      <c r="B1193" s="2" t="s">
        <v>40254</v>
      </c>
      <c r="C1193" s="2" t="s">
        <v>4900</v>
      </c>
      <c r="D1193" s="3" t="s">
        <v>4901</v>
      </c>
      <c r="E1193" s="3" t="s">
        <v>4901</v>
      </c>
      <c r="F1193" s="3" t="s">
        <v>4902</v>
      </c>
      <c r="G1193" s="3" t="s">
        <v>4903</v>
      </c>
      <c r="H1193" s="3" t="s">
        <v>26094</v>
      </c>
      <c r="I1193" s="3" t="s">
        <v>26094</v>
      </c>
      <c r="J1193" s="3" t="s">
        <v>26095</v>
      </c>
      <c r="K1193" s="3" t="s">
        <v>26096</v>
      </c>
      <c r="L1193" s="3"/>
    </row>
    <row r="1194" spans="1:12" ht="13.5" customHeight="1" x14ac:dyDescent="0.25">
      <c r="A1194" s="3" t="s">
        <v>9</v>
      </c>
      <c r="B1194" s="2" t="s">
        <v>40255</v>
      </c>
      <c r="C1194" s="2" t="s">
        <v>4904</v>
      </c>
      <c r="D1194" s="3" t="s">
        <v>4905</v>
      </c>
      <c r="E1194" s="3" t="s">
        <v>4906</v>
      </c>
      <c r="F1194" s="3" t="s">
        <v>4907</v>
      </c>
      <c r="G1194" s="3" t="s">
        <v>4908</v>
      </c>
      <c r="H1194" s="3" t="s">
        <v>26097</v>
      </c>
      <c r="I1194" s="3" t="s">
        <v>26098</v>
      </c>
      <c r="J1194" s="3" t="s">
        <v>26099</v>
      </c>
      <c r="K1194" s="3" t="s">
        <v>26100</v>
      </c>
      <c r="L1194" s="3"/>
    </row>
    <row r="1195" spans="1:12" ht="13.5" customHeight="1" x14ac:dyDescent="0.25">
      <c r="A1195" s="3" t="s">
        <v>9</v>
      </c>
      <c r="B1195" s="2" t="s">
        <v>40256</v>
      </c>
      <c r="C1195" s="2" t="s">
        <v>4909</v>
      </c>
      <c r="D1195" s="3" t="s">
        <v>4910</v>
      </c>
      <c r="E1195" s="3" t="s">
        <v>4910</v>
      </c>
      <c r="F1195" s="3" t="s">
        <v>4911</v>
      </c>
      <c r="G1195" s="3" t="s">
        <v>4912</v>
      </c>
      <c r="H1195" s="3" t="s">
        <v>26101</v>
      </c>
      <c r="I1195" s="3" t="s">
        <v>26101</v>
      </c>
      <c r="J1195" s="3" t="s">
        <v>26102</v>
      </c>
      <c r="K1195" s="3" t="s">
        <v>26103</v>
      </c>
      <c r="L1195" s="3"/>
    </row>
    <row r="1196" spans="1:12" ht="13.5" customHeight="1" x14ac:dyDescent="0.25">
      <c r="A1196" s="3" t="s">
        <v>9</v>
      </c>
      <c r="B1196" s="2" t="s">
        <v>40257</v>
      </c>
      <c r="C1196" s="2" t="s">
        <v>4913</v>
      </c>
      <c r="D1196" s="3" t="s">
        <v>4914</v>
      </c>
      <c r="E1196" s="3" t="s">
        <v>4914</v>
      </c>
      <c r="F1196" s="3" t="s">
        <v>4915</v>
      </c>
      <c r="G1196" s="3" t="s">
        <v>4916</v>
      </c>
      <c r="H1196" s="3" t="s">
        <v>26104</v>
      </c>
      <c r="I1196" s="3" t="s">
        <v>26104</v>
      </c>
      <c r="J1196" s="3" t="s">
        <v>26105</v>
      </c>
      <c r="K1196" s="3" t="s">
        <v>26106</v>
      </c>
      <c r="L1196" s="3"/>
    </row>
    <row r="1197" spans="1:12" ht="13.5" customHeight="1" x14ac:dyDescent="0.25">
      <c r="A1197" s="3" t="s">
        <v>9</v>
      </c>
      <c r="B1197" s="2" t="s">
        <v>40258</v>
      </c>
      <c r="C1197" s="2" t="s">
        <v>4917</v>
      </c>
      <c r="D1197" s="3" t="s">
        <v>4918</v>
      </c>
      <c r="E1197" s="3" t="s">
        <v>4918</v>
      </c>
      <c r="F1197" s="3" t="s">
        <v>4919</v>
      </c>
      <c r="G1197" s="3" t="s">
        <v>4920</v>
      </c>
      <c r="H1197" s="3" t="s">
        <v>26107</v>
      </c>
      <c r="I1197" s="3" t="s">
        <v>26107</v>
      </c>
      <c r="J1197" s="3" t="s">
        <v>26108</v>
      </c>
      <c r="K1197" s="4" t="s">
        <v>26109</v>
      </c>
      <c r="L1197" s="3"/>
    </row>
    <row r="1198" spans="1:12" ht="13.5" customHeight="1" x14ac:dyDescent="0.25">
      <c r="A1198" s="3" t="s">
        <v>9</v>
      </c>
      <c r="B1198" s="2" t="s">
        <v>40259</v>
      </c>
      <c r="C1198" s="2" t="s">
        <v>4921</v>
      </c>
      <c r="D1198" s="3" t="s">
        <v>4922</v>
      </c>
      <c r="E1198" s="3" t="s">
        <v>4922</v>
      </c>
      <c r="F1198" s="3" t="s">
        <v>4923</v>
      </c>
      <c r="G1198" s="3" t="s">
        <v>4924</v>
      </c>
      <c r="H1198" s="3" t="s">
        <v>26110</v>
      </c>
      <c r="I1198" s="3" t="s">
        <v>26110</v>
      </c>
      <c r="J1198" s="3" t="s">
        <v>26111</v>
      </c>
      <c r="K1198" s="3" t="s">
        <v>26112</v>
      </c>
      <c r="L1198" s="3"/>
    </row>
    <row r="1199" spans="1:12" ht="13.5" customHeight="1" x14ac:dyDescent="0.25">
      <c r="A1199" s="3" t="s">
        <v>1258</v>
      </c>
      <c r="B1199" s="2" t="s">
        <v>40260</v>
      </c>
      <c r="C1199" s="2" t="s">
        <v>4925</v>
      </c>
      <c r="D1199" s="3" t="s">
        <v>4926</v>
      </c>
      <c r="E1199" s="3" t="s">
        <v>4926</v>
      </c>
      <c r="F1199" s="3" t="s">
        <v>4927</v>
      </c>
      <c r="G1199" s="3" t="s">
        <v>4926</v>
      </c>
      <c r="H1199" s="3" t="s">
        <v>26113</v>
      </c>
      <c r="I1199" s="3" t="s">
        <v>26113</v>
      </c>
      <c r="J1199" s="3" t="s">
        <v>26114</v>
      </c>
      <c r="K1199" s="3" t="s">
        <v>26113</v>
      </c>
      <c r="L1199" s="3"/>
    </row>
    <row r="1200" spans="1:12" ht="13.5" customHeight="1" x14ac:dyDescent="0.25">
      <c r="A1200" s="3" t="s">
        <v>1258</v>
      </c>
      <c r="B1200" s="2" t="s">
        <v>40261</v>
      </c>
      <c r="C1200" s="2" t="s">
        <v>4928</v>
      </c>
      <c r="D1200" s="3" t="s">
        <v>4929</v>
      </c>
      <c r="E1200" s="3" t="s">
        <v>4929</v>
      </c>
      <c r="F1200" s="3" t="s">
        <v>4930</v>
      </c>
      <c r="G1200" s="3" t="s">
        <v>4929</v>
      </c>
      <c r="H1200" s="3" t="s">
        <v>26115</v>
      </c>
      <c r="I1200" s="3" t="s">
        <v>26115</v>
      </c>
      <c r="J1200" s="3" t="s">
        <v>26116</v>
      </c>
      <c r="K1200" s="3" t="s">
        <v>26115</v>
      </c>
      <c r="L1200" s="3"/>
    </row>
    <row r="1201" spans="1:12" ht="13.5" customHeight="1" x14ac:dyDescent="0.25">
      <c r="A1201" s="3" t="s">
        <v>9</v>
      </c>
      <c r="B1201" s="2" t="s">
        <v>40262</v>
      </c>
      <c r="C1201" s="2" t="s">
        <v>4931</v>
      </c>
      <c r="D1201" s="3" t="s">
        <v>4932</v>
      </c>
      <c r="E1201" s="3" t="s">
        <v>4932</v>
      </c>
      <c r="F1201" s="3" t="s">
        <v>4933</v>
      </c>
      <c r="G1201" s="3" t="s">
        <v>4934</v>
      </c>
      <c r="H1201" s="3" t="s">
        <v>26117</v>
      </c>
      <c r="I1201" s="3" t="s">
        <v>26117</v>
      </c>
      <c r="J1201" s="3" t="s">
        <v>26118</v>
      </c>
      <c r="K1201" s="3" t="s">
        <v>26119</v>
      </c>
      <c r="L1201" s="3"/>
    </row>
    <row r="1202" spans="1:12" ht="13.5" customHeight="1" x14ac:dyDescent="0.25">
      <c r="A1202" s="3" t="s">
        <v>9</v>
      </c>
      <c r="B1202" s="2" t="s">
        <v>40263</v>
      </c>
      <c r="C1202" s="2" t="s">
        <v>4935</v>
      </c>
      <c r="D1202" s="3" t="s">
        <v>4936</v>
      </c>
      <c r="E1202" s="3" t="s">
        <v>4936</v>
      </c>
      <c r="F1202" s="3" t="s">
        <v>4937</v>
      </c>
      <c r="G1202" s="3" t="s">
        <v>4938</v>
      </c>
      <c r="H1202" s="3" t="s">
        <v>26120</v>
      </c>
      <c r="I1202" s="3" t="s">
        <v>26120</v>
      </c>
      <c r="J1202" s="3" t="s">
        <v>26121</v>
      </c>
      <c r="K1202" s="3" t="s">
        <v>26122</v>
      </c>
      <c r="L1202" s="3"/>
    </row>
    <row r="1203" spans="1:12" ht="13.5" customHeight="1" x14ac:dyDescent="0.25">
      <c r="A1203" s="3" t="s">
        <v>1560</v>
      </c>
      <c r="B1203" s="2" t="s">
        <v>40264</v>
      </c>
      <c r="C1203" s="2" t="s">
        <v>4935</v>
      </c>
      <c r="D1203" s="3" t="s">
        <v>4936</v>
      </c>
      <c r="E1203" s="3" t="s">
        <v>4936</v>
      </c>
      <c r="F1203" s="3" t="s">
        <v>4939</v>
      </c>
      <c r="G1203" s="3" t="s">
        <v>4936</v>
      </c>
      <c r="H1203" s="3" t="s">
        <v>26120</v>
      </c>
      <c r="I1203" s="3" t="s">
        <v>26120</v>
      </c>
      <c r="J1203" s="3" t="s">
        <v>26123</v>
      </c>
      <c r="K1203" s="3" t="s">
        <v>26120</v>
      </c>
      <c r="L1203" s="3"/>
    </row>
    <row r="1204" spans="1:12" ht="13.5" customHeight="1" x14ac:dyDescent="0.25">
      <c r="A1204" s="3" t="s">
        <v>9</v>
      </c>
      <c r="B1204" s="2" t="s">
        <v>40265</v>
      </c>
      <c r="C1204" s="2" t="s">
        <v>4940</v>
      </c>
      <c r="D1204" s="3" t="s">
        <v>4941</v>
      </c>
      <c r="E1204" s="3" t="s">
        <v>4941</v>
      </c>
      <c r="F1204" s="3" t="s">
        <v>4942</v>
      </c>
      <c r="G1204" s="3" t="s">
        <v>4943</v>
      </c>
      <c r="H1204" s="3" t="s">
        <v>26124</v>
      </c>
      <c r="I1204" s="3" t="s">
        <v>26124</v>
      </c>
      <c r="J1204" s="3" t="s">
        <v>26125</v>
      </c>
      <c r="K1204" s="4" t="s">
        <v>26126</v>
      </c>
      <c r="L1204" s="3"/>
    </row>
    <row r="1205" spans="1:12" ht="13.5" customHeight="1" x14ac:dyDescent="0.25">
      <c r="A1205" s="3" t="s">
        <v>2907</v>
      </c>
      <c r="B1205" s="2" t="s">
        <v>40266</v>
      </c>
      <c r="C1205" s="2" t="s">
        <v>4944</v>
      </c>
      <c r="D1205" s="3" t="s">
        <v>4945</v>
      </c>
      <c r="E1205" s="3" t="s">
        <v>4945</v>
      </c>
      <c r="F1205" s="3" t="s">
        <v>4946</v>
      </c>
      <c r="G1205" s="3" t="s">
        <v>4945</v>
      </c>
      <c r="H1205" s="3" t="s">
        <v>26127</v>
      </c>
      <c r="I1205" s="3" t="s">
        <v>26127</v>
      </c>
      <c r="J1205" s="3" t="s">
        <v>26128</v>
      </c>
      <c r="K1205" s="3" t="s">
        <v>26127</v>
      </c>
      <c r="L1205" s="3"/>
    </row>
    <row r="1206" spans="1:12" ht="13.5" customHeight="1" x14ac:dyDescent="0.25">
      <c r="A1206" s="3" t="s">
        <v>36</v>
      </c>
      <c r="B1206" s="2" t="s">
        <v>40267</v>
      </c>
      <c r="C1206" s="2" t="s">
        <v>4947</v>
      </c>
      <c r="D1206" s="3" t="s">
        <v>4948</v>
      </c>
      <c r="E1206" s="3" t="s">
        <v>4948</v>
      </c>
      <c r="F1206" s="3" t="s">
        <v>4949</v>
      </c>
      <c r="G1206" s="3" t="s">
        <v>4948</v>
      </c>
      <c r="H1206" s="3" t="s">
        <v>26129</v>
      </c>
      <c r="I1206" s="3" t="s">
        <v>26129</v>
      </c>
      <c r="J1206" s="3" t="s">
        <v>26130</v>
      </c>
      <c r="K1206" s="3" t="s">
        <v>26129</v>
      </c>
      <c r="L1206" s="3"/>
    </row>
    <row r="1207" spans="1:12" ht="13.5" customHeight="1" x14ac:dyDescent="0.25">
      <c r="A1207" s="3" t="s">
        <v>9</v>
      </c>
      <c r="B1207" s="2" t="s">
        <v>40268</v>
      </c>
      <c r="C1207" s="2" t="s">
        <v>4950</v>
      </c>
      <c r="D1207" s="3" t="s">
        <v>4951</v>
      </c>
      <c r="E1207" s="3" t="s">
        <v>4951</v>
      </c>
      <c r="F1207" s="3" t="s">
        <v>4952</v>
      </c>
      <c r="G1207" s="3" t="s">
        <v>4951</v>
      </c>
      <c r="H1207" s="3" t="s">
        <v>26131</v>
      </c>
      <c r="I1207" s="3" t="s">
        <v>26131</v>
      </c>
      <c r="J1207" s="3" t="s">
        <v>26132</v>
      </c>
      <c r="K1207" s="3" t="s">
        <v>26131</v>
      </c>
      <c r="L1207" s="3"/>
    </row>
    <row r="1208" spans="1:12" ht="13.5" customHeight="1" x14ac:dyDescent="0.25">
      <c r="A1208" s="3" t="s">
        <v>9</v>
      </c>
      <c r="B1208" s="2" t="s">
        <v>40269</v>
      </c>
      <c r="C1208" s="2" t="s">
        <v>4953</v>
      </c>
      <c r="D1208" s="3" t="s">
        <v>4954</v>
      </c>
      <c r="E1208" s="3" t="s">
        <v>4954</v>
      </c>
      <c r="F1208" s="3" t="s">
        <v>4955</v>
      </c>
      <c r="G1208" s="3" t="s">
        <v>4954</v>
      </c>
      <c r="H1208" s="3" t="s">
        <v>26133</v>
      </c>
      <c r="I1208" s="3" t="s">
        <v>26133</v>
      </c>
      <c r="J1208" s="3" t="s">
        <v>26134</v>
      </c>
      <c r="K1208" s="3" t="s">
        <v>26133</v>
      </c>
      <c r="L1208" s="3"/>
    </row>
    <row r="1209" spans="1:12" ht="13.5" customHeight="1" x14ac:dyDescent="0.25">
      <c r="A1209" s="3" t="s">
        <v>188</v>
      </c>
      <c r="B1209" s="2" t="s">
        <v>40270</v>
      </c>
      <c r="C1209" s="2" t="s">
        <v>4956</v>
      </c>
      <c r="D1209" s="3" t="s">
        <v>4957</v>
      </c>
      <c r="E1209" s="3" t="s">
        <v>4957</v>
      </c>
      <c r="F1209" s="3" t="s">
        <v>4958</v>
      </c>
      <c r="G1209" s="3" t="s">
        <v>4959</v>
      </c>
      <c r="H1209" s="3" t="s">
        <v>26135</v>
      </c>
      <c r="I1209" s="3" t="s">
        <v>26135</v>
      </c>
      <c r="J1209" s="3" t="s">
        <v>26136</v>
      </c>
      <c r="K1209" s="3" t="s">
        <v>26137</v>
      </c>
      <c r="L1209" s="3"/>
    </row>
    <row r="1210" spans="1:12" ht="13.5" customHeight="1" x14ac:dyDescent="0.25">
      <c r="A1210" s="3" t="s">
        <v>9</v>
      </c>
      <c r="B1210" s="2" t="s">
        <v>40271</v>
      </c>
      <c r="C1210" s="2" t="s">
        <v>4960</v>
      </c>
      <c r="D1210" s="3" t="s">
        <v>4961</v>
      </c>
      <c r="E1210" s="3" t="s">
        <v>4961</v>
      </c>
      <c r="F1210" s="3" t="s">
        <v>4962</v>
      </c>
      <c r="G1210" s="3" t="s">
        <v>4963</v>
      </c>
      <c r="H1210" s="3" t="s">
        <v>26138</v>
      </c>
      <c r="I1210" s="3" t="s">
        <v>26138</v>
      </c>
      <c r="J1210" s="3" t="s">
        <v>26139</v>
      </c>
      <c r="K1210" s="3" t="s">
        <v>26140</v>
      </c>
      <c r="L1210" s="3"/>
    </row>
    <row r="1211" spans="1:12" ht="13.5" customHeight="1" x14ac:dyDescent="0.25">
      <c r="A1211" s="3" t="s">
        <v>9</v>
      </c>
      <c r="B1211" s="2" t="s">
        <v>40272</v>
      </c>
      <c r="C1211" s="2" t="s">
        <v>4964</v>
      </c>
      <c r="D1211" s="3" t="s">
        <v>4965</v>
      </c>
      <c r="E1211" s="3" t="s">
        <v>4966</v>
      </c>
      <c r="F1211" s="3" t="s">
        <v>4967</v>
      </c>
      <c r="G1211" s="3" t="s">
        <v>4968</v>
      </c>
      <c r="H1211" s="3" t="s">
        <v>26141</v>
      </c>
      <c r="I1211" s="3" t="s">
        <v>26142</v>
      </c>
      <c r="J1211" s="3" t="s">
        <v>26143</v>
      </c>
      <c r="K1211" s="3" t="s">
        <v>26144</v>
      </c>
      <c r="L1211" s="3"/>
    </row>
    <row r="1212" spans="1:12" ht="13.5" customHeight="1" x14ac:dyDescent="0.25">
      <c r="A1212" s="3" t="s">
        <v>9</v>
      </c>
      <c r="B1212" s="2" t="s">
        <v>40273</v>
      </c>
      <c r="C1212" s="2" t="s">
        <v>4969</v>
      </c>
      <c r="D1212" s="3" t="s">
        <v>4970</v>
      </c>
      <c r="E1212" s="3" t="s">
        <v>4971</v>
      </c>
      <c r="F1212" s="3" t="s">
        <v>4972</v>
      </c>
      <c r="G1212" s="3" t="s">
        <v>4973</v>
      </c>
      <c r="H1212" s="3" t="s">
        <v>26145</v>
      </c>
      <c r="I1212" s="3" t="s">
        <v>26146</v>
      </c>
      <c r="J1212" s="3" t="s">
        <v>26147</v>
      </c>
      <c r="K1212" s="3" t="s">
        <v>26148</v>
      </c>
      <c r="L1212" s="3"/>
    </row>
    <row r="1213" spans="1:12" ht="13.5" customHeight="1" x14ac:dyDescent="0.25">
      <c r="A1213" s="5" t="s">
        <v>13581</v>
      </c>
      <c r="B1213" s="5" t="s">
        <v>44557</v>
      </c>
      <c r="C1213" s="5" t="s">
        <v>44558</v>
      </c>
      <c r="D1213" s="5" t="s">
        <v>44559</v>
      </c>
      <c r="E1213" s="1" t="s">
        <v>44559</v>
      </c>
      <c r="F1213" s="1" t="s">
        <v>44560</v>
      </c>
      <c r="G1213" s="1" t="s">
        <v>44559</v>
      </c>
      <c r="H1213" s="5" t="str">
        <f ca="1">IFERROR(__xludf.DUMMYFUNCTION("GOOGLETRANSLATE(D41,""en"",""ja"")"),"悪性生検コア数")</f>
        <v>悪性生検コア数</v>
      </c>
      <c r="I1213" s="5" t="str">
        <f ca="1">IFERROR(__xludf.DUMMYFUNCTION("GOOGLETRANSLATE(E41,""en"",""ja"")"),"悪性生検コア数")</f>
        <v>悪性生検コア数</v>
      </c>
      <c r="J1213" s="5" t="str">
        <f ca="1">IFERROR(__xludf.DUMMYFUNCTION("GOOGLETRANSLATE(F41,""en"",""ja"")"),"悪性組織を含むコア生検の総数の測定値。(NCI)")</f>
        <v>悪性組織を含むコア生検の総数の測定値。(NCI)</v>
      </c>
      <c r="K1213" s="5" t="str">
        <f ca="1">IFERROR(__xludf.DUMMYFUNCTION("GOOGLETRANSLATE(G41,""en"",""ja"")"),"悪性生検コア数")</f>
        <v>悪性生検コア数</v>
      </c>
      <c r="L1213" s="3"/>
    </row>
    <row r="1214" spans="1:12" ht="13.5" customHeight="1" x14ac:dyDescent="0.25">
      <c r="A1214" s="3" t="s">
        <v>9</v>
      </c>
      <c r="B1214" s="2" t="s">
        <v>40274</v>
      </c>
      <c r="C1214" s="2" t="s">
        <v>4974</v>
      </c>
      <c r="D1214" s="3" t="s">
        <v>4975</v>
      </c>
      <c r="E1214" s="3" t="s">
        <v>4975</v>
      </c>
      <c r="F1214" s="3" t="s">
        <v>4976</v>
      </c>
      <c r="G1214" s="3" t="s">
        <v>4977</v>
      </c>
      <c r="H1214" s="3" t="s">
        <v>26149</v>
      </c>
      <c r="I1214" s="3" t="s">
        <v>26149</v>
      </c>
      <c r="J1214" s="3" t="s">
        <v>26150</v>
      </c>
      <c r="K1214" s="3" t="s">
        <v>26151</v>
      </c>
      <c r="L1214" s="3"/>
    </row>
    <row r="1215" spans="1:12" ht="13.5" customHeight="1" x14ac:dyDescent="0.25">
      <c r="A1215" s="3" t="s">
        <v>9</v>
      </c>
      <c r="B1215" s="2" t="s">
        <v>40275</v>
      </c>
      <c r="C1215" s="2" t="s">
        <v>4978</v>
      </c>
      <c r="D1215" s="3" t="s">
        <v>4979</v>
      </c>
      <c r="E1215" s="3" t="s">
        <v>4979</v>
      </c>
      <c r="F1215" s="3" t="s">
        <v>4980</v>
      </c>
      <c r="G1215" s="3" t="s">
        <v>4981</v>
      </c>
      <c r="H1215" s="3" t="s">
        <v>26152</v>
      </c>
      <c r="I1215" s="3" t="s">
        <v>26152</v>
      </c>
      <c r="J1215" s="3" t="s">
        <v>26153</v>
      </c>
      <c r="K1215" s="3" t="s">
        <v>26154</v>
      </c>
      <c r="L1215" s="3"/>
    </row>
    <row r="1216" spans="1:12" ht="13.5" customHeight="1" x14ac:dyDescent="0.25">
      <c r="A1216" s="3" t="s">
        <v>9</v>
      </c>
      <c r="B1216" s="2" t="s">
        <v>40276</v>
      </c>
      <c r="C1216" s="2" t="s">
        <v>4982</v>
      </c>
      <c r="D1216" s="3" t="s">
        <v>4983</v>
      </c>
      <c r="E1216" s="3" t="s">
        <v>4984</v>
      </c>
      <c r="F1216" s="3" t="s">
        <v>4985</v>
      </c>
      <c r="G1216" s="3" t="s">
        <v>4986</v>
      </c>
      <c r="H1216" s="3" t="s">
        <v>26155</v>
      </c>
      <c r="I1216" s="3" t="s">
        <v>26156</v>
      </c>
      <c r="J1216" s="3" t="s">
        <v>26157</v>
      </c>
      <c r="K1216" s="3" t="s">
        <v>26158</v>
      </c>
      <c r="L1216" s="3"/>
    </row>
    <row r="1217" spans="1:12" ht="13.5" customHeight="1" x14ac:dyDescent="0.25">
      <c r="A1217" s="3" t="s">
        <v>9</v>
      </c>
      <c r="B1217" s="2" t="s">
        <v>40277</v>
      </c>
      <c r="C1217" s="2" t="s">
        <v>4987</v>
      </c>
      <c r="D1217" s="3" t="s">
        <v>4988</v>
      </c>
      <c r="E1217" s="3" t="s">
        <v>4989</v>
      </c>
      <c r="F1217" s="3" t="s">
        <v>4990</v>
      </c>
      <c r="G1217" s="3" t="s">
        <v>4991</v>
      </c>
      <c r="H1217" s="3" t="s">
        <v>26159</v>
      </c>
      <c r="I1217" s="3" t="s">
        <v>26160</v>
      </c>
      <c r="J1217" s="3" t="s">
        <v>26161</v>
      </c>
      <c r="K1217" s="3" t="s">
        <v>26162</v>
      </c>
      <c r="L1217" s="3"/>
    </row>
    <row r="1218" spans="1:12" ht="13.5" customHeight="1" x14ac:dyDescent="0.25">
      <c r="A1218" s="3" t="s">
        <v>9</v>
      </c>
      <c r="B1218" s="2" t="s">
        <v>40278</v>
      </c>
      <c r="C1218" s="2" t="s">
        <v>4992</v>
      </c>
      <c r="D1218" s="3" t="s">
        <v>4993</v>
      </c>
      <c r="E1218" s="3" t="s">
        <v>4994</v>
      </c>
      <c r="F1218" s="3" t="s">
        <v>4995</v>
      </c>
      <c r="G1218" s="3" t="s">
        <v>4996</v>
      </c>
      <c r="H1218" s="3" t="s">
        <v>26163</v>
      </c>
      <c r="I1218" s="3" t="s">
        <v>26164</v>
      </c>
      <c r="J1218" s="3" t="s">
        <v>26165</v>
      </c>
      <c r="K1218" s="3" t="s">
        <v>26166</v>
      </c>
      <c r="L1218" s="3"/>
    </row>
    <row r="1219" spans="1:12" ht="13.5" customHeight="1" x14ac:dyDescent="0.25">
      <c r="A1219" s="3" t="s">
        <v>9</v>
      </c>
      <c r="B1219" s="2" t="s">
        <v>40279</v>
      </c>
      <c r="C1219" s="2" t="s">
        <v>4997</v>
      </c>
      <c r="D1219" s="3" t="s">
        <v>4998</v>
      </c>
      <c r="E1219" s="3" t="s">
        <v>4998</v>
      </c>
      <c r="F1219" s="3" t="s">
        <v>4999</v>
      </c>
      <c r="G1219" s="3" t="s">
        <v>5000</v>
      </c>
      <c r="H1219" s="3" t="s">
        <v>26167</v>
      </c>
      <c r="I1219" s="3" t="s">
        <v>26167</v>
      </c>
      <c r="J1219" s="3" t="s">
        <v>26168</v>
      </c>
      <c r="K1219" s="3" t="s">
        <v>26169</v>
      </c>
      <c r="L1219" s="3"/>
    </row>
    <row r="1220" spans="1:12" ht="13.5" customHeight="1" x14ac:dyDescent="0.25">
      <c r="A1220" s="3" t="s">
        <v>9</v>
      </c>
      <c r="B1220" s="2" t="s">
        <v>40280</v>
      </c>
      <c r="C1220" s="2" t="s">
        <v>5001</v>
      </c>
      <c r="D1220" s="3" t="s">
        <v>5002</v>
      </c>
      <c r="E1220" s="3" t="s">
        <v>5002</v>
      </c>
      <c r="F1220" s="3" t="s">
        <v>5003</v>
      </c>
      <c r="G1220" s="3" t="s">
        <v>5004</v>
      </c>
      <c r="H1220" s="3" t="s">
        <v>26170</v>
      </c>
      <c r="I1220" s="3" t="s">
        <v>26170</v>
      </c>
      <c r="J1220" s="3" t="s">
        <v>26171</v>
      </c>
      <c r="K1220" s="3" t="s">
        <v>26172</v>
      </c>
      <c r="L1220" s="3"/>
    </row>
    <row r="1221" spans="1:12" ht="13.5" customHeight="1" x14ac:dyDescent="0.25">
      <c r="A1221" s="3" t="s">
        <v>54</v>
      </c>
      <c r="B1221" s="2" t="s">
        <v>40281</v>
      </c>
      <c r="C1221" s="2" t="s">
        <v>5005</v>
      </c>
      <c r="D1221" s="3" t="s">
        <v>5006</v>
      </c>
      <c r="E1221" s="3" t="s">
        <v>5006</v>
      </c>
      <c r="F1221" s="3" t="s">
        <v>5007</v>
      </c>
      <c r="G1221" s="3" t="s">
        <v>5008</v>
      </c>
      <c r="H1221" s="3" t="s">
        <v>26173</v>
      </c>
      <c r="I1221" s="3" t="s">
        <v>26173</v>
      </c>
      <c r="J1221" s="3" t="s">
        <v>26174</v>
      </c>
      <c r="K1221" s="3" t="s">
        <v>26175</v>
      </c>
      <c r="L1221" s="3"/>
    </row>
    <row r="1222" spans="1:12" ht="13.5" customHeight="1" x14ac:dyDescent="0.25">
      <c r="A1222" s="3" t="s">
        <v>70</v>
      </c>
      <c r="B1222" s="2" t="s">
        <v>40282</v>
      </c>
      <c r="C1222" s="2" t="s">
        <v>5009</v>
      </c>
      <c r="D1222" s="3" t="s">
        <v>5010</v>
      </c>
      <c r="E1222" s="3" t="s">
        <v>5010</v>
      </c>
      <c r="F1222" s="3" t="s">
        <v>5011</v>
      </c>
      <c r="G1222" s="3" t="s">
        <v>5012</v>
      </c>
      <c r="H1222" s="3" t="s">
        <v>26176</v>
      </c>
      <c r="I1222" s="3" t="s">
        <v>26176</v>
      </c>
      <c r="J1222" s="3" t="s">
        <v>26177</v>
      </c>
      <c r="K1222" s="4" t="s">
        <v>26178</v>
      </c>
      <c r="L1222" s="3"/>
    </row>
    <row r="1223" spans="1:12" ht="13.5" customHeight="1" x14ac:dyDescent="0.25">
      <c r="A1223" s="3" t="s">
        <v>9</v>
      </c>
      <c r="B1223" s="2" t="s">
        <v>40283</v>
      </c>
      <c r="C1223" s="2" t="s">
        <v>5013</v>
      </c>
      <c r="D1223" s="3" t="s">
        <v>5014</v>
      </c>
      <c r="E1223" s="3" t="s">
        <v>5015</v>
      </c>
      <c r="F1223" s="3" t="s">
        <v>5016</v>
      </c>
      <c r="G1223" s="3" t="s">
        <v>5017</v>
      </c>
      <c r="H1223" s="3" t="s">
        <v>26179</v>
      </c>
      <c r="I1223" s="3" t="s">
        <v>26180</v>
      </c>
      <c r="J1223" s="3" t="s">
        <v>26181</v>
      </c>
      <c r="K1223" s="3" t="s">
        <v>26182</v>
      </c>
      <c r="L1223" s="3"/>
    </row>
    <row r="1224" spans="1:12" ht="13.5" customHeight="1" x14ac:dyDescent="0.25">
      <c r="A1224" s="3" t="s">
        <v>54</v>
      </c>
      <c r="B1224" s="2" t="s">
        <v>40284</v>
      </c>
      <c r="C1224" s="2" t="s">
        <v>5018</v>
      </c>
      <c r="D1224" s="3" t="s">
        <v>5019</v>
      </c>
      <c r="E1224" s="3" t="s">
        <v>5019</v>
      </c>
      <c r="F1224" s="3" t="s">
        <v>5020</v>
      </c>
      <c r="G1224" s="3" t="s">
        <v>5019</v>
      </c>
      <c r="H1224" s="3" t="s">
        <v>26183</v>
      </c>
      <c r="I1224" s="3" t="s">
        <v>26183</v>
      </c>
      <c r="J1224" s="3" t="s">
        <v>26184</v>
      </c>
      <c r="K1224" s="3" t="s">
        <v>26183</v>
      </c>
      <c r="L1224" s="3"/>
    </row>
    <row r="1225" spans="1:12" ht="13.5" customHeight="1" x14ac:dyDescent="0.25">
      <c r="A1225" s="3" t="s">
        <v>54</v>
      </c>
      <c r="B1225" s="2" t="s">
        <v>40285</v>
      </c>
      <c r="C1225" s="2" t="s">
        <v>5021</v>
      </c>
      <c r="D1225" s="3" t="s">
        <v>5022</v>
      </c>
      <c r="E1225" s="3" t="s">
        <v>5022</v>
      </c>
      <c r="F1225" s="3" t="s">
        <v>5023</v>
      </c>
      <c r="G1225" s="3" t="s">
        <v>5022</v>
      </c>
      <c r="H1225" s="3" t="s">
        <v>26185</v>
      </c>
      <c r="I1225" s="3" t="s">
        <v>26185</v>
      </c>
      <c r="J1225" s="3" t="s">
        <v>26186</v>
      </c>
      <c r="K1225" s="3" t="s">
        <v>26185</v>
      </c>
      <c r="L1225" s="3"/>
    </row>
    <row r="1226" spans="1:12" ht="13.5" customHeight="1" x14ac:dyDescent="0.25">
      <c r="A1226" s="3" t="s">
        <v>54</v>
      </c>
      <c r="B1226" s="2" t="s">
        <v>40286</v>
      </c>
      <c r="C1226" s="2" t="s">
        <v>5024</v>
      </c>
      <c r="D1226" s="3" t="s">
        <v>5025</v>
      </c>
      <c r="E1226" s="3" t="s">
        <v>5025</v>
      </c>
      <c r="F1226" s="3" t="s">
        <v>5026</v>
      </c>
      <c r="G1226" s="3" t="s">
        <v>5025</v>
      </c>
      <c r="H1226" s="3" t="s">
        <v>26187</v>
      </c>
      <c r="I1226" s="3" t="s">
        <v>26187</v>
      </c>
      <c r="J1226" s="3" t="s">
        <v>26188</v>
      </c>
      <c r="K1226" s="3" t="s">
        <v>26187</v>
      </c>
      <c r="L1226" s="3"/>
    </row>
    <row r="1227" spans="1:12" ht="13.5" customHeight="1" x14ac:dyDescent="0.25">
      <c r="A1227" s="3" t="s">
        <v>54</v>
      </c>
      <c r="B1227" s="2" t="s">
        <v>40287</v>
      </c>
      <c r="C1227" s="2" t="s">
        <v>5027</v>
      </c>
      <c r="D1227" s="3" t="s">
        <v>5028</v>
      </c>
      <c r="E1227" s="3" t="s">
        <v>5028</v>
      </c>
      <c r="F1227" s="3" t="s">
        <v>5029</v>
      </c>
      <c r="G1227" s="3" t="s">
        <v>5028</v>
      </c>
      <c r="H1227" s="3" t="s">
        <v>26189</v>
      </c>
      <c r="I1227" s="3" t="s">
        <v>26189</v>
      </c>
      <c r="J1227" s="3" t="s">
        <v>26190</v>
      </c>
      <c r="K1227" s="3" t="s">
        <v>26189</v>
      </c>
      <c r="L1227" s="3"/>
    </row>
    <row r="1228" spans="1:12" ht="13.5" customHeight="1" x14ac:dyDescent="0.25">
      <c r="A1228" s="3" t="s">
        <v>54</v>
      </c>
      <c r="B1228" s="2" t="s">
        <v>40288</v>
      </c>
      <c r="C1228" s="2" t="s">
        <v>5030</v>
      </c>
      <c r="D1228" s="3" t="s">
        <v>5031</v>
      </c>
      <c r="E1228" s="3" t="s">
        <v>5031</v>
      </c>
      <c r="F1228" s="3" t="s">
        <v>5032</v>
      </c>
      <c r="G1228" s="3" t="s">
        <v>5031</v>
      </c>
      <c r="H1228" s="3" t="s">
        <v>26191</v>
      </c>
      <c r="I1228" s="3" t="s">
        <v>26191</v>
      </c>
      <c r="J1228" s="3" t="s">
        <v>26192</v>
      </c>
      <c r="K1228" s="3" t="s">
        <v>26191</v>
      </c>
      <c r="L1228" s="3"/>
    </row>
    <row r="1229" spans="1:12" ht="13.5" customHeight="1" x14ac:dyDescent="0.25">
      <c r="A1229" s="3" t="s">
        <v>106</v>
      </c>
      <c r="B1229" s="2" t="s">
        <v>40289</v>
      </c>
      <c r="C1229" s="2" t="s">
        <v>5033</v>
      </c>
      <c r="D1229" s="3" t="s">
        <v>5034</v>
      </c>
      <c r="E1229" s="3" t="s">
        <v>5034</v>
      </c>
      <c r="F1229" s="3" t="s">
        <v>5035</v>
      </c>
      <c r="G1229" s="3" t="s">
        <v>5036</v>
      </c>
      <c r="H1229" s="3" t="s">
        <v>26193</v>
      </c>
      <c r="I1229" s="3" t="s">
        <v>26193</v>
      </c>
      <c r="J1229" s="3" t="s">
        <v>26194</v>
      </c>
      <c r="K1229" s="3" t="s">
        <v>26195</v>
      </c>
      <c r="L1229" s="3"/>
    </row>
    <row r="1230" spans="1:12" ht="13.5" customHeight="1" x14ac:dyDescent="0.25">
      <c r="A1230" s="3" t="s">
        <v>106</v>
      </c>
      <c r="B1230" s="2" t="s">
        <v>40290</v>
      </c>
      <c r="C1230" s="2" t="s">
        <v>5037</v>
      </c>
      <c r="D1230" s="3" t="s">
        <v>5038</v>
      </c>
      <c r="E1230" s="3" t="s">
        <v>5038</v>
      </c>
      <c r="F1230" s="3" t="s">
        <v>5039</v>
      </c>
      <c r="G1230" s="3" t="s">
        <v>5040</v>
      </c>
      <c r="H1230" s="3" t="s">
        <v>26196</v>
      </c>
      <c r="I1230" s="3" t="s">
        <v>26196</v>
      </c>
      <c r="J1230" s="3" t="s">
        <v>26197</v>
      </c>
      <c r="K1230" s="3" t="s">
        <v>26198</v>
      </c>
      <c r="L1230" s="3"/>
    </row>
    <row r="1231" spans="1:12" ht="13.5" customHeight="1" x14ac:dyDescent="0.25">
      <c r="A1231" s="3" t="s">
        <v>9</v>
      </c>
      <c r="B1231" s="2" t="s">
        <v>40291</v>
      </c>
      <c r="C1231" s="2" t="s">
        <v>5041</v>
      </c>
      <c r="D1231" s="3" t="s">
        <v>5042</v>
      </c>
      <c r="E1231" s="3" t="s">
        <v>5042</v>
      </c>
      <c r="F1231" s="3" t="s">
        <v>5043</v>
      </c>
      <c r="G1231" s="3" t="s">
        <v>5044</v>
      </c>
      <c r="H1231" s="3" t="s">
        <v>26199</v>
      </c>
      <c r="I1231" s="3" t="s">
        <v>26199</v>
      </c>
      <c r="J1231" s="3" t="s">
        <v>26200</v>
      </c>
      <c r="K1231" s="3" t="s">
        <v>26201</v>
      </c>
      <c r="L1231" s="3"/>
    </row>
    <row r="1232" spans="1:12" ht="13.5" customHeight="1" x14ac:dyDescent="0.25">
      <c r="A1232" s="3" t="s">
        <v>9</v>
      </c>
      <c r="B1232" s="2" t="s">
        <v>40292</v>
      </c>
      <c r="C1232" s="2" t="s">
        <v>5045</v>
      </c>
      <c r="D1232" s="3" t="s">
        <v>5046</v>
      </c>
      <c r="E1232" s="3" t="s">
        <v>5046</v>
      </c>
      <c r="F1232" s="3" t="s">
        <v>5047</v>
      </c>
      <c r="G1232" s="3" t="s">
        <v>5046</v>
      </c>
      <c r="H1232" s="3" t="s">
        <v>26202</v>
      </c>
      <c r="I1232" s="3" t="s">
        <v>26202</v>
      </c>
      <c r="J1232" s="3" t="s">
        <v>26203</v>
      </c>
      <c r="K1232" s="3" t="s">
        <v>26202</v>
      </c>
      <c r="L1232" s="3"/>
    </row>
    <row r="1233" spans="1:12" ht="13.5" customHeight="1" x14ac:dyDescent="0.25">
      <c r="A1233" s="3" t="s">
        <v>9</v>
      </c>
      <c r="B1233" s="2" t="s">
        <v>40293</v>
      </c>
      <c r="C1233" s="2" t="s">
        <v>5048</v>
      </c>
      <c r="D1233" s="3" t="s">
        <v>5049</v>
      </c>
      <c r="E1233" s="3" t="s">
        <v>5049</v>
      </c>
      <c r="F1233" s="3" t="s">
        <v>5050</v>
      </c>
      <c r="G1233" s="3" t="s">
        <v>5051</v>
      </c>
      <c r="H1233" s="3" t="s">
        <v>26204</v>
      </c>
      <c r="I1233" s="3" t="s">
        <v>26204</v>
      </c>
      <c r="J1233" s="3" t="s">
        <v>26205</v>
      </c>
      <c r="K1233" s="3" t="s">
        <v>26206</v>
      </c>
      <c r="L1233" s="3"/>
    </row>
    <row r="1234" spans="1:12" ht="13.5" customHeight="1" x14ac:dyDescent="0.25">
      <c r="A1234" s="3" t="s">
        <v>121</v>
      </c>
      <c r="B1234" s="2" t="s">
        <v>40294</v>
      </c>
      <c r="C1234" s="2" t="s">
        <v>5052</v>
      </c>
      <c r="D1234" s="3" t="s">
        <v>5053</v>
      </c>
      <c r="E1234" s="3" t="s">
        <v>5053</v>
      </c>
      <c r="F1234" s="3" t="s">
        <v>5054</v>
      </c>
      <c r="G1234" s="3" t="s">
        <v>5055</v>
      </c>
      <c r="H1234" s="3" t="s">
        <v>26207</v>
      </c>
      <c r="I1234" s="3" t="s">
        <v>26207</v>
      </c>
      <c r="J1234" s="3" t="s">
        <v>26208</v>
      </c>
      <c r="K1234" s="3" t="s">
        <v>26209</v>
      </c>
      <c r="L1234" s="3"/>
    </row>
    <row r="1235" spans="1:12" ht="13.5" customHeight="1" x14ac:dyDescent="0.25">
      <c r="A1235" s="3" t="s">
        <v>70</v>
      </c>
      <c r="B1235" s="2" t="s">
        <v>40295</v>
      </c>
      <c r="C1235" s="2" t="s">
        <v>5056</v>
      </c>
      <c r="D1235" s="3" t="s">
        <v>5057</v>
      </c>
      <c r="E1235" s="3" t="s">
        <v>5057</v>
      </c>
      <c r="F1235" s="3" t="s">
        <v>5058</v>
      </c>
      <c r="G1235" s="3" t="s">
        <v>5059</v>
      </c>
      <c r="H1235" s="3" t="s">
        <v>26210</v>
      </c>
      <c r="I1235" s="3" t="s">
        <v>26210</v>
      </c>
      <c r="J1235" s="3" t="s">
        <v>26211</v>
      </c>
      <c r="K1235" s="3" t="s">
        <v>26212</v>
      </c>
      <c r="L1235" s="3"/>
    </row>
    <row r="1236" spans="1:12" ht="13.5" customHeight="1" x14ac:dyDescent="0.25">
      <c r="A1236" s="3" t="s">
        <v>70</v>
      </c>
      <c r="B1236" s="2" t="s">
        <v>40296</v>
      </c>
      <c r="C1236" s="2" t="s">
        <v>5060</v>
      </c>
      <c r="D1236" s="3" t="s">
        <v>5061</v>
      </c>
      <c r="E1236" s="3" t="s">
        <v>5061</v>
      </c>
      <c r="F1236" s="3" t="s">
        <v>5062</v>
      </c>
      <c r="G1236" s="3" t="s">
        <v>5063</v>
      </c>
      <c r="H1236" s="3" t="s">
        <v>26213</v>
      </c>
      <c r="I1236" s="3" t="s">
        <v>26213</v>
      </c>
      <c r="J1236" s="3" t="s">
        <v>26214</v>
      </c>
      <c r="K1236" s="3" t="s">
        <v>26215</v>
      </c>
      <c r="L1236" s="3"/>
    </row>
    <row r="1237" spans="1:12" ht="13.5" customHeight="1" x14ac:dyDescent="0.25">
      <c r="A1237" s="3" t="s">
        <v>70</v>
      </c>
      <c r="B1237" s="2" t="s">
        <v>40297</v>
      </c>
      <c r="C1237" s="2" t="s">
        <v>5064</v>
      </c>
      <c r="D1237" s="3" t="s">
        <v>5065</v>
      </c>
      <c r="E1237" s="3" t="s">
        <v>5065</v>
      </c>
      <c r="F1237" s="3" t="s">
        <v>5066</v>
      </c>
      <c r="G1237" s="3" t="s">
        <v>5067</v>
      </c>
      <c r="H1237" s="3" t="s">
        <v>26216</v>
      </c>
      <c r="I1237" s="3" t="s">
        <v>26216</v>
      </c>
      <c r="J1237" s="3" t="s">
        <v>26217</v>
      </c>
      <c r="K1237" s="3" t="s">
        <v>26218</v>
      </c>
      <c r="L1237" s="3"/>
    </row>
    <row r="1238" spans="1:12" ht="13.5" customHeight="1" x14ac:dyDescent="0.25">
      <c r="A1238" s="3" t="s">
        <v>5068</v>
      </c>
      <c r="B1238" s="2" t="s">
        <v>40298</v>
      </c>
      <c r="C1238" s="2" t="s">
        <v>5069</v>
      </c>
      <c r="D1238" s="3" t="s">
        <v>5070</v>
      </c>
      <c r="E1238" s="3" t="s">
        <v>5071</v>
      </c>
      <c r="F1238" s="3" t="s">
        <v>5072</v>
      </c>
      <c r="G1238" s="3" t="s">
        <v>5073</v>
      </c>
      <c r="H1238" s="3" t="s">
        <v>26219</v>
      </c>
      <c r="I1238" s="3" t="s">
        <v>26220</v>
      </c>
      <c r="J1238" s="3" t="s">
        <v>26221</v>
      </c>
      <c r="K1238" s="3" t="s">
        <v>26222</v>
      </c>
      <c r="L1238" s="3"/>
    </row>
    <row r="1239" spans="1:12" ht="13.5" customHeight="1" x14ac:dyDescent="0.25">
      <c r="A1239" s="3" t="s">
        <v>5068</v>
      </c>
      <c r="B1239" s="2" t="s">
        <v>40299</v>
      </c>
      <c r="C1239" s="2" t="s">
        <v>5074</v>
      </c>
      <c r="D1239" s="3" t="s">
        <v>5075</v>
      </c>
      <c r="E1239" s="3" t="s">
        <v>5076</v>
      </c>
      <c r="F1239" s="3" t="s">
        <v>5077</v>
      </c>
      <c r="G1239" s="3" t="s">
        <v>5078</v>
      </c>
      <c r="H1239" s="3" t="s">
        <v>26223</v>
      </c>
      <c r="I1239" s="3" t="s">
        <v>26224</v>
      </c>
      <c r="J1239" s="3" t="s">
        <v>26225</v>
      </c>
      <c r="K1239" s="3" t="s">
        <v>26226</v>
      </c>
      <c r="L1239" s="3"/>
    </row>
    <row r="1240" spans="1:12" ht="13.5" customHeight="1" x14ac:dyDescent="0.25">
      <c r="A1240" s="3" t="s">
        <v>70</v>
      </c>
      <c r="B1240" s="2" t="s">
        <v>40300</v>
      </c>
      <c r="C1240" s="2" t="s">
        <v>5079</v>
      </c>
      <c r="D1240" s="3" t="s">
        <v>5080</v>
      </c>
      <c r="E1240" s="3" t="s">
        <v>5080</v>
      </c>
      <c r="F1240" s="3" t="s">
        <v>5081</v>
      </c>
      <c r="G1240" s="3" t="s">
        <v>5082</v>
      </c>
      <c r="H1240" s="3" t="s">
        <v>26227</v>
      </c>
      <c r="I1240" s="3" t="s">
        <v>26227</v>
      </c>
      <c r="J1240" s="3" t="s">
        <v>26228</v>
      </c>
      <c r="K1240" s="3" t="s">
        <v>26229</v>
      </c>
      <c r="L1240" s="3"/>
    </row>
    <row r="1241" spans="1:12" ht="13.5" customHeight="1" x14ac:dyDescent="0.25">
      <c r="A1241" s="3" t="s">
        <v>54</v>
      </c>
      <c r="B1241" s="2" t="s">
        <v>40301</v>
      </c>
      <c r="C1241" s="2" t="s">
        <v>5083</v>
      </c>
      <c r="D1241" s="3" t="s">
        <v>5084</v>
      </c>
      <c r="E1241" s="3" t="s">
        <v>5085</v>
      </c>
      <c r="F1241" s="3" t="s">
        <v>5086</v>
      </c>
      <c r="G1241" s="3" t="s">
        <v>5087</v>
      </c>
      <c r="H1241" s="3" t="s">
        <v>26230</v>
      </c>
      <c r="I1241" s="3" t="s">
        <v>26231</v>
      </c>
      <c r="J1241" s="3" t="s">
        <v>26232</v>
      </c>
      <c r="K1241" s="3" t="s">
        <v>26233</v>
      </c>
      <c r="L1241" s="3"/>
    </row>
    <row r="1242" spans="1:12" ht="13.5" customHeight="1" x14ac:dyDescent="0.25">
      <c r="A1242" s="3" t="s">
        <v>70</v>
      </c>
      <c r="B1242" s="2" t="s">
        <v>40302</v>
      </c>
      <c r="C1242" s="2" t="s">
        <v>5088</v>
      </c>
      <c r="D1242" s="3" t="s">
        <v>5089</v>
      </c>
      <c r="E1242" s="3" t="s">
        <v>5090</v>
      </c>
      <c r="F1242" s="3" t="s">
        <v>5091</v>
      </c>
      <c r="G1242" s="3" t="s">
        <v>5092</v>
      </c>
      <c r="H1242" s="3" t="s">
        <v>26234</v>
      </c>
      <c r="I1242" s="3" t="s">
        <v>26235</v>
      </c>
      <c r="J1242" s="3" t="s">
        <v>26236</v>
      </c>
      <c r="K1242" s="4" t="s">
        <v>26237</v>
      </c>
      <c r="L1242" s="3"/>
    </row>
    <row r="1243" spans="1:12" ht="13.5" customHeight="1" x14ac:dyDescent="0.25">
      <c r="A1243" s="3" t="s">
        <v>9</v>
      </c>
      <c r="B1243" s="2" t="s">
        <v>40303</v>
      </c>
      <c r="C1243" s="2" t="s">
        <v>5093</v>
      </c>
      <c r="D1243" s="3" t="s">
        <v>5094</v>
      </c>
      <c r="E1243" s="3" t="s">
        <v>5094</v>
      </c>
      <c r="F1243" s="3" t="s">
        <v>5095</v>
      </c>
      <c r="G1243" s="3" t="s">
        <v>5096</v>
      </c>
      <c r="H1243" s="3" t="s">
        <v>26238</v>
      </c>
      <c r="I1243" s="3" t="s">
        <v>26238</v>
      </c>
      <c r="J1243" s="3" t="s">
        <v>26239</v>
      </c>
      <c r="K1243" s="3" t="s">
        <v>26240</v>
      </c>
      <c r="L1243" s="3"/>
    </row>
    <row r="1244" spans="1:12" ht="13.5" customHeight="1" x14ac:dyDescent="0.25">
      <c r="A1244" s="3" t="s">
        <v>70</v>
      </c>
      <c r="B1244" s="2" t="s">
        <v>40304</v>
      </c>
      <c r="C1244" s="2" t="s">
        <v>5097</v>
      </c>
      <c r="D1244" s="3" t="s">
        <v>5098</v>
      </c>
      <c r="E1244" s="3" t="s">
        <v>5098</v>
      </c>
      <c r="F1244" s="3" t="s">
        <v>5099</v>
      </c>
      <c r="G1244" s="3" t="s">
        <v>5100</v>
      </c>
      <c r="H1244" s="3" t="s">
        <v>26241</v>
      </c>
      <c r="I1244" s="3" t="s">
        <v>26241</v>
      </c>
      <c r="J1244" s="3" t="s">
        <v>26242</v>
      </c>
      <c r="K1244" s="3" t="s">
        <v>26243</v>
      </c>
      <c r="L1244" s="3"/>
    </row>
    <row r="1245" spans="1:12" ht="13.5" customHeight="1" x14ac:dyDescent="0.25">
      <c r="A1245" s="3" t="s">
        <v>9</v>
      </c>
      <c r="B1245" s="2" t="s">
        <v>40305</v>
      </c>
      <c r="C1245" s="2" t="s">
        <v>5101</v>
      </c>
      <c r="D1245" s="3" t="s">
        <v>5102</v>
      </c>
      <c r="E1245" s="3" t="s">
        <v>5102</v>
      </c>
      <c r="F1245" s="3" t="s">
        <v>5103</v>
      </c>
      <c r="G1245" s="3" t="s">
        <v>5104</v>
      </c>
      <c r="H1245" s="3" t="s">
        <v>26244</v>
      </c>
      <c r="I1245" s="3" t="s">
        <v>26244</v>
      </c>
      <c r="J1245" s="3" t="s">
        <v>26245</v>
      </c>
      <c r="K1245" s="3" t="s">
        <v>26246</v>
      </c>
      <c r="L1245" s="3"/>
    </row>
    <row r="1246" spans="1:12" ht="13.5" customHeight="1" x14ac:dyDescent="0.25">
      <c r="A1246" s="3" t="s">
        <v>9</v>
      </c>
      <c r="B1246" s="2" t="s">
        <v>40306</v>
      </c>
      <c r="C1246" s="2" t="s">
        <v>5105</v>
      </c>
      <c r="D1246" s="3" t="s">
        <v>5106</v>
      </c>
      <c r="E1246" s="3" t="s">
        <v>5106</v>
      </c>
      <c r="F1246" s="3" t="s">
        <v>5107</v>
      </c>
      <c r="G1246" s="3" t="s">
        <v>5106</v>
      </c>
      <c r="H1246" s="3" t="s">
        <v>26247</v>
      </c>
      <c r="I1246" s="3" t="s">
        <v>26247</v>
      </c>
      <c r="J1246" s="3" t="s">
        <v>26248</v>
      </c>
      <c r="K1246" s="3" t="s">
        <v>26247</v>
      </c>
      <c r="L1246" s="3"/>
    </row>
    <row r="1247" spans="1:12" ht="13.5" customHeight="1" x14ac:dyDescent="0.25">
      <c r="A1247" s="3" t="s">
        <v>9</v>
      </c>
      <c r="B1247" s="2" t="s">
        <v>40307</v>
      </c>
      <c r="C1247" s="2" t="s">
        <v>5108</v>
      </c>
      <c r="D1247" s="3" t="s">
        <v>5109</v>
      </c>
      <c r="E1247" s="3" t="s">
        <v>5109</v>
      </c>
      <c r="F1247" s="3" t="s">
        <v>5110</v>
      </c>
      <c r="G1247" s="3" t="s">
        <v>5109</v>
      </c>
      <c r="H1247" s="3" t="s">
        <v>26249</v>
      </c>
      <c r="I1247" s="3" t="s">
        <v>26249</v>
      </c>
      <c r="J1247" s="3" t="s">
        <v>26250</v>
      </c>
      <c r="K1247" s="3" t="s">
        <v>26249</v>
      </c>
      <c r="L1247" s="3"/>
    </row>
    <row r="1248" spans="1:12" ht="13.5" customHeight="1" x14ac:dyDescent="0.25">
      <c r="A1248" s="3" t="s">
        <v>162</v>
      </c>
      <c r="B1248" s="2" t="s">
        <v>40308</v>
      </c>
      <c r="C1248" s="2" t="s">
        <v>5111</v>
      </c>
      <c r="D1248" s="3" t="s">
        <v>5112</v>
      </c>
      <c r="E1248" s="3" t="s">
        <v>5112</v>
      </c>
      <c r="F1248" s="3" t="s">
        <v>5113</v>
      </c>
      <c r="G1248" s="3" t="s">
        <v>5114</v>
      </c>
      <c r="H1248" s="3" t="s">
        <v>26251</v>
      </c>
      <c r="I1248" s="3" t="s">
        <v>26251</v>
      </c>
      <c r="J1248" s="3" t="s">
        <v>26252</v>
      </c>
      <c r="K1248" s="3" t="s">
        <v>26253</v>
      </c>
      <c r="L1248" s="3"/>
    </row>
    <row r="1249" spans="1:12" ht="13.5" customHeight="1" x14ac:dyDescent="0.25">
      <c r="A1249" s="3" t="s">
        <v>9</v>
      </c>
      <c r="B1249" s="2" t="s">
        <v>40309</v>
      </c>
      <c r="C1249" s="2" t="s">
        <v>5115</v>
      </c>
      <c r="D1249" s="3" t="s">
        <v>5116</v>
      </c>
      <c r="E1249" s="3" t="s">
        <v>5116</v>
      </c>
      <c r="F1249" s="3" t="s">
        <v>5117</v>
      </c>
      <c r="G1249" s="3" t="s">
        <v>5118</v>
      </c>
      <c r="H1249" s="3" t="s">
        <v>26254</v>
      </c>
      <c r="I1249" s="3" t="s">
        <v>26254</v>
      </c>
      <c r="J1249" s="3" t="s">
        <v>26255</v>
      </c>
      <c r="K1249" s="3" t="s">
        <v>26256</v>
      </c>
      <c r="L1249" s="3"/>
    </row>
    <row r="1250" spans="1:12" ht="13.5" customHeight="1" x14ac:dyDescent="0.25">
      <c r="A1250" s="3" t="s">
        <v>54</v>
      </c>
      <c r="B1250" s="2" t="s">
        <v>40310</v>
      </c>
      <c r="C1250" s="2" t="s">
        <v>5119</v>
      </c>
      <c r="D1250" s="3" t="s">
        <v>5120</v>
      </c>
      <c r="E1250" s="3" t="s">
        <v>5121</v>
      </c>
      <c r="F1250" s="3" t="s">
        <v>5122</v>
      </c>
      <c r="G1250" s="3" t="s">
        <v>5123</v>
      </c>
      <c r="H1250" s="3" t="s">
        <v>26257</v>
      </c>
      <c r="I1250" s="3" t="s">
        <v>26258</v>
      </c>
      <c r="J1250" s="3" t="s">
        <v>26259</v>
      </c>
      <c r="K1250" s="3" t="s">
        <v>26260</v>
      </c>
      <c r="L1250" s="3"/>
    </row>
    <row r="1251" spans="1:12" ht="13.5" customHeight="1" x14ac:dyDescent="0.25">
      <c r="A1251" s="3" t="s">
        <v>9</v>
      </c>
      <c r="B1251" s="2" t="s">
        <v>40311</v>
      </c>
      <c r="C1251" s="2" t="s">
        <v>5124</v>
      </c>
      <c r="D1251" s="3" t="s">
        <v>5125</v>
      </c>
      <c r="E1251" s="3" t="s">
        <v>5126</v>
      </c>
      <c r="F1251" s="3" t="s">
        <v>5127</v>
      </c>
      <c r="G1251" s="3" t="s">
        <v>5128</v>
      </c>
      <c r="H1251" s="3" t="s">
        <v>26261</v>
      </c>
      <c r="I1251" s="3" t="s">
        <v>26262</v>
      </c>
      <c r="J1251" s="3" t="s">
        <v>26263</v>
      </c>
      <c r="K1251" s="4" t="s">
        <v>26264</v>
      </c>
      <c r="L1251" s="3"/>
    </row>
    <row r="1252" spans="1:12" ht="13.5" customHeight="1" x14ac:dyDescent="0.25">
      <c r="A1252" s="3" t="s">
        <v>70</v>
      </c>
      <c r="B1252" s="2" t="s">
        <v>40312</v>
      </c>
      <c r="C1252" s="2" t="s">
        <v>5129</v>
      </c>
      <c r="D1252" s="3" t="s">
        <v>5130</v>
      </c>
      <c r="E1252" s="3" t="s">
        <v>5131</v>
      </c>
      <c r="F1252" s="3" t="s">
        <v>5132</v>
      </c>
      <c r="G1252" s="3" t="s">
        <v>5133</v>
      </c>
      <c r="H1252" s="3" t="s">
        <v>26265</v>
      </c>
      <c r="I1252" s="3" t="s">
        <v>26266</v>
      </c>
      <c r="J1252" s="3" t="s">
        <v>26267</v>
      </c>
      <c r="K1252" s="3" t="s">
        <v>26268</v>
      </c>
      <c r="L1252" s="3"/>
    </row>
    <row r="1253" spans="1:12" ht="13.5" customHeight="1" x14ac:dyDescent="0.25">
      <c r="A1253" s="3" t="s">
        <v>9</v>
      </c>
      <c r="B1253" s="2" t="s">
        <v>40313</v>
      </c>
      <c r="C1253" s="2" t="s">
        <v>5134</v>
      </c>
      <c r="D1253" s="3" t="s">
        <v>5135</v>
      </c>
      <c r="E1253" s="3" t="s">
        <v>5136</v>
      </c>
      <c r="F1253" s="3" t="s">
        <v>5137</v>
      </c>
      <c r="G1253" s="3" t="s">
        <v>5138</v>
      </c>
      <c r="H1253" s="3" t="s">
        <v>26269</v>
      </c>
      <c r="I1253" s="3" t="s">
        <v>26269</v>
      </c>
      <c r="J1253" s="3" t="s">
        <v>26270</v>
      </c>
      <c r="K1253" s="3" t="s">
        <v>26271</v>
      </c>
      <c r="L1253" s="3"/>
    </row>
    <row r="1254" spans="1:12" ht="13.5" customHeight="1" x14ac:dyDescent="0.25">
      <c r="A1254" s="3" t="s">
        <v>9</v>
      </c>
      <c r="B1254" s="2" t="s">
        <v>40314</v>
      </c>
      <c r="C1254" s="2" t="s">
        <v>5139</v>
      </c>
      <c r="D1254" s="3" t="s">
        <v>5140</v>
      </c>
      <c r="E1254" s="3" t="s">
        <v>5140</v>
      </c>
      <c r="F1254" s="3" t="s">
        <v>5141</v>
      </c>
      <c r="G1254" s="3" t="s">
        <v>5142</v>
      </c>
      <c r="H1254" s="3" t="s">
        <v>26272</v>
      </c>
      <c r="I1254" s="3" t="s">
        <v>26272</v>
      </c>
      <c r="J1254" s="3" t="s">
        <v>26273</v>
      </c>
      <c r="K1254" s="3" t="s">
        <v>26274</v>
      </c>
      <c r="L1254" s="3"/>
    </row>
    <row r="1255" spans="1:12" ht="13.5" customHeight="1" x14ac:dyDescent="0.25">
      <c r="A1255" s="3" t="s">
        <v>70</v>
      </c>
      <c r="B1255" s="2" t="s">
        <v>40315</v>
      </c>
      <c r="C1255" s="2" t="s">
        <v>5143</v>
      </c>
      <c r="D1255" s="3" t="s">
        <v>5144</v>
      </c>
      <c r="E1255" s="3" t="s">
        <v>5145</v>
      </c>
      <c r="F1255" s="3" t="s">
        <v>5146</v>
      </c>
      <c r="G1255" s="3" t="s">
        <v>5147</v>
      </c>
      <c r="H1255" s="3" t="s">
        <v>26275</v>
      </c>
      <c r="I1255" s="3" t="s">
        <v>26276</v>
      </c>
      <c r="J1255" s="3" t="s">
        <v>26277</v>
      </c>
      <c r="K1255" s="3" t="s">
        <v>26278</v>
      </c>
      <c r="L1255" s="3"/>
    </row>
    <row r="1256" spans="1:12" ht="13.5" customHeight="1" x14ac:dyDescent="0.25">
      <c r="A1256" s="3" t="s">
        <v>70</v>
      </c>
      <c r="B1256" s="2" t="s">
        <v>40316</v>
      </c>
      <c r="C1256" s="2" t="s">
        <v>5148</v>
      </c>
      <c r="D1256" s="3" t="s">
        <v>5149</v>
      </c>
      <c r="E1256" s="3" t="s">
        <v>5149</v>
      </c>
      <c r="F1256" s="3" t="s">
        <v>5150</v>
      </c>
      <c r="G1256" s="3" t="s">
        <v>5151</v>
      </c>
      <c r="H1256" s="3" t="s">
        <v>26279</v>
      </c>
      <c r="I1256" s="3" t="s">
        <v>26279</v>
      </c>
      <c r="J1256" s="3" t="s">
        <v>26280</v>
      </c>
      <c r="K1256" s="3" t="s">
        <v>26281</v>
      </c>
      <c r="L1256" s="3"/>
    </row>
    <row r="1257" spans="1:12" ht="13.5" customHeight="1" x14ac:dyDescent="0.25">
      <c r="A1257" s="3" t="s">
        <v>9</v>
      </c>
      <c r="B1257" s="2" t="s">
        <v>40317</v>
      </c>
      <c r="C1257" s="2" t="s">
        <v>5152</v>
      </c>
      <c r="D1257" s="3" t="s">
        <v>5153</v>
      </c>
      <c r="E1257" s="3" t="s">
        <v>5153</v>
      </c>
      <c r="F1257" s="3" t="s">
        <v>5154</v>
      </c>
      <c r="G1257" s="3" t="s">
        <v>5155</v>
      </c>
      <c r="H1257" s="3" t="s">
        <v>26282</v>
      </c>
      <c r="I1257" s="3" t="s">
        <v>26282</v>
      </c>
      <c r="J1257" s="3" t="s">
        <v>26283</v>
      </c>
      <c r="K1257" s="3" t="s">
        <v>26284</v>
      </c>
      <c r="L1257" s="3"/>
    </row>
    <row r="1258" spans="1:12" ht="13.5" customHeight="1" x14ac:dyDescent="0.25">
      <c r="A1258" s="3" t="s">
        <v>54</v>
      </c>
      <c r="B1258" s="2" t="s">
        <v>40317</v>
      </c>
      <c r="C1258" s="2" t="s">
        <v>5152</v>
      </c>
      <c r="D1258" s="3" t="s">
        <v>5153</v>
      </c>
      <c r="E1258" s="3" t="s">
        <v>5153</v>
      </c>
      <c r="F1258" s="3" t="s">
        <v>5154</v>
      </c>
      <c r="G1258" s="3" t="s">
        <v>5155</v>
      </c>
      <c r="H1258" s="3" t="s">
        <v>26282</v>
      </c>
      <c r="I1258" s="3" t="s">
        <v>26282</v>
      </c>
      <c r="J1258" s="3" t="s">
        <v>26283</v>
      </c>
      <c r="K1258" s="3" t="s">
        <v>26284</v>
      </c>
      <c r="L1258" s="3"/>
    </row>
    <row r="1259" spans="1:12" ht="13.5" customHeight="1" x14ac:dyDescent="0.25">
      <c r="A1259" s="3" t="s">
        <v>9</v>
      </c>
      <c r="B1259" s="2" t="s">
        <v>40318</v>
      </c>
      <c r="C1259" s="2" t="s">
        <v>5156</v>
      </c>
      <c r="D1259" s="3" t="s">
        <v>5157</v>
      </c>
      <c r="E1259" s="3" t="s">
        <v>5157</v>
      </c>
      <c r="F1259" s="3" t="s">
        <v>5158</v>
      </c>
      <c r="G1259" s="3" t="s">
        <v>5159</v>
      </c>
      <c r="H1259" s="3" t="s">
        <v>26285</v>
      </c>
      <c r="I1259" s="3" t="s">
        <v>26285</v>
      </c>
      <c r="J1259" s="3" t="s">
        <v>26286</v>
      </c>
      <c r="K1259" s="3" t="s">
        <v>26287</v>
      </c>
      <c r="L1259" s="3"/>
    </row>
    <row r="1260" spans="1:12" ht="13.5" customHeight="1" x14ac:dyDescent="0.25">
      <c r="A1260" s="3" t="s">
        <v>9</v>
      </c>
      <c r="B1260" s="2" t="s">
        <v>40319</v>
      </c>
      <c r="C1260" s="2" t="s">
        <v>5160</v>
      </c>
      <c r="D1260" s="3" t="s">
        <v>5161</v>
      </c>
      <c r="E1260" s="3" t="s">
        <v>5161</v>
      </c>
      <c r="F1260" s="3" t="s">
        <v>5162</v>
      </c>
      <c r="G1260" s="3" t="s">
        <v>5163</v>
      </c>
      <c r="H1260" s="3" t="s">
        <v>26288</v>
      </c>
      <c r="I1260" s="3" t="s">
        <v>26288</v>
      </c>
      <c r="J1260" s="3" t="s">
        <v>26289</v>
      </c>
      <c r="K1260" s="3" t="s">
        <v>26290</v>
      </c>
      <c r="L1260" s="3"/>
    </row>
    <row r="1261" spans="1:12" ht="13.5" customHeight="1" x14ac:dyDescent="0.25">
      <c r="A1261" s="3" t="s">
        <v>9</v>
      </c>
      <c r="B1261" s="2" t="s">
        <v>40320</v>
      </c>
      <c r="C1261" s="2" t="s">
        <v>5164</v>
      </c>
      <c r="D1261" s="3" t="s">
        <v>5165</v>
      </c>
      <c r="E1261" s="3" t="s">
        <v>5165</v>
      </c>
      <c r="F1261" s="3" t="s">
        <v>5166</v>
      </c>
      <c r="G1261" s="3" t="s">
        <v>5165</v>
      </c>
      <c r="H1261" s="3" t="s">
        <v>26291</v>
      </c>
      <c r="I1261" s="3" t="s">
        <v>26291</v>
      </c>
      <c r="J1261" s="3" t="s">
        <v>26292</v>
      </c>
      <c r="K1261" s="3" t="s">
        <v>26291</v>
      </c>
      <c r="L1261" s="3"/>
    </row>
    <row r="1262" spans="1:12" ht="13.5" customHeight="1" x14ac:dyDescent="0.25">
      <c r="A1262" s="3" t="s">
        <v>9</v>
      </c>
      <c r="B1262" s="2" t="s">
        <v>40321</v>
      </c>
      <c r="C1262" s="2" t="s">
        <v>5167</v>
      </c>
      <c r="D1262" s="3" t="s">
        <v>5168</v>
      </c>
      <c r="E1262" s="3" t="s">
        <v>5168</v>
      </c>
      <c r="F1262" s="3" t="s">
        <v>5169</v>
      </c>
      <c r="G1262" s="3" t="s">
        <v>5170</v>
      </c>
      <c r="H1262" s="3" t="s">
        <v>26293</v>
      </c>
      <c r="I1262" s="3" t="s">
        <v>26293</v>
      </c>
      <c r="J1262" s="3" t="s">
        <v>26294</v>
      </c>
      <c r="K1262" s="3" t="s">
        <v>26295</v>
      </c>
      <c r="L1262" s="3"/>
    </row>
    <row r="1263" spans="1:12" ht="13.5" customHeight="1" x14ac:dyDescent="0.25">
      <c r="A1263" s="3" t="s">
        <v>9</v>
      </c>
      <c r="B1263" s="2" t="s">
        <v>40322</v>
      </c>
      <c r="C1263" s="2" t="s">
        <v>5171</v>
      </c>
      <c r="D1263" s="3" t="s">
        <v>5172</v>
      </c>
      <c r="E1263" s="3" t="s">
        <v>5172</v>
      </c>
      <c r="F1263" s="3" t="s">
        <v>5173</v>
      </c>
      <c r="G1263" s="3" t="s">
        <v>5174</v>
      </c>
      <c r="H1263" s="3" t="s">
        <v>26296</v>
      </c>
      <c r="I1263" s="3" t="s">
        <v>26296</v>
      </c>
      <c r="J1263" s="3" t="s">
        <v>26297</v>
      </c>
      <c r="K1263" s="4" t="s">
        <v>26298</v>
      </c>
      <c r="L1263" s="3"/>
    </row>
    <row r="1264" spans="1:12" ht="13.5" customHeight="1" x14ac:dyDescent="0.25">
      <c r="A1264" s="3" t="s">
        <v>9</v>
      </c>
      <c r="B1264" s="2" t="s">
        <v>40323</v>
      </c>
      <c r="C1264" s="2" t="s">
        <v>5175</v>
      </c>
      <c r="D1264" s="3" t="s">
        <v>5176</v>
      </c>
      <c r="E1264" s="3" t="s">
        <v>5176</v>
      </c>
      <c r="F1264" s="3" t="s">
        <v>5177</v>
      </c>
      <c r="G1264" s="3" t="s">
        <v>5178</v>
      </c>
      <c r="H1264" s="3" t="s">
        <v>26299</v>
      </c>
      <c r="I1264" s="3" t="s">
        <v>26299</v>
      </c>
      <c r="J1264" s="3" t="s">
        <v>26300</v>
      </c>
      <c r="K1264" s="3" t="s">
        <v>26301</v>
      </c>
      <c r="L1264" s="3"/>
    </row>
    <row r="1265" spans="1:12" ht="13.5" customHeight="1" x14ac:dyDescent="0.25">
      <c r="A1265" s="3" t="s">
        <v>9</v>
      </c>
      <c r="B1265" s="2" t="s">
        <v>40324</v>
      </c>
      <c r="C1265" s="2" t="s">
        <v>5179</v>
      </c>
      <c r="D1265" s="3" t="s">
        <v>5180</v>
      </c>
      <c r="E1265" s="3" t="s">
        <v>5180</v>
      </c>
      <c r="F1265" s="3" t="s">
        <v>5181</v>
      </c>
      <c r="G1265" s="3" t="s">
        <v>5182</v>
      </c>
      <c r="H1265" s="3" t="s">
        <v>26302</v>
      </c>
      <c r="I1265" s="3" t="s">
        <v>26302</v>
      </c>
      <c r="J1265" s="3" t="s">
        <v>26303</v>
      </c>
      <c r="K1265" s="3" t="s">
        <v>26304</v>
      </c>
      <c r="L1265" s="3"/>
    </row>
    <row r="1266" spans="1:12" ht="13.5" customHeight="1" x14ac:dyDescent="0.25">
      <c r="A1266" s="3" t="s">
        <v>9</v>
      </c>
      <c r="B1266" s="2" t="s">
        <v>40325</v>
      </c>
      <c r="C1266" s="2" t="s">
        <v>5183</v>
      </c>
      <c r="D1266" s="3" t="s">
        <v>5184</v>
      </c>
      <c r="E1266" s="3" t="s">
        <v>5184</v>
      </c>
      <c r="F1266" s="3" t="s">
        <v>5185</v>
      </c>
      <c r="G1266" s="3" t="s">
        <v>5186</v>
      </c>
      <c r="H1266" s="3" t="s">
        <v>26305</v>
      </c>
      <c r="I1266" s="3" t="s">
        <v>26305</v>
      </c>
      <c r="J1266" s="3" t="s">
        <v>26306</v>
      </c>
      <c r="K1266" s="3" t="s">
        <v>26307</v>
      </c>
      <c r="L1266" s="3"/>
    </row>
    <row r="1267" spans="1:12" ht="13.5" customHeight="1" x14ac:dyDescent="0.25">
      <c r="A1267" s="3" t="s">
        <v>54</v>
      </c>
      <c r="B1267" s="2" t="s">
        <v>40326</v>
      </c>
      <c r="C1267" s="2" t="s">
        <v>5187</v>
      </c>
      <c r="D1267" s="3" t="s">
        <v>5188</v>
      </c>
      <c r="E1267" s="3" t="s">
        <v>5188</v>
      </c>
      <c r="F1267" s="3" t="s">
        <v>5189</v>
      </c>
      <c r="G1267" s="3" t="s">
        <v>5188</v>
      </c>
      <c r="H1267" s="3" t="s">
        <v>26308</v>
      </c>
      <c r="I1267" s="3" t="s">
        <v>26308</v>
      </c>
      <c r="J1267" s="3" t="s">
        <v>26309</v>
      </c>
      <c r="K1267" s="3" t="s">
        <v>26308</v>
      </c>
      <c r="L1267" s="3"/>
    </row>
    <row r="1268" spans="1:12" ht="13.5" customHeight="1" x14ac:dyDescent="0.25">
      <c r="A1268" s="3" t="s">
        <v>121</v>
      </c>
      <c r="B1268" s="2" t="s">
        <v>40327</v>
      </c>
      <c r="C1268" s="2" t="s">
        <v>5190</v>
      </c>
      <c r="D1268" s="3" t="s">
        <v>5191</v>
      </c>
      <c r="E1268" s="3" t="s">
        <v>5191</v>
      </c>
      <c r="F1268" s="3" t="s">
        <v>5192</v>
      </c>
      <c r="G1268" s="3" t="s">
        <v>5193</v>
      </c>
      <c r="H1268" s="3" t="s">
        <v>26310</v>
      </c>
      <c r="I1268" s="3" t="s">
        <v>26310</v>
      </c>
      <c r="J1268" s="3" t="s">
        <v>26311</v>
      </c>
      <c r="K1268" s="3" t="s">
        <v>26310</v>
      </c>
      <c r="L1268" s="3"/>
    </row>
    <row r="1269" spans="1:12" ht="13.5" customHeight="1" x14ac:dyDescent="0.25">
      <c r="A1269" s="3" t="s">
        <v>9</v>
      </c>
      <c r="B1269" s="2" t="s">
        <v>40328</v>
      </c>
      <c r="C1269" s="2" t="s">
        <v>5194</v>
      </c>
      <c r="D1269" s="3" t="s">
        <v>5195</v>
      </c>
      <c r="E1269" s="3" t="s">
        <v>5195</v>
      </c>
      <c r="F1269" s="3" t="s">
        <v>5196</v>
      </c>
      <c r="G1269" s="3" t="s">
        <v>5197</v>
      </c>
      <c r="H1269" s="3" t="s">
        <v>26312</v>
      </c>
      <c r="I1269" s="3" t="s">
        <v>26312</v>
      </c>
      <c r="J1269" s="3" t="s">
        <v>26313</v>
      </c>
      <c r="K1269" s="4" t="s">
        <v>26314</v>
      </c>
      <c r="L1269" s="3"/>
    </row>
    <row r="1270" spans="1:12" ht="13.5" customHeight="1" x14ac:dyDescent="0.25">
      <c r="A1270" s="3" t="s">
        <v>9</v>
      </c>
      <c r="B1270" s="2" t="s">
        <v>40329</v>
      </c>
      <c r="C1270" s="2" t="s">
        <v>5198</v>
      </c>
      <c r="D1270" s="3" t="s">
        <v>5199</v>
      </c>
      <c r="E1270" s="3" t="s">
        <v>5199</v>
      </c>
      <c r="F1270" s="3" t="s">
        <v>5200</v>
      </c>
      <c r="G1270" s="3" t="s">
        <v>5201</v>
      </c>
      <c r="H1270" s="3" t="s">
        <v>26315</v>
      </c>
      <c r="I1270" s="3" t="s">
        <v>26315</v>
      </c>
      <c r="J1270" s="3" t="s">
        <v>26316</v>
      </c>
      <c r="K1270" s="3" t="s">
        <v>26317</v>
      </c>
      <c r="L1270" s="3"/>
    </row>
    <row r="1271" spans="1:12" ht="13.5" customHeight="1" x14ac:dyDescent="0.25">
      <c r="A1271" s="3" t="s">
        <v>9</v>
      </c>
      <c r="B1271" s="2" t="s">
        <v>40330</v>
      </c>
      <c r="C1271" s="2" t="s">
        <v>5202</v>
      </c>
      <c r="D1271" s="3" t="s">
        <v>5203</v>
      </c>
      <c r="E1271" s="3" t="s">
        <v>5203</v>
      </c>
      <c r="F1271" s="3" t="s">
        <v>5204</v>
      </c>
      <c r="G1271" s="3" t="s">
        <v>5205</v>
      </c>
      <c r="H1271" s="3" t="s">
        <v>26318</v>
      </c>
      <c r="I1271" s="3" t="s">
        <v>26318</v>
      </c>
      <c r="J1271" s="3" t="s">
        <v>26319</v>
      </c>
      <c r="K1271" s="3" t="s">
        <v>26320</v>
      </c>
      <c r="L1271" s="3"/>
    </row>
    <row r="1272" spans="1:12" ht="13.5" customHeight="1" x14ac:dyDescent="0.25">
      <c r="A1272" s="5" t="s">
        <v>13581</v>
      </c>
      <c r="B1272" s="5" t="s">
        <v>44561</v>
      </c>
      <c r="C1272" s="5" t="s">
        <v>44562</v>
      </c>
      <c r="D1272" s="5" t="s">
        <v>44563</v>
      </c>
      <c r="E1272" s="1" t="s">
        <v>44563</v>
      </c>
      <c r="F1272" s="1" t="s">
        <v>44564</v>
      </c>
      <c r="G1272" s="1" t="s">
        <v>44565</v>
      </c>
      <c r="H1272" s="5" t="str">
        <f ca="1">IFERROR(__xludf.DUMMYFUNCTION("GOOGLETRANSLATE(D42,""en"",""ja"")"),"陰窩膿瘍")</f>
        <v>陰窩膿瘍</v>
      </c>
      <c r="I1272" s="5" t="str">
        <f ca="1">IFERROR(__xludf.DUMMYFUNCTION("GOOGLETRANSLATE(E42,""en"",""ja"")"),"陰窩膿瘍")</f>
        <v>陰窩膿瘍</v>
      </c>
      <c r="J1272" s="5" t="str">
        <f ca="1">IFERROR(__xludf.DUMMYFUNCTION("GOOGLETRANSLATE(F42,""en"",""ja"")"),"生物標本における陰窩膿瘍の評価。")</f>
        <v>生物標本における陰窩膿瘍の評価。</v>
      </c>
      <c r="K1272" s="5" t="str">
        <f ca="1">IFERROR(__xludf.DUMMYFUNCTION("GOOGLETRANSLATE(G42,""en"",""ja"")"),"陰窩膿瘍の評価")</f>
        <v>陰窩膿瘍の評価</v>
      </c>
      <c r="L1272" s="3"/>
    </row>
    <row r="1273" spans="1:12" ht="13.5" customHeight="1" x14ac:dyDescent="0.25">
      <c r="A1273" s="5" t="s">
        <v>13581</v>
      </c>
      <c r="B1273" s="5" t="s">
        <v>44566</v>
      </c>
      <c r="C1273" s="5" t="s">
        <v>44567</v>
      </c>
      <c r="D1273" s="5" t="s">
        <v>44568</v>
      </c>
      <c r="E1273" s="1" t="s">
        <v>44568</v>
      </c>
      <c r="F1273" s="1" t="s">
        <v>44569</v>
      </c>
      <c r="G1273" s="1" t="s">
        <v>44570</v>
      </c>
      <c r="H1273" s="5" t="str">
        <f ca="1">IFERROR(__xludf.DUMMYFUNCTION("GOOGLETRANSLATE(D43,""en"",""ja"")"),"地下聖堂の建築的損傷")</f>
        <v>地下聖堂の建築的損傷</v>
      </c>
      <c r="I1273" s="5" t="str">
        <f ca="1">IFERROR(__xludf.DUMMYFUNCTION("GOOGLETRANSLATE(E43,""en"",""ja"")"),"地下聖堂の建築的損傷")</f>
        <v>地下聖堂の建築的損傷</v>
      </c>
      <c r="J1273" s="5" t="str">
        <f ca="1">IFERROR(__xludf.DUMMYFUNCTION("GOOGLETRANSLATE(F43,""en"",""ja"")"),"生物標本の陰窩に対する建築的損傷の程度の評価。")</f>
        <v>生物標本の陰窩に対する建築的損傷の程度の評価。</v>
      </c>
      <c r="K1273" s="5" t="str">
        <f ca="1">IFERROR(__xludf.DUMMYFUNCTION("GOOGLETRANSLATE(G43,""en"",""ja"")"),"地下聖堂の建築損傷評価")</f>
        <v>地下聖堂の建築損傷評価</v>
      </c>
      <c r="L1273" s="3"/>
    </row>
    <row r="1274" spans="1:12" ht="13.5" customHeight="1" x14ac:dyDescent="0.25">
      <c r="A1274" s="3" t="s">
        <v>70</v>
      </c>
      <c r="B1274" s="2" t="s">
        <v>40331</v>
      </c>
      <c r="C1274" s="2" t="s">
        <v>5206</v>
      </c>
      <c r="D1274" s="3" t="s">
        <v>5207</v>
      </c>
      <c r="E1274" s="3" t="s">
        <v>5207</v>
      </c>
      <c r="F1274" s="3" t="s">
        <v>5208</v>
      </c>
      <c r="G1274" s="3" t="s">
        <v>5209</v>
      </c>
      <c r="H1274" s="3" t="s">
        <v>26321</v>
      </c>
      <c r="I1274" s="3" t="s">
        <v>26321</v>
      </c>
      <c r="J1274" s="3" t="s">
        <v>26322</v>
      </c>
      <c r="K1274" s="3" t="s">
        <v>26323</v>
      </c>
      <c r="L1274" s="3"/>
    </row>
    <row r="1275" spans="1:12" ht="13.5" customHeight="1" x14ac:dyDescent="0.25">
      <c r="A1275" s="3" t="s">
        <v>70</v>
      </c>
      <c r="B1275" s="2" t="s">
        <v>40332</v>
      </c>
      <c r="C1275" s="2" t="s">
        <v>5210</v>
      </c>
      <c r="D1275" s="3" t="s">
        <v>5211</v>
      </c>
      <c r="E1275" s="3" t="s">
        <v>5211</v>
      </c>
      <c r="F1275" s="3" t="s">
        <v>5212</v>
      </c>
      <c r="G1275" s="3" t="s">
        <v>5213</v>
      </c>
      <c r="H1275" s="3" t="s">
        <v>26324</v>
      </c>
      <c r="I1275" s="3" t="s">
        <v>26324</v>
      </c>
      <c r="J1275" s="3" t="s">
        <v>26325</v>
      </c>
      <c r="K1275" s="3" t="s">
        <v>26326</v>
      </c>
      <c r="L1275" s="3"/>
    </row>
    <row r="1276" spans="1:12" ht="13.5" customHeight="1" x14ac:dyDescent="0.25">
      <c r="A1276" s="5" t="s">
        <v>13581</v>
      </c>
      <c r="B1276" s="5" t="s">
        <v>44571</v>
      </c>
      <c r="C1276" s="5" t="s">
        <v>44572</v>
      </c>
      <c r="D1276" s="5" t="s">
        <v>44573</v>
      </c>
      <c r="E1276" s="1" t="s">
        <v>44573</v>
      </c>
      <c r="F1276" s="1" t="s">
        <v>44574</v>
      </c>
      <c r="G1276" s="1" t="s">
        <v>44575</v>
      </c>
      <c r="H1276" s="5" t="str">
        <f ca="1">IFERROR(__xludf.DUMMYFUNCTION("GOOGLETRANSLATE(D44,""en"",""ja"")"),"クリプトチス")</f>
        <v>クリプトチス</v>
      </c>
      <c r="I1276" s="5" t="str">
        <f ca="1">IFERROR(__xludf.DUMMYFUNCTION("GOOGLETRANSLATE(E44,""en"",""ja"")"),"クリプトチス")</f>
        <v>クリプトチス</v>
      </c>
      <c r="J1276" s="5" t="str">
        <f ca="1">IFERROR(__xludf.DUMMYFUNCTION("GOOGLETRANSLATE(F44,""en"",""ja"")"),"生物標本における陰窩炎の評価。")</f>
        <v>生物標本における陰窩炎の評価。</v>
      </c>
      <c r="K1276" s="5" t="str">
        <f ca="1">IFERROR(__xludf.DUMMYFUNCTION("GOOGLETRANSLATE(G44,""en"",""ja"")"),"クリプトチス評価")</f>
        <v>クリプトチス評価</v>
      </c>
      <c r="L1276" s="3"/>
    </row>
    <row r="1277" spans="1:12" ht="13.5" customHeight="1" x14ac:dyDescent="0.25">
      <c r="A1277" s="3" t="s">
        <v>9</v>
      </c>
      <c r="B1277" s="2" t="s">
        <v>40333</v>
      </c>
      <c r="C1277" s="2" t="s">
        <v>5214</v>
      </c>
      <c r="D1277" s="3" t="s">
        <v>5215</v>
      </c>
      <c r="E1277" s="3" t="s">
        <v>5216</v>
      </c>
      <c r="F1277" s="3" t="s">
        <v>5217</v>
      </c>
      <c r="G1277" s="3" t="s">
        <v>5218</v>
      </c>
      <c r="H1277" s="3" t="s">
        <v>26327</v>
      </c>
      <c r="I1277" s="3" t="s">
        <v>26328</v>
      </c>
      <c r="J1277" s="3" t="s">
        <v>26329</v>
      </c>
      <c r="K1277" s="3" t="s">
        <v>26330</v>
      </c>
      <c r="L1277" s="3"/>
    </row>
    <row r="1278" spans="1:12" ht="13.5" customHeight="1" x14ac:dyDescent="0.25">
      <c r="A1278" s="3" t="s">
        <v>9</v>
      </c>
      <c r="B1278" s="2" t="s">
        <v>40334</v>
      </c>
      <c r="C1278" s="2" t="s">
        <v>5219</v>
      </c>
      <c r="D1278" s="3" t="s">
        <v>5220</v>
      </c>
      <c r="E1278" s="3" t="s">
        <v>5220</v>
      </c>
      <c r="F1278" s="3" t="s">
        <v>5221</v>
      </c>
      <c r="G1278" s="3" t="s">
        <v>5222</v>
      </c>
      <c r="H1278" s="3" t="s">
        <v>26331</v>
      </c>
      <c r="I1278" s="3" t="s">
        <v>26331</v>
      </c>
      <c r="J1278" s="3" t="s">
        <v>26332</v>
      </c>
      <c r="K1278" s="3" t="s">
        <v>26333</v>
      </c>
      <c r="L1278" s="3"/>
    </row>
    <row r="1279" spans="1:12" ht="13.5" customHeight="1" x14ac:dyDescent="0.25">
      <c r="A1279" s="3" t="s">
        <v>9</v>
      </c>
      <c r="B1279" s="2" t="s">
        <v>40335</v>
      </c>
      <c r="C1279" s="2" t="s">
        <v>5223</v>
      </c>
      <c r="D1279" s="3" t="s">
        <v>5224</v>
      </c>
      <c r="E1279" s="3" t="s">
        <v>5224</v>
      </c>
      <c r="F1279" s="3" t="s">
        <v>5225</v>
      </c>
      <c r="G1279" s="3" t="s">
        <v>5226</v>
      </c>
      <c r="H1279" s="3" t="s">
        <v>26334</v>
      </c>
      <c r="I1279" s="3" t="s">
        <v>26334</v>
      </c>
      <c r="J1279" s="3" t="s">
        <v>26335</v>
      </c>
      <c r="K1279" s="3" t="s">
        <v>26336</v>
      </c>
      <c r="L1279" s="3"/>
    </row>
    <row r="1280" spans="1:12" ht="13.5" customHeight="1" x14ac:dyDescent="0.25">
      <c r="A1280" s="3" t="s">
        <v>9</v>
      </c>
      <c r="B1280" s="2" t="s">
        <v>40336</v>
      </c>
      <c r="C1280" s="2" t="s">
        <v>5227</v>
      </c>
      <c r="D1280" s="3" t="s">
        <v>5228</v>
      </c>
      <c r="E1280" s="3" t="s">
        <v>5228</v>
      </c>
      <c r="F1280" s="3" t="s">
        <v>5229</v>
      </c>
      <c r="G1280" s="3" t="s">
        <v>5230</v>
      </c>
      <c r="H1280" s="3" t="s">
        <v>26337</v>
      </c>
      <c r="I1280" s="3" t="s">
        <v>26337</v>
      </c>
      <c r="J1280" s="3" t="s">
        <v>26338</v>
      </c>
      <c r="K1280" s="3" t="s">
        <v>26339</v>
      </c>
      <c r="L1280" s="3"/>
    </row>
    <row r="1281" spans="1:12" ht="13.5" customHeight="1" x14ac:dyDescent="0.25">
      <c r="A1281" s="3" t="s">
        <v>9</v>
      </c>
      <c r="B1281" s="2" t="s">
        <v>40337</v>
      </c>
      <c r="C1281" s="2" t="s">
        <v>5231</v>
      </c>
      <c r="D1281" s="3" t="s">
        <v>5232</v>
      </c>
      <c r="E1281" s="3" t="s">
        <v>5233</v>
      </c>
      <c r="F1281" s="3" t="s">
        <v>5234</v>
      </c>
      <c r="G1281" s="3" t="s">
        <v>5235</v>
      </c>
      <c r="H1281" s="3" t="s">
        <v>26340</v>
      </c>
      <c r="I1281" s="3" t="s">
        <v>26341</v>
      </c>
      <c r="J1281" s="3" t="s">
        <v>26342</v>
      </c>
      <c r="K1281" s="3" t="s">
        <v>26343</v>
      </c>
      <c r="L1281" s="3"/>
    </row>
    <row r="1282" spans="1:12" ht="13.5" customHeight="1" x14ac:dyDescent="0.25">
      <c r="A1282" s="3" t="s">
        <v>84</v>
      </c>
      <c r="B1282" s="2" t="s">
        <v>40338</v>
      </c>
      <c r="C1282" s="2" t="s">
        <v>5236</v>
      </c>
      <c r="D1282" s="3" t="s">
        <v>5237</v>
      </c>
      <c r="E1282" s="3" t="s">
        <v>5237</v>
      </c>
      <c r="F1282" s="3" t="s">
        <v>5238</v>
      </c>
      <c r="G1282" s="3" t="s">
        <v>5237</v>
      </c>
      <c r="H1282" s="3" t="s">
        <v>26344</v>
      </c>
      <c r="I1282" s="3" t="s">
        <v>26344</v>
      </c>
      <c r="J1282" s="3" t="s">
        <v>26345</v>
      </c>
      <c r="K1282" s="3" t="s">
        <v>26344</v>
      </c>
      <c r="L1282" s="3"/>
    </row>
    <row r="1283" spans="1:12" ht="13.5" customHeight="1" x14ac:dyDescent="0.25">
      <c r="A1283" s="3" t="s">
        <v>84</v>
      </c>
      <c r="B1283" s="2" t="s">
        <v>40339</v>
      </c>
      <c r="C1283" s="2" t="s">
        <v>5239</v>
      </c>
      <c r="D1283" s="3" t="s">
        <v>5240</v>
      </c>
      <c r="E1283" s="3" t="s">
        <v>5241</v>
      </c>
      <c r="F1283" s="3" t="s">
        <v>5242</v>
      </c>
      <c r="G1283" s="3" t="s">
        <v>5243</v>
      </c>
      <c r="H1283" s="3" t="s">
        <v>26346</v>
      </c>
      <c r="I1283" s="3" t="s">
        <v>26347</v>
      </c>
      <c r="J1283" s="3" t="s">
        <v>26348</v>
      </c>
      <c r="K1283" s="3" t="s">
        <v>26349</v>
      </c>
      <c r="L1283" s="3"/>
    </row>
    <row r="1284" spans="1:12" ht="13.5" customHeight="1" x14ac:dyDescent="0.25">
      <c r="A1284" s="3" t="s">
        <v>84</v>
      </c>
      <c r="B1284" s="2" t="s">
        <v>40340</v>
      </c>
      <c r="C1284" s="2" t="s">
        <v>5244</v>
      </c>
      <c r="D1284" s="3" t="s">
        <v>5245</v>
      </c>
      <c r="E1284" s="3" t="s">
        <v>5246</v>
      </c>
      <c r="F1284" s="3" t="s">
        <v>5247</v>
      </c>
      <c r="G1284" s="3" t="s">
        <v>5248</v>
      </c>
      <c r="H1284" s="3" t="s">
        <v>26350</v>
      </c>
      <c r="I1284" s="3" t="s">
        <v>26351</v>
      </c>
      <c r="J1284" s="3" t="s">
        <v>26352</v>
      </c>
      <c r="K1284" s="3" t="s">
        <v>26353</v>
      </c>
      <c r="L1284" s="3"/>
    </row>
    <row r="1285" spans="1:12" ht="13.5" customHeight="1" x14ac:dyDescent="0.25">
      <c r="A1285" s="3" t="s">
        <v>84</v>
      </c>
      <c r="B1285" s="2" t="s">
        <v>40341</v>
      </c>
      <c r="C1285" s="2" t="s">
        <v>5249</v>
      </c>
      <c r="D1285" s="3" t="s">
        <v>5250</v>
      </c>
      <c r="E1285" s="3" t="s">
        <v>5251</v>
      </c>
      <c r="F1285" s="3" t="s">
        <v>5252</v>
      </c>
      <c r="G1285" s="3" t="s">
        <v>5253</v>
      </c>
      <c r="H1285" s="3" t="s">
        <v>26354</v>
      </c>
      <c r="I1285" s="3" t="s">
        <v>26355</v>
      </c>
      <c r="J1285" s="3" t="s">
        <v>26356</v>
      </c>
      <c r="K1285" s="3" t="s">
        <v>26357</v>
      </c>
      <c r="L1285" s="3"/>
    </row>
    <row r="1286" spans="1:12" ht="13.5" customHeight="1" x14ac:dyDescent="0.25">
      <c r="A1286" s="3" t="s">
        <v>9</v>
      </c>
      <c r="B1286" s="2" t="s">
        <v>40342</v>
      </c>
      <c r="C1286" s="2" t="s">
        <v>5254</v>
      </c>
      <c r="D1286" s="3" t="s">
        <v>5255</v>
      </c>
      <c r="E1286" s="3" t="s">
        <v>5255</v>
      </c>
      <c r="F1286" s="3" t="s">
        <v>5256</v>
      </c>
      <c r="G1286" s="3" t="s">
        <v>5257</v>
      </c>
      <c r="H1286" s="3" t="s">
        <v>26358</v>
      </c>
      <c r="I1286" s="3" t="s">
        <v>26358</v>
      </c>
      <c r="J1286" s="3" t="s">
        <v>26359</v>
      </c>
      <c r="K1286" s="3" t="s">
        <v>26360</v>
      </c>
      <c r="L1286" s="3"/>
    </row>
    <row r="1287" spans="1:12" ht="13.5" customHeight="1" x14ac:dyDescent="0.25">
      <c r="A1287" s="3" t="s">
        <v>9</v>
      </c>
      <c r="B1287" s="2" t="s">
        <v>40343</v>
      </c>
      <c r="C1287" s="2" t="s">
        <v>5258</v>
      </c>
      <c r="D1287" s="3" t="s">
        <v>5259</v>
      </c>
      <c r="E1287" s="3" t="s">
        <v>5260</v>
      </c>
      <c r="F1287" s="3" t="s">
        <v>5261</v>
      </c>
      <c r="G1287" s="3" t="s">
        <v>5262</v>
      </c>
      <c r="H1287" s="3" t="s">
        <v>26361</v>
      </c>
      <c r="I1287" s="3" t="s">
        <v>26362</v>
      </c>
      <c r="J1287" s="3" t="s">
        <v>26363</v>
      </c>
      <c r="K1287" s="4" t="s">
        <v>26364</v>
      </c>
      <c r="L1287" s="3"/>
    </row>
    <row r="1288" spans="1:12" ht="13.5" customHeight="1" x14ac:dyDescent="0.25">
      <c r="A1288" s="3" t="s">
        <v>9</v>
      </c>
      <c r="B1288" s="2" t="s">
        <v>40344</v>
      </c>
      <c r="C1288" s="2" t="s">
        <v>5263</v>
      </c>
      <c r="D1288" s="3" t="s">
        <v>5264</v>
      </c>
      <c r="E1288" s="3" t="s">
        <v>5264</v>
      </c>
      <c r="F1288" s="3" t="s">
        <v>5265</v>
      </c>
      <c r="G1288" s="3" t="s">
        <v>5266</v>
      </c>
      <c r="H1288" s="3" t="s">
        <v>26365</v>
      </c>
      <c r="I1288" s="3" t="s">
        <v>26365</v>
      </c>
      <c r="J1288" s="3" t="s">
        <v>26366</v>
      </c>
      <c r="K1288" s="3" t="s">
        <v>26367</v>
      </c>
      <c r="L1288" s="3"/>
    </row>
    <row r="1289" spans="1:12" ht="13.5" customHeight="1" x14ac:dyDescent="0.25">
      <c r="A1289" s="3" t="s">
        <v>9</v>
      </c>
      <c r="B1289" s="2" t="s">
        <v>40345</v>
      </c>
      <c r="C1289" s="2" t="s">
        <v>5267</v>
      </c>
      <c r="D1289" s="3" t="s">
        <v>5268</v>
      </c>
      <c r="E1289" s="3" t="s">
        <v>5268</v>
      </c>
      <c r="F1289" s="3" t="s">
        <v>5269</v>
      </c>
      <c r="G1289" s="3" t="s">
        <v>5270</v>
      </c>
      <c r="H1289" s="3" t="s">
        <v>26368</v>
      </c>
      <c r="I1289" s="3" t="s">
        <v>26368</v>
      </c>
      <c r="J1289" s="3" t="s">
        <v>26369</v>
      </c>
      <c r="K1289" s="3" t="s">
        <v>26370</v>
      </c>
      <c r="L1289" s="3"/>
    </row>
    <row r="1290" spans="1:12" ht="13.5" customHeight="1" x14ac:dyDescent="0.25">
      <c r="A1290" s="3" t="s">
        <v>9</v>
      </c>
      <c r="B1290" s="2" t="s">
        <v>40346</v>
      </c>
      <c r="C1290" s="2" t="s">
        <v>5271</v>
      </c>
      <c r="D1290" s="3" t="s">
        <v>5272</v>
      </c>
      <c r="E1290" s="3" t="s">
        <v>5272</v>
      </c>
      <c r="F1290" s="3" t="s">
        <v>5273</v>
      </c>
      <c r="G1290" s="3" t="s">
        <v>5274</v>
      </c>
      <c r="H1290" s="3" t="s">
        <v>26371</v>
      </c>
      <c r="I1290" s="3" t="s">
        <v>26371</v>
      </c>
      <c r="J1290" s="3" t="s">
        <v>26372</v>
      </c>
      <c r="K1290" s="3" t="s">
        <v>26373</v>
      </c>
      <c r="L1290" s="3"/>
    </row>
    <row r="1291" spans="1:12" ht="13.5" customHeight="1" x14ac:dyDescent="0.25">
      <c r="A1291" s="3" t="s">
        <v>9</v>
      </c>
      <c r="B1291" s="2" t="s">
        <v>40347</v>
      </c>
      <c r="C1291" s="2" t="s">
        <v>5275</v>
      </c>
      <c r="D1291" s="3" t="s">
        <v>5276</v>
      </c>
      <c r="E1291" s="3" t="s">
        <v>5277</v>
      </c>
      <c r="F1291" s="3" t="s">
        <v>5278</v>
      </c>
      <c r="G1291" s="3" t="s">
        <v>5279</v>
      </c>
      <c r="H1291" s="3" t="s">
        <v>26374</v>
      </c>
      <c r="I1291" s="3" t="s">
        <v>26375</v>
      </c>
      <c r="J1291" s="3" t="s">
        <v>26376</v>
      </c>
      <c r="K1291" s="3" t="s">
        <v>26377</v>
      </c>
      <c r="L1291" s="3"/>
    </row>
    <row r="1292" spans="1:12" ht="13.5" customHeight="1" x14ac:dyDescent="0.25">
      <c r="A1292" s="3" t="s">
        <v>9</v>
      </c>
      <c r="B1292" s="2" t="s">
        <v>40348</v>
      </c>
      <c r="C1292" s="2" t="s">
        <v>5280</v>
      </c>
      <c r="D1292" s="3" t="s">
        <v>5281</v>
      </c>
      <c r="E1292" s="3" t="s">
        <v>5281</v>
      </c>
      <c r="F1292" s="3" t="s">
        <v>5282</v>
      </c>
      <c r="G1292" s="3" t="s">
        <v>5283</v>
      </c>
      <c r="H1292" s="3" t="s">
        <v>26378</v>
      </c>
      <c r="I1292" s="3" t="s">
        <v>26378</v>
      </c>
      <c r="J1292" s="3" t="s">
        <v>26379</v>
      </c>
      <c r="K1292" s="3" t="s">
        <v>26380</v>
      </c>
      <c r="L1292" s="3"/>
    </row>
    <row r="1293" spans="1:12" ht="13.5" customHeight="1" x14ac:dyDescent="0.25">
      <c r="A1293" s="3" t="s">
        <v>9</v>
      </c>
      <c r="B1293" s="2" t="s">
        <v>40349</v>
      </c>
      <c r="C1293" s="2" t="s">
        <v>5284</v>
      </c>
      <c r="D1293" s="3" t="s">
        <v>5285</v>
      </c>
      <c r="E1293" s="3" t="s">
        <v>5285</v>
      </c>
      <c r="F1293" s="3" t="s">
        <v>5286</v>
      </c>
      <c r="G1293" s="3" t="s">
        <v>5287</v>
      </c>
      <c r="H1293" s="3" t="s">
        <v>26381</v>
      </c>
      <c r="I1293" s="3" t="s">
        <v>26381</v>
      </c>
      <c r="J1293" s="3" t="s">
        <v>26382</v>
      </c>
      <c r="K1293" s="3" t="s">
        <v>26383</v>
      </c>
      <c r="L1293" s="3"/>
    </row>
    <row r="1294" spans="1:12" ht="13.5" customHeight="1" x14ac:dyDescent="0.25">
      <c r="A1294" s="3" t="s">
        <v>9</v>
      </c>
      <c r="B1294" s="2" t="s">
        <v>40350</v>
      </c>
      <c r="C1294" s="2" t="s">
        <v>5288</v>
      </c>
      <c r="D1294" s="3" t="s">
        <v>5289</v>
      </c>
      <c r="E1294" s="3" t="s">
        <v>5289</v>
      </c>
      <c r="F1294" s="3" t="s">
        <v>5290</v>
      </c>
      <c r="G1294" s="3" t="s">
        <v>5291</v>
      </c>
      <c r="H1294" s="3" t="s">
        <v>26384</v>
      </c>
      <c r="I1294" s="3" t="s">
        <v>26384</v>
      </c>
      <c r="J1294" s="3" t="s">
        <v>26385</v>
      </c>
      <c r="K1294" s="3" t="s">
        <v>26386</v>
      </c>
      <c r="L1294" s="3"/>
    </row>
    <row r="1295" spans="1:12" ht="13.5" customHeight="1" x14ac:dyDescent="0.25">
      <c r="A1295" s="3" t="s">
        <v>9</v>
      </c>
      <c r="B1295" s="2" t="s">
        <v>40351</v>
      </c>
      <c r="C1295" s="2" t="s">
        <v>5292</v>
      </c>
      <c r="D1295" s="3" t="s">
        <v>5293</v>
      </c>
      <c r="E1295" s="3" t="s">
        <v>5293</v>
      </c>
      <c r="F1295" s="3" t="s">
        <v>5294</v>
      </c>
      <c r="G1295" s="3" t="s">
        <v>5295</v>
      </c>
      <c r="H1295" s="3" t="s">
        <v>26387</v>
      </c>
      <c r="I1295" s="3" t="s">
        <v>26387</v>
      </c>
      <c r="J1295" s="3" t="s">
        <v>26388</v>
      </c>
      <c r="K1295" s="3" t="s">
        <v>26389</v>
      </c>
      <c r="L1295" s="3"/>
    </row>
    <row r="1296" spans="1:12" ht="13.5" customHeight="1" x14ac:dyDescent="0.25">
      <c r="A1296" s="3" t="s">
        <v>9</v>
      </c>
      <c r="B1296" s="2" t="s">
        <v>40352</v>
      </c>
      <c r="C1296" s="2" t="s">
        <v>5296</v>
      </c>
      <c r="D1296" s="3" t="s">
        <v>5297</v>
      </c>
      <c r="E1296" s="3" t="s">
        <v>5297</v>
      </c>
      <c r="F1296" s="3" t="s">
        <v>5298</v>
      </c>
      <c r="G1296" s="3" t="s">
        <v>5297</v>
      </c>
      <c r="H1296" s="3" t="s">
        <v>26390</v>
      </c>
      <c r="I1296" s="3" t="s">
        <v>26390</v>
      </c>
      <c r="J1296" s="3" t="s">
        <v>26391</v>
      </c>
      <c r="K1296" s="3" t="s">
        <v>26390</v>
      </c>
      <c r="L1296" s="3"/>
    </row>
    <row r="1297" spans="1:12" ht="13.5" customHeight="1" x14ac:dyDescent="0.25">
      <c r="A1297" s="3" t="s">
        <v>9</v>
      </c>
      <c r="B1297" s="2" t="s">
        <v>40353</v>
      </c>
      <c r="C1297" s="2" t="s">
        <v>5299</v>
      </c>
      <c r="D1297" s="3" t="s">
        <v>5300</v>
      </c>
      <c r="E1297" s="3" t="s">
        <v>5300</v>
      </c>
      <c r="F1297" s="3" t="s">
        <v>5301</v>
      </c>
      <c r="G1297" s="3" t="s">
        <v>5302</v>
      </c>
      <c r="H1297" s="3" t="s">
        <v>26392</v>
      </c>
      <c r="I1297" s="3" t="s">
        <v>26392</v>
      </c>
      <c r="J1297" s="3" t="s">
        <v>26393</v>
      </c>
      <c r="K1297" s="3" t="s">
        <v>26394</v>
      </c>
      <c r="L1297" s="3"/>
    </row>
    <row r="1298" spans="1:12" ht="13.5" customHeight="1" x14ac:dyDescent="0.25">
      <c r="A1298" s="3" t="s">
        <v>9</v>
      </c>
      <c r="B1298" s="2" t="s">
        <v>40354</v>
      </c>
      <c r="C1298" s="2" t="s">
        <v>5303</v>
      </c>
      <c r="D1298" s="3" t="s">
        <v>5304</v>
      </c>
      <c r="E1298" s="3" t="s">
        <v>5305</v>
      </c>
      <c r="F1298" s="3" t="s">
        <v>5306</v>
      </c>
      <c r="G1298" s="3" t="s">
        <v>5307</v>
      </c>
      <c r="H1298" s="3" t="s">
        <v>26395</v>
      </c>
      <c r="I1298" s="3" t="s">
        <v>26396</v>
      </c>
      <c r="J1298" s="3" t="s">
        <v>26397</v>
      </c>
      <c r="K1298" s="3" t="s">
        <v>26398</v>
      </c>
      <c r="L1298" s="3"/>
    </row>
    <row r="1299" spans="1:12" ht="13.5" customHeight="1" x14ac:dyDescent="0.25">
      <c r="A1299" s="3" t="s">
        <v>84</v>
      </c>
      <c r="B1299" s="2" t="s">
        <v>40355</v>
      </c>
      <c r="C1299" s="2" t="s">
        <v>5308</v>
      </c>
      <c r="D1299" s="3" t="s">
        <v>5309</v>
      </c>
      <c r="E1299" s="3" t="s">
        <v>5309</v>
      </c>
      <c r="F1299" s="3" t="s">
        <v>5310</v>
      </c>
      <c r="G1299" s="3" t="s">
        <v>5309</v>
      </c>
      <c r="H1299" s="3" t="s">
        <v>26399</v>
      </c>
      <c r="I1299" s="3" t="s">
        <v>26399</v>
      </c>
      <c r="J1299" s="3" t="s">
        <v>26400</v>
      </c>
      <c r="K1299" s="3" t="s">
        <v>26399</v>
      </c>
      <c r="L1299" s="3"/>
    </row>
    <row r="1300" spans="1:12" ht="13.5" customHeight="1" x14ac:dyDescent="0.25">
      <c r="A1300" s="3" t="s">
        <v>84</v>
      </c>
      <c r="B1300" s="2" t="s">
        <v>40356</v>
      </c>
      <c r="C1300" s="2" t="s">
        <v>5311</v>
      </c>
      <c r="D1300" s="3" t="s">
        <v>5312</v>
      </c>
      <c r="E1300" s="3" t="s">
        <v>5312</v>
      </c>
      <c r="F1300" s="3" t="s">
        <v>5313</v>
      </c>
      <c r="G1300" s="3" t="s">
        <v>5312</v>
      </c>
      <c r="H1300" s="3" t="s">
        <v>26401</v>
      </c>
      <c r="I1300" s="3" t="s">
        <v>26401</v>
      </c>
      <c r="J1300" s="3" t="s">
        <v>26402</v>
      </c>
      <c r="K1300" s="3" t="s">
        <v>26401</v>
      </c>
      <c r="L1300" s="3"/>
    </row>
    <row r="1301" spans="1:12" ht="13.5" customHeight="1" x14ac:dyDescent="0.25">
      <c r="A1301" s="3" t="s">
        <v>84</v>
      </c>
      <c r="B1301" s="2" t="s">
        <v>40357</v>
      </c>
      <c r="C1301" s="2" t="s">
        <v>5314</v>
      </c>
      <c r="D1301" s="3" t="s">
        <v>5315</v>
      </c>
      <c r="E1301" s="3" t="s">
        <v>5315</v>
      </c>
      <c r="F1301" s="3" t="s">
        <v>5316</v>
      </c>
      <c r="G1301" s="3" t="s">
        <v>5315</v>
      </c>
      <c r="H1301" s="3" t="s">
        <v>26403</v>
      </c>
      <c r="I1301" s="3" t="s">
        <v>26403</v>
      </c>
      <c r="J1301" s="3" t="s">
        <v>26404</v>
      </c>
      <c r="K1301" s="3" t="s">
        <v>26403</v>
      </c>
      <c r="L1301" s="3"/>
    </row>
    <row r="1302" spans="1:12" ht="13.5" customHeight="1" x14ac:dyDescent="0.25">
      <c r="A1302" s="3" t="s">
        <v>84</v>
      </c>
      <c r="B1302" s="2" t="s">
        <v>40358</v>
      </c>
      <c r="C1302" s="2" t="s">
        <v>5317</v>
      </c>
      <c r="D1302" s="3" t="s">
        <v>5318</v>
      </c>
      <c r="E1302" s="3" t="s">
        <v>5318</v>
      </c>
      <c r="F1302" s="3" t="s">
        <v>5319</v>
      </c>
      <c r="G1302" s="3" t="s">
        <v>5318</v>
      </c>
      <c r="H1302" s="3" t="s">
        <v>26405</v>
      </c>
      <c r="I1302" s="3" t="s">
        <v>26405</v>
      </c>
      <c r="J1302" s="3" t="s">
        <v>26406</v>
      </c>
      <c r="K1302" s="3" t="s">
        <v>26405</v>
      </c>
      <c r="L1302" s="3"/>
    </row>
    <row r="1303" spans="1:12" ht="13.5" customHeight="1" x14ac:dyDescent="0.25">
      <c r="A1303" s="3" t="s">
        <v>84</v>
      </c>
      <c r="B1303" s="2" t="s">
        <v>40359</v>
      </c>
      <c r="C1303" s="2" t="s">
        <v>5320</v>
      </c>
      <c r="D1303" s="3" t="s">
        <v>5321</v>
      </c>
      <c r="E1303" s="3" t="s">
        <v>5321</v>
      </c>
      <c r="F1303" s="3" t="s">
        <v>5322</v>
      </c>
      <c r="G1303" s="3" t="s">
        <v>5321</v>
      </c>
      <c r="H1303" s="3" t="s">
        <v>26407</v>
      </c>
      <c r="I1303" s="3" t="s">
        <v>26407</v>
      </c>
      <c r="J1303" s="3" t="s">
        <v>26408</v>
      </c>
      <c r="K1303" s="3" t="s">
        <v>26407</v>
      </c>
      <c r="L1303" s="3"/>
    </row>
    <row r="1304" spans="1:12" ht="13.5" customHeight="1" x14ac:dyDescent="0.25">
      <c r="A1304" s="3" t="s">
        <v>9</v>
      </c>
      <c r="B1304" s="2" t="s">
        <v>40360</v>
      </c>
      <c r="C1304" s="2" t="s">
        <v>5323</v>
      </c>
      <c r="D1304" s="3" t="s">
        <v>5324</v>
      </c>
      <c r="E1304" s="3" t="s">
        <v>5325</v>
      </c>
      <c r="F1304" s="3" t="s">
        <v>5326</v>
      </c>
      <c r="G1304" s="3" t="s">
        <v>5327</v>
      </c>
      <c r="H1304" s="3" t="s">
        <v>26409</v>
      </c>
      <c r="I1304" s="3" t="s">
        <v>26410</v>
      </c>
      <c r="J1304" s="3" t="s">
        <v>26411</v>
      </c>
      <c r="K1304" s="3" t="s">
        <v>26412</v>
      </c>
      <c r="L1304" s="3"/>
    </row>
    <row r="1305" spans="1:12" ht="13.5" customHeight="1" x14ac:dyDescent="0.25">
      <c r="A1305" s="3" t="s">
        <v>70</v>
      </c>
      <c r="B1305" s="2" t="s">
        <v>40361</v>
      </c>
      <c r="C1305" s="2" t="s">
        <v>5328</v>
      </c>
      <c r="D1305" s="3" t="s">
        <v>5329</v>
      </c>
      <c r="E1305" s="3" t="s">
        <v>5329</v>
      </c>
      <c r="F1305" s="3" t="s">
        <v>5330</v>
      </c>
      <c r="G1305" s="3" t="s">
        <v>5331</v>
      </c>
      <c r="H1305" s="3" t="s">
        <v>26413</v>
      </c>
      <c r="I1305" s="3" t="s">
        <v>26413</v>
      </c>
      <c r="J1305" s="3" t="s">
        <v>26414</v>
      </c>
      <c r="K1305" s="3" t="s">
        <v>26415</v>
      </c>
      <c r="L1305" s="3"/>
    </row>
    <row r="1306" spans="1:12" ht="13.5" customHeight="1" x14ac:dyDescent="0.25">
      <c r="A1306" s="3" t="s">
        <v>84</v>
      </c>
      <c r="B1306" s="2" t="s">
        <v>40362</v>
      </c>
      <c r="C1306" s="2" t="s">
        <v>5332</v>
      </c>
      <c r="D1306" s="3" t="s">
        <v>5333</v>
      </c>
      <c r="E1306" s="3" t="s">
        <v>5333</v>
      </c>
      <c r="F1306" s="3" t="s">
        <v>5334</v>
      </c>
      <c r="G1306" s="3" t="s">
        <v>5333</v>
      </c>
      <c r="H1306" s="3" t="s">
        <v>26416</v>
      </c>
      <c r="I1306" s="3" t="s">
        <v>26416</v>
      </c>
      <c r="J1306" s="3" t="s">
        <v>26417</v>
      </c>
      <c r="K1306" s="3" t="s">
        <v>26416</v>
      </c>
      <c r="L1306" s="3"/>
    </row>
    <row r="1307" spans="1:12" ht="13.5" customHeight="1" x14ac:dyDescent="0.25">
      <c r="A1307" s="3" t="s">
        <v>84</v>
      </c>
      <c r="B1307" s="2" t="s">
        <v>40363</v>
      </c>
      <c r="C1307" s="2" t="s">
        <v>5335</v>
      </c>
      <c r="D1307" s="3" t="s">
        <v>5336</v>
      </c>
      <c r="E1307" s="3" t="s">
        <v>5336</v>
      </c>
      <c r="F1307" s="3" t="s">
        <v>5337</v>
      </c>
      <c r="G1307" s="3" t="s">
        <v>5336</v>
      </c>
      <c r="H1307" s="3" t="s">
        <v>26418</v>
      </c>
      <c r="I1307" s="3" t="s">
        <v>26418</v>
      </c>
      <c r="J1307" s="3" t="s">
        <v>26419</v>
      </c>
      <c r="K1307" s="3" t="s">
        <v>26418</v>
      </c>
      <c r="L1307" s="3"/>
    </row>
    <row r="1308" spans="1:12" ht="13.5" customHeight="1" x14ac:dyDescent="0.25">
      <c r="A1308" s="3" t="s">
        <v>84</v>
      </c>
      <c r="B1308" s="2" t="s">
        <v>40364</v>
      </c>
      <c r="C1308" s="2" t="s">
        <v>5338</v>
      </c>
      <c r="D1308" s="3" t="s">
        <v>5339</v>
      </c>
      <c r="E1308" s="3" t="s">
        <v>5339</v>
      </c>
      <c r="F1308" s="3" t="s">
        <v>5340</v>
      </c>
      <c r="G1308" s="3" t="s">
        <v>5339</v>
      </c>
      <c r="H1308" s="3" t="s">
        <v>26420</v>
      </c>
      <c r="I1308" s="3" t="s">
        <v>26420</v>
      </c>
      <c r="J1308" s="3" t="s">
        <v>26421</v>
      </c>
      <c r="K1308" s="3" t="s">
        <v>26420</v>
      </c>
      <c r="L1308" s="3"/>
    </row>
    <row r="1309" spans="1:12" ht="13.5" customHeight="1" x14ac:dyDescent="0.25">
      <c r="A1309" s="3" t="s">
        <v>84</v>
      </c>
      <c r="B1309" s="2" t="s">
        <v>40365</v>
      </c>
      <c r="C1309" s="2" t="s">
        <v>5341</v>
      </c>
      <c r="D1309" s="3" t="s">
        <v>5342</v>
      </c>
      <c r="E1309" s="3" t="s">
        <v>5342</v>
      </c>
      <c r="F1309" s="3" t="s">
        <v>5343</v>
      </c>
      <c r="G1309" s="3" t="s">
        <v>5342</v>
      </c>
      <c r="H1309" s="3" t="s">
        <v>26422</v>
      </c>
      <c r="I1309" s="3" t="s">
        <v>26422</v>
      </c>
      <c r="J1309" s="3" t="s">
        <v>26423</v>
      </c>
      <c r="K1309" s="3" t="s">
        <v>26422</v>
      </c>
      <c r="L1309" s="3"/>
    </row>
    <row r="1310" spans="1:12" ht="13.5" customHeight="1" x14ac:dyDescent="0.25">
      <c r="A1310" s="3" t="s">
        <v>84</v>
      </c>
      <c r="B1310" s="2" t="s">
        <v>40366</v>
      </c>
      <c r="C1310" s="2" t="s">
        <v>5344</v>
      </c>
      <c r="D1310" s="3" t="s">
        <v>5345</v>
      </c>
      <c r="E1310" s="3" t="s">
        <v>5345</v>
      </c>
      <c r="F1310" s="3" t="s">
        <v>5346</v>
      </c>
      <c r="G1310" s="3" t="s">
        <v>5345</v>
      </c>
      <c r="H1310" s="3" t="s">
        <v>26424</v>
      </c>
      <c r="I1310" s="3" t="s">
        <v>26424</v>
      </c>
      <c r="J1310" s="3" t="s">
        <v>26425</v>
      </c>
      <c r="K1310" s="3" t="s">
        <v>26424</v>
      </c>
      <c r="L1310" s="3"/>
    </row>
    <row r="1311" spans="1:12" ht="13.5" customHeight="1" x14ac:dyDescent="0.25">
      <c r="A1311" s="3" t="s">
        <v>84</v>
      </c>
      <c r="B1311" s="2" t="s">
        <v>40367</v>
      </c>
      <c r="C1311" s="2" t="s">
        <v>5347</v>
      </c>
      <c r="D1311" s="3" t="s">
        <v>5348</v>
      </c>
      <c r="E1311" s="3" t="s">
        <v>5348</v>
      </c>
      <c r="F1311" s="3" t="s">
        <v>5349</v>
      </c>
      <c r="G1311" s="3" t="s">
        <v>5348</v>
      </c>
      <c r="H1311" s="3" t="s">
        <v>26426</v>
      </c>
      <c r="I1311" s="3" t="s">
        <v>26426</v>
      </c>
      <c r="J1311" s="3" t="s">
        <v>26427</v>
      </c>
      <c r="K1311" s="3" t="s">
        <v>26426</v>
      </c>
      <c r="L1311" s="3"/>
    </row>
    <row r="1312" spans="1:12" ht="13.5" customHeight="1" x14ac:dyDescent="0.25">
      <c r="A1312" s="3" t="s">
        <v>84</v>
      </c>
      <c r="B1312" s="2" t="s">
        <v>40368</v>
      </c>
      <c r="C1312" s="2" t="s">
        <v>5350</v>
      </c>
      <c r="D1312" s="3" t="s">
        <v>5351</v>
      </c>
      <c r="E1312" s="3" t="s">
        <v>5351</v>
      </c>
      <c r="F1312" s="3" t="s">
        <v>5352</v>
      </c>
      <c r="G1312" s="3" t="s">
        <v>5351</v>
      </c>
      <c r="H1312" s="3" t="s">
        <v>26428</v>
      </c>
      <c r="I1312" s="3" t="s">
        <v>26428</v>
      </c>
      <c r="J1312" s="3" t="s">
        <v>26429</v>
      </c>
      <c r="K1312" s="3" t="s">
        <v>26428</v>
      </c>
      <c r="L1312" s="3"/>
    </row>
    <row r="1313" spans="1:12" ht="13.5" customHeight="1" x14ac:dyDescent="0.25">
      <c r="A1313" s="3" t="s">
        <v>84</v>
      </c>
      <c r="B1313" s="2" t="s">
        <v>40369</v>
      </c>
      <c r="C1313" s="2" t="s">
        <v>5353</v>
      </c>
      <c r="D1313" s="3" t="s">
        <v>5354</v>
      </c>
      <c r="E1313" s="3" t="s">
        <v>5354</v>
      </c>
      <c r="F1313" s="3" t="s">
        <v>5355</v>
      </c>
      <c r="G1313" s="3" t="s">
        <v>5354</v>
      </c>
      <c r="H1313" s="3" t="s">
        <v>26430</v>
      </c>
      <c r="I1313" s="3" t="s">
        <v>26430</v>
      </c>
      <c r="J1313" s="3" t="s">
        <v>26431</v>
      </c>
      <c r="K1313" s="3" t="s">
        <v>26430</v>
      </c>
      <c r="L1313" s="3"/>
    </row>
    <row r="1314" spans="1:12" ht="13.5" customHeight="1" x14ac:dyDescent="0.25">
      <c r="A1314" s="3" t="s">
        <v>84</v>
      </c>
      <c r="B1314" s="2" t="s">
        <v>40370</v>
      </c>
      <c r="C1314" s="2" t="s">
        <v>5356</v>
      </c>
      <c r="D1314" s="3" t="s">
        <v>5357</v>
      </c>
      <c r="E1314" s="3" t="s">
        <v>5357</v>
      </c>
      <c r="F1314" s="3" t="s">
        <v>5358</v>
      </c>
      <c r="G1314" s="3" t="s">
        <v>5357</v>
      </c>
      <c r="H1314" s="3" t="s">
        <v>26432</v>
      </c>
      <c r="I1314" s="3" t="s">
        <v>26432</v>
      </c>
      <c r="J1314" s="3" t="s">
        <v>26433</v>
      </c>
      <c r="K1314" s="3" t="s">
        <v>26432</v>
      </c>
      <c r="L1314" s="3"/>
    </row>
    <row r="1315" spans="1:12" ht="13.5" customHeight="1" x14ac:dyDescent="0.25">
      <c r="A1315" s="3" t="s">
        <v>9</v>
      </c>
      <c r="B1315" s="2" t="s">
        <v>40371</v>
      </c>
      <c r="C1315" s="2" t="s">
        <v>5359</v>
      </c>
      <c r="D1315" s="3" t="s">
        <v>5360</v>
      </c>
      <c r="E1315" s="3" t="s">
        <v>5361</v>
      </c>
      <c r="F1315" s="3" t="s">
        <v>5362</v>
      </c>
      <c r="G1315" s="3" t="s">
        <v>5363</v>
      </c>
      <c r="H1315" s="3" t="s">
        <v>26434</v>
      </c>
      <c r="I1315" s="3" t="s">
        <v>26435</v>
      </c>
      <c r="J1315" s="3" t="s">
        <v>26436</v>
      </c>
      <c r="K1315" s="3" t="s">
        <v>26437</v>
      </c>
      <c r="L1315" s="3"/>
    </row>
    <row r="1316" spans="1:12" ht="13.5" customHeight="1" x14ac:dyDescent="0.25">
      <c r="A1316" s="3" t="s">
        <v>145</v>
      </c>
      <c r="B1316" s="2" t="s">
        <v>40372</v>
      </c>
      <c r="C1316" s="2" t="s">
        <v>5364</v>
      </c>
      <c r="D1316" s="3" t="s">
        <v>5365</v>
      </c>
      <c r="E1316" s="3" t="s">
        <v>5366</v>
      </c>
      <c r="F1316" s="3" t="s">
        <v>5367</v>
      </c>
      <c r="G1316" s="3" t="s">
        <v>5365</v>
      </c>
      <c r="H1316" s="3" t="s">
        <v>26438</v>
      </c>
      <c r="I1316" s="3" t="s">
        <v>26438</v>
      </c>
      <c r="J1316" s="3" t="s">
        <v>26439</v>
      </c>
      <c r="K1316" s="3" t="s">
        <v>26438</v>
      </c>
      <c r="L1316" s="3"/>
    </row>
    <row r="1317" spans="1:12" ht="13.5" customHeight="1" x14ac:dyDescent="0.25">
      <c r="A1317" s="3" t="s">
        <v>9</v>
      </c>
      <c r="B1317" s="2" t="s">
        <v>40373</v>
      </c>
      <c r="C1317" s="2" t="s">
        <v>5368</v>
      </c>
      <c r="D1317" s="3" t="s">
        <v>5369</v>
      </c>
      <c r="E1317" s="3" t="s">
        <v>5369</v>
      </c>
      <c r="F1317" s="3" t="s">
        <v>5370</v>
      </c>
      <c r="G1317" s="3" t="s">
        <v>5371</v>
      </c>
      <c r="H1317" s="3" t="s">
        <v>26440</v>
      </c>
      <c r="I1317" s="3" t="s">
        <v>26440</v>
      </c>
      <c r="J1317" s="3" t="s">
        <v>26441</v>
      </c>
      <c r="K1317" s="3" t="s">
        <v>26442</v>
      </c>
      <c r="L1317" s="3"/>
    </row>
    <row r="1318" spans="1:12" ht="13.5" customHeight="1" x14ac:dyDescent="0.25">
      <c r="A1318" s="3" t="s">
        <v>9</v>
      </c>
      <c r="B1318" s="2" t="s">
        <v>40374</v>
      </c>
      <c r="C1318" s="2" t="s">
        <v>5372</v>
      </c>
      <c r="D1318" s="3" t="s">
        <v>5373</v>
      </c>
      <c r="E1318" s="3" t="s">
        <v>5373</v>
      </c>
      <c r="F1318" s="3" t="s">
        <v>5374</v>
      </c>
      <c r="G1318" s="3" t="s">
        <v>5375</v>
      </c>
      <c r="H1318" s="3" t="s">
        <v>26443</v>
      </c>
      <c r="I1318" s="3" t="s">
        <v>26443</v>
      </c>
      <c r="J1318" s="3" t="s">
        <v>26444</v>
      </c>
      <c r="K1318" s="3" t="s">
        <v>26445</v>
      </c>
      <c r="L1318" s="3"/>
    </row>
    <row r="1319" spans="1:12" ht="13.5" customHeight="1" x14ac:dyDescent="0.25">
      <c r="A1319" s="3" t="s">
        <v>9</v>
      </c>
      <c r="B1319" s="2" t="s">
        <v>40375</v>
      </c>
      <c r="C1319" s="2" t="s">
        <v>5376</v>
      </c>
      <c r="D1319" s="3" t="s">
        <v>5377</v>
      </c>
      <c r="E1319" s="3" t="s">
        <v>5377</v>
      </c>
      <c r="F1319" s="3" t="s">
        <v>5378</v>
      </c>
      <c r="G1319" s="3" t="s">
        <v>5379</v>
      </c>
      <c r="H1319" s="3" t="s">
        <v>26446</v>
      </c>
      <c r="I1319" s="3" t="s">
        <v>26446</v>
      </c>
      <c r="J1319" s="3" t="s">
        <v>26447</v>
      </c>
      <c r="K1319" s="3" t="s">
        <v>26448</v>
      </c>
      <c r="L1319" s="3"/>
    </row>
    <row r="1320" spans="1:12" ht="13.5" customHeight="1" x14ac:dyDescent="0.25">
      <c r="A1320" s="3" t="s">
        <v>9</v>
      </c>
      <c r="B1320" s="2" t="s">
        <v>40376</v>
      </c>
      <c r="C1320" s="2" t="s">
        <v>5380</v>
      </c>
      <c r="D1320" s="3" t="s">
        <v>5381</v>
      </c>
      <c r="E1320" s="3" t="s">
        <v>5381</v>
      </c>
      <c r="F1320" s="3" t="s">
        <v>5382</v>
      </c>
      <c r="G1320" s="3" t="s">
        <v>5383</v>
      </c>
      <c r="H1320" s="3" t="s">
        <v>26449</v>
      </c>
      <c r="I1320" s="3" t="s">
        <v>26449</v>
      </c>
      <c r="J1320" s="3" t="s">
        <v>26450</v>
      </c>
      <c r="K1320" s="3" t="s">
        <v>26451</v>
      </c>
      <c r="L1320" s="3"/>
    </row>
    <row r="1321" spans="1:12" ht="13.5" customHeight="1" x14ac:dyDescent="0.25">
      <c r="A1321" s="3" t="s">
        <v>9</v>
      </c>
      <c r="B1321" s="2" t="s">
        <v>40377</v>
      </c>
      <c r="C1321" s="2" t="s">
        <v>5384</v>
      </c>
      <c r="D1321" s="3" t="s">
        <v>5385</v>
      </c>
      <c r="E1321" s="3" t="s">
        <v>5385</v>
      </c>
      <c r="F1321" s="3" t="s">
        <v>5386</v>
      </c>
      <c r="G1321" s="3" t="s">
        <v>5387</v>
      </c>
      <c r="H1321" s="3" t="s">
        <v>26452</v>
      </c>
      <c r="I1321" s="3" t="s">
        <v>26452</v>
      </c>
      <c r="J1321" s="3" t="s">
        <v>26453</v>
      </c>
      <c r="K1321" s="3" t="s">
        <v>26454</v>
      </c>
      <c r="L1321" s="3"/>
    </row>
    <row r="1322" spans="1:12" ht="13.5" customHeight="1" x14ac:dyDescent="0.25">
      <c r="A1322" s="3" t="s">
        <v>9</v>
      </c>
      <c r="B1322" s="2" t="s">
        <v>40378</v>
      </c>
      <c r="C1322" s="2" t="s">
        <v>5388</v>
      </c>
      <c r="D1322" s="3" t="s">
        <v>5389</v>
      </c>
      <c r="E1322" s="3" t="s">
        <v>5389</v>
      </c>
      <c r="F1322" s="3" t="s">
        <v>5390</v>
      </c>
      <c r="G1322" s="3" t="s">
        <v>5391</v>
      </c>
      <c r="H1322" s="3" t="s">
        <v>26455</v>
      </c>
      <c r="I1322" s="3" t="s">
        <v>26455</v>
      </c>
      <c r="J1322" s="3" t="s">
        <v>26456</v>
      </c>
      <c r="K1322" s="3" t="s">
        <v>26457</v>
      </c>
      <c r="L1322" s="3"/>
    </row>
    <row r="1323" spans="1:12" ht="13.5" customHeight="1" x14ac:dyDescent="0.25">
      <c r="A1323" s="3" t="s">
        <v>183</v>
      </c>
      <c r="B1323" s="2" t="s">
        <v>40379</v>
      </c>
      <c r="C1323" s="2" t="s">
        <v>5392</v>
      </c>
      <c r="D1323" s="3" t="s">
        <v>5393</v>
      </c>
      <c r="E1323" s="3" t="s">
        <v>5394</v>
      </c>
      <c r="F1323" s="3" t="s">
        <v>5395</v>
      </c>
      <c r="G1323" s="3" t="s">
        <v>5396</v>
      </c>
      <c r="H1323" s="3" t="s">
        <v>26458</v>
      </c>
      <c r="I1323" s="3" t="s">
        <v>26459</v>
      </c>
      <c r="J1323" s="3" t="s">
        <v>26460</v>
      </c>
      <c r="K1323" s="3" t="s">
        <v>26461</v>
      </c>
      <c r="L1323" s="3"/>
    </row>
    <row r="1324" spans="1:12" ht="13.5" customHeight="1" x14ac:dyDescent="0.25">
      <c r="A1324" s="3" t="s">
        <v>9</v>
      </c>
      <c r="B1324" s="2" t="s">
        <v>40380</v>
      </c>
      <c r="C1324" s="2" t="s">
        <v>5397</v>
      </c>
      <c r="D1324" s="3" t="s">
        <v>5398</v>
      </c>
      <c r="E1324" s="3" t="s">
        <v>5398</v>
      </c>
      <c r="F1324" s="3" t="s">
        <v>5399</v>
      </c>
      <c r="G1324" s="3" t="s">
        <v>5400</v>
      </c>
      <c r="H1324" s="3" t="s">
        <v>26462</v>
      </c>
      <c r="I1324" s="3" t="s">
        <v>26462</v>
      </c>
      <c r="J1324" s="3" t="s">
        <v>26463</v>
      </c>
      <c r="K1324" s="3" t="s">
        <v>26464</v>
      </c>
      <c r="L1324" s="3"/>
    </row>
    <row r="1325" spans="1:12" ht="13.5" customHeight="1" x14ac:dyDescent="0.25">
      <c r="A1325" s="3" t="s">
        <v>9</v>
      </c>
      <c r="B1325" s="2" t="s">
        <v>40381</v>
      </c>
      <c r="C1325" s="2" t="s">
        <v>5401</v>
      </c>
      <c r="D1325" s="3" t="s">
        <v>5402</v>
      </c>
      <c r="E1325" s="3" t="s">
        <v>5403</v>
      </c>
      <c r="F1325" s="3" t="s">
        <v>5404</v>
      </c>
      <c r="G1325" s="3" t="s">
        <v>5405</v>
      </c>
      <c r="H1325" s="3" t="s">
        <v>26465</v>
      </c>
      <c r="I1325" s="3" t="s">
        <v>26466</v>
      </c>
      <c r="J1325" s="3" t="s">
        <v>26467</v>
      </c>
      <c r="K1325" s="3" t="s">
        <v>26468</v>
      </c>
      <c r="L1325" s="3"/>
    </row>
    <row r="1326" spans="1:12" ht="13.5" customHeight="1" x14ac:dyDescent="0.25">
      <c r="A1326" s="3" t="s">
        <v>9</v>
      </c>
      <c r="B1326" s="2" t="s">
        <v>40382</v>
      </c>
      <c r="C1326" s="2" t="s">
        <v>5406</v>
      </c>
      <c r="D1326" s="3" t="s">
        <v>5407</v>
      </c>
      <c r="E1326" s="3" t="s">
        <v>5407</v>
      </c>
      <c r="F1326" s="3" t="s">
        <v>5408</v>
      </c>
      <c r="G1326" s="3" t="s">
        <v>5409</v>
      </c>
      <c r="H1326" s="3" t="s">
        <v>26469</v>
      </c>
      <c r="I1326" s="3" t="s">
        <v>26469</v>
      </c>
      <c r="J1326" s="3" t="s">
        <v>26470</v>
      </c>
      <c r="K1326" s="3" t="s">
        <v>26471</v>
      </c>
      <c r="L1326" s="3"/>
    </row>
    <row r="1327" spans="1:12" ht="13.5" customHeight="1" x14ac:dyDescent="0.25">
      <c r="A1327" s="3" t="s">
        <v>9</v>
      </c>
      <c r="B1327" s="2" t="s">
        <v>40383</v>
      </c>
      <c r="C1327" s="2" t="s">
        <v>5410</v>
      </c>
      <c r="D1327" s="3" t="s">
        <v>5411</v>
      </c>
      <c r="E1327" s="3" t="s">
        <v>5411</v>
      </c>
      <c r="F1327" s="3" t="s">
        <v>5412</v>
      </c>
      <c r="G1327" s="3" t="s">
        <v>5413</v>
      </c>
      <c r="H1327" s="3" t="s">
        <v>26472</v>
      </c>
      <c r="I1327" s="3" t="s">
        <v>26472</v>
      </c>
      <c r="J1327" s="3" t="s">
        <v>26473</v>
      </c>
      <c r="K1327" s="3" t="s">
        <v>26474</v>
      </c>
      <c r="L1327" s="3"/>
    </row>
    <row r="1328" spans="1:12" ht="13.5" customHeight="1" x14ac:dyDescent="0.25">
      <c r="A1328" s="3" t="s">
        <v>9</v>
      </c>
      <c r="B1328" s="2" t="s">
        <v>40384</v>
      </c>
      <c r="C1328" s="2" t="s">
        <v>5414</v>
      </c>
      <c r="D1328" s="3" t="s">
        <v>5415</v>
      </c>
      <c r="E1328" s="3" t="s">
        <v>5416</v>
      </c>
      <c r="F1328" s="3" t="s">
        <v>5417</v>
      </c>
      <c r="G1328" s="3" t="s">
        <v>5418</v>
      </c>
      <c r="H1328" s="3" t="s">
        <v>26475</v>
      </c>
      <c r="I1328" s="3" t="s">
        <v>26476</v>
      </c>
      <c r="J1328" s="3" t="s">
        <v>26477</v>
      </c>
      <c r="K1328" s="3" t="s">
        <v>26478</v>
      </c>
      <c r="L1328" s="3"/>
    </row>
    <row r="1329" spans="1:12" ht="13.5" customHeight="1" x14ac:dyDescent="0.25">
      <c r="A1329" s="3" t="s">
        <v>9</v>
      </c>
      <c r="B1329" s="2" t="s">
        <v>40385</v>
      </c>
      <c r="C1329" s="2" t="s">
        <v>5419</v>
      </c>
      <c r="D1329" s="3" t="s">
        <v>5420</v>
      </c>
      <c r="E1329" s="3" t="s">
        <v>5420</v>
      </c>
      <c r="F1329" s="3" t="s">
        <v>5421</v>
      </c>
      <c r="G1329" s="3" t="s">
        <v>5422</v>
      </c>
      <c r="H1329" s="3" t="s">
        <v>26479</v>
      </c>
      <c r="I1329" s="3" t="s">
        <v>26479</v>
      </c>
      <c r="J1329" s="3" t="s">
        <v>26480</v>
      </c>
      <c r="K1329" s="3" t="s">
        <v>26481</v>
      </c>
      <c r="L1329" s="3"/>
    </row>
    <row r="1330" spans="1:12" ht="13.5" customHeight="1" x14ac:dyDescent="0.25">
      <c r="A1330" s="3" t="s">
        <v>54</v>
      </c>
      <c r="B1330" s="2" t="s">
        <v>40386</v>
      </c>
      <c r="C1330" s="2" t="s">
        <v>5423</v>
      </c>
      <c r="D1330" s="3" t="s">
        <v>5424</v>
      </c>
      <c r="E1330" s="3" t="s">
        <v>5424</v>
      </c>
      <c r="F1330" s="3" t="s">
        <v>5425</v>
      </c>
      <c r="G1330" s="3" t="s">
        <v>5424</v>
      </c>
      <c r="H1330" s="3" t="s">
        <v>26482</v>
      </c>
      <c r="I1330" s="3" t="s">
        <v>26482</v>
      </c>
      <c r="J1330" s="3" t="s">
        <v>26483</v>
      </c>
      <c r="K1330" s="3" t="s">
        <v>26482</v>
      </c>
      <c r="L1330" s="3"/>
    </row>
    <row r="1331" spans="1:12" ht="13.5" customHeight="1" x14ac:dyDescent="0.25">
      <c r="A1331" s="3" t="s">
        <v>162</v>
      </c>
      <c r="B1331" s="2" t="s">
        <v>40387</v>
      </c>
      <c r="C1331" s="2" t="s">
        <v>5426</v>
      </c>
      <c r="D1331" s="3" t="s">
        <v>5427</v>
      </c>
      <c r="E1331" s="3" t="s">
        <v>5427</v>
      </c>
      <c r="F1331" s="3" t="s">
        <v>5428</v>
      </c>
      <c r="G1331" s="3" t="s">
        <v>5429</v>
      </c>
      <c r="H1331" s="3" t="s">
        <v>26484</v>
      </c>
      <c r="I1331" s="3" t="s">
        <v>26484</v>
      </c>
      <c r="J1331" s="3" t="s">
        <v>26485</v>
      </c>
      <c r="K1331" s="3" t="s">
        <v>26486</v>
      </c>
      <c r="L1331" s="3"/>
    </row>
    <row r="1332" spans="1:12" ht="13.5" customHeight="1" x14ac:dyDescent="0.25">
      <c r="A1332" s="3" t="s">
        <v>54</v>
      </c>
      <c r="B1332" s="2" t="s">
        <v>40388</v>
      </c>
      <c r="C1332" s="2" t="s">
        <v>5430</v>
      </c>
      <c r="D1332" s="3" t="s">
        <v>5431</v>
      </c>
      <c r="E1332" s="3" t="s">
        <v>5432</v>
      </c>
      <c r="F1332" s="3" t="s">
        <v>5433</v>
      </c>
      <c r="G1332" s="3" t="s">
        <v>5434</v>
      </c>
      <c r="H1332" s="3" t="s">
        <v>26487</v>
      </c>
      <c r="I1332" s="3" t="s">
        <v>26488</v>
      </c>
      <c r="J1332" s="3" t="s">
        <v>26489</v>
      </c>
      <c r="K1332" s="3" t="s">
        <v>26490</v>
      </c>
      <c r="L1332" s="3"/>
    </row>
    <row r="1333" spans="1:12" ht="13.5" customHeight="1" x14ac:dyDescent="0.25">
      <c r="A1333" s="3" t="s">
        <v>9</v>
      </c>
      <c r="B1333" s="2" t="s">
        <v>40388</v>
      </c>
      <c r="C1333" s="2" t="s">
        <v>5430</v>
      </c>
      <c r="D1333" s="3" t="s">
        <v>5431</v>
      </c>
      <c r="E1333" s="3" t="s">
        <v>5432</v>
      </c>
      <c r="F1333" s="3" t="s">
        <v>5433</v>
      </c>
      <c r="G1333" s="3" t="s">
        <v>5434</v>
      </c>
      <c r="H1333" s="3" t="s">
        <v>26487</v>
      </c>
      <c r="I1333" s="3" t="s">
        <v>26488</v>
      </c>
      <c r="J1333" s="3" t="s">
        <v>26489</v>
      </c>
      <c r="K1333" s="3" t="s">
        <v>26490</v>
      </c>
      <c r="L1333" s="3"/>
    </row>
    <row r="1334" spans="1:12" ht="13.5" customHeight="1" x14ac:dyDescent="0.25">
      <c r="A1334" s="3" t="s">
        <v>54</v>
      </c>
      <c r="B1334" s="2" t="s">
        <v>40389</v>
      </c>
      <c r="C1334" s="2" t="s">
        <v>5435</v>
      </c>
      <c r="D1334" s="3" t="s">
        <v>5436</v>
      </c>
      <c r="E1334" s="3" t="s">
        <v>5437</v>
      </c>
      <c r="F1334" s="3" t="s">
        <v>5438</v>
      </c>
      <c r="G1334" s="3" t="s">
        <v>5439</v>
      </c>
      <c r="H1334" s="3" t="s">
        <v>26491</v>
      </c>
      <c r="I1334" s="3" t="s">
        <v>26492</v>
      </c>
      <c r="J1334" s="3" t="s">
        <v>26493</v>
      </c>
      <c r="K1334" s="3" t="s">
        <v>26494</v>
      </c>
      <c r="L1334" s="3"/>
    </row>
    <row r="1335" spans="1:12" ht="13.5" customHeight="1" x14ac:dyDescent="0.25">
      <c r="A1335" s="3" t="s">
        <v>162</v>
      </c>
      <c r="B1335" s="2" t="s">
        <v>40390</v>
      </c>
      <c r="C1335" s="2" t="s">
        <v>5440</v>
      </c>
      <c r="D1335" s="3" t="s">
        <v>5441</v>
      </c>
      <c r="E1335" s="3" t="s">
        <v>5441</v>
      </c>
      <c r="F1335" s="3" t="s">
        <v>5442</v>
      </c>
      <c r="G1335" s="3" t="s">
        <v>5443</v>
      </c>
      <c r="H1335" s="3" t="s">
        <v>26495</v>
      </c>
      <c r="I1335" s="3" t="s">
        <v>26495</v>
      </c>
      <c r="J1335" s="3" t="s">
        <v>26496</v>
      </c>
      <c r="K1335" s="4" t="s">
        <v>26497</v>
      </c>
      <c r="L1335" s="3"/>
    </row>
    <row r="1336" spans="1:12" ht="13.5" customHeight="1" x14ac:dyDescent="0.25">
      <c r="A1336" s="3" t="s">
        <v>9</v>
      </c>
      <c r="B1336" s="2" t="s">
        <v>40391</v>
      </c>
      <c r="C1336" s="2" t="s">
        <v>5444</v>
      </c>
      <c r="D1336" s="3" t="s">
        <v>5445</v>
      </c>
      <c r="E1336" s="3" t="s">
        <v>5446</v>
      </c>
      <c r="F1336" s="3" t="s">
        <v>5447</v>
      </c>
      <c r="G1336" s="3" t="s">
        <v>5448</v>
      </c>
      <c r="H1336" s="3" t="s">
        <v>26498</v>
      </c>
      <c r="I1336" s="3" t="s">
        <v>26499</v>
      </c>
      <c r="J1336" s="3" t="s">
        <v>26500</v>
      </c>
      <c r="K1336" s="3" t="s">
        <v>26501</v>
      </c>
      <c r="L1336" s="3"/>
    </row>
    <row r="1337" spans="1:12" ht="13.5" customHeight="1" x14ac:dyDescent="0.25">
      <c r="A1337" s="3" t="s">
        <v>84</v>
      </c>
      <c r="B1337" s="2" t="s">
        <v>40392</v>
      </c>
      <c r="C1337" s="2" t="s">
        <v>5449</v>
      </c>
      <c r="D1337" s="3" t="s">
        <v>5450</v>
      </c>
      <c r="E1337" s="3" t="s">
        <v>5450</v>
      </c>
      <c r="F1337" s="3" t="s">
        <v>5451</v>
      </c>
      <c r="G1337" s="3" t="s">
        <v>5450</v>
      </c>
      <c r="H1337" s="3" t="s">
        <v>26502</v>
      </c>
      <c r="I1337" s="3" t="s">
        <v>26502</v>
      </c>
      <c r="J1337" s="3" t="s">
        <v>26503</v>
      </c>
      <c r="K1337" s="3" t="s">
        <v>26502</v>
      </c>
      <c r="L1337" s="3"/>
    </row>
    <row r="1338" spans="1:12" ht="13.5" customHeight="1" x14ac:dyDescent="0.25">
      <c r="A1338" s="3" t="s">
        <v>70</v>
      </c>
      <c r="B1338" s="2" t="s">
        <v>40393</v>
      </c>
      <c r="C1338" s="2" t="s">
        <v>5452</v>
      </c>
      <c r="D1338" s="3" t="s">
        <v>5453</v>
      </c>
      <c r="E1338" s="3" t="s">
        <v>5453</v>
      </c>
      <c r="F1338" s="3" t="s">
        <v>5454</v>
      </c>
      <c r="G1338" s="3" t="s">
        <v>5455</v>
      </c>
      <c r="H1338" s="3" t="s">
        <v>26504</v>
      </c>
      <c r="I1338" s="3" t="s">
        <v>26504</v>
      </c>
      <c r="J1338" s="3" t="s">
        <v>26505</v>
      </c>
      <c r="K1338" s="3" t="s">
        <v>26506</v>
      </c>
      <c r="L1338" s="3"/>
    </row>
    <row r="1339" spans="1:12" ht="13.5" customHeight="1" x14ac:dyDescent="0.25">
      <c r="A1339" s="3" t="s">
        <v>70</v>
      </c>
      <c r="B1339" s="2" t="s">
        <v>40394</v>
      </c>
      <c r="C1339" s="2" t="s">
        <v>5456</v>
      </c>
      <c r="D1339" s="3" t="s">
        <v>5457</v>
      </c>
      <c r="E1339" s="3" t="s">
        <v>5457</v>
      </c>
      <c r="F1339" s="3" t="s">
        <v>5458</v>
      </c>
      <c r="G1339" s="3" t="s">
        <v>5459</v>
      </c>
      <c r="H1339" s="3" t="s">
        <v>26507</v>
      </c>
      <c r="I1339" s="3" t="s">
        <v>26507</v>
      </c>
      <c r="J1339" s="3" t="s">
        <v>26508</v>
      </c>
      <c r="K1339" s="3" t="s">
        <v>26509</v>
      </c>
      <c r="L1339" s="3"/>
    </row>
    <row r="1340" spans="1:12" ht="13.5" customHeight="1" x14ac:dyDescent="0.25">
      <c r="A1340" s="3" t="s">
        <v>70</v>
      </c>
      <c r="B1340" s="2" t="s">
        <v>40395</v>
      </c>
      <c r="C1340" s="2" t="s">
        <v>5460</v>
      </c>
      <c r="D1340" s="3" t="s">
        <v>5461</v>
      </c>
      <c r="E1340" s="3" t="s">
        <v>5461</v>
      </c>
      <c r="F1340" s="3" t="s">
        <v>5462</v>
      </c>
      <c r="G1340" s="3" t="s">
        <v>5463</v>
      </c>
      <c r="H1340" s="3" t="s">
        <v>26510</v>
      </c>
      <c r="I1340" s="3" t="s">
        <v>26510</v>
      </c>
      <c r="J1340" s="3" t="s">
        <v>26511</v>
      </c>
      <c r="K1340" s="3" t="s">
        <v>26512</v>
      </c>
      <c r="L1340" s="3"/>
    </row>
    <row r="1341" spans="1:12" ht="13.5" customHeight="1" x14ac:dyDescent="0.25">
      <c r="A1341" s="3" t="s">
        <v>70</v>
      </c>
      <c r="B1341" s="2" t="s">
        <v>40396</v>
      </c>
      <c r="C1341" s="2" t="s">
        <v>5464</v>
      </c>
      <c r="D1341" s="3" t="s">
        <v>5465</v>
      </c>
      <c r="E1341" s="3" t="s">
        <v>5465</v>
      </c>
      <c r="F1341" s="3" t="s">
        <v>5466</v>
      </c>
      <c r="G1341" s="3" t="s">
        <v>5467</v>
      </c>
      <c r="H1341" s="3" t="s">
        <v>26513</v>
      </c>
      <c r="I1341" s="3" t="s">
        <v>26513</v>
      </c>
      <c r="J1341" s="3" t="s">
        <v>26514</v>
      </c>
      <c r="K1341" s="3" t="s">
        <v>26515</v>
      </c>
      <c r="L1341" s="3"/>
    </row>
    <row r="1342" spans="1:12" ht="13.5" customHeight="1" x14ac:dyDescent="0.25">
      <c r="A1342" s="3" t="s">
        <v>506</v>
      </c>
      <c r="B1342" s="2" t="s">
        <v>40397</v>
      </c>
      <c r="C1342" s="2" t="s">
        <v>5468</v>
      </c>
      <c r="D1342" s="3" t="s">
        <v>5469</v>
      </c>
      <c r="E1342" s="3" t="s">
        <v>5469</v>
      </c>
      <c r="F1342" s="3" t="s">
        <v>5470</v>
      </c>
      <c r="G1342" s="3" t="s">
        <v>5471</v>
      </c>
      <c r="H1342" s="3" t="s">
        <v>26516</v>
      </c>
      <c r="I1342" s="3" t="s">
        <v>26516</v>
      </c>
      <c r="J1342" s="3" t="s">
        <v>26517</v>
      </c>
      <c r="K1342" s="4" t="s">
        <v>26518</v>
      </c>
      <c r="L1342" s="3"/>
    </row>
    <row r="1343" spans="1:12" ht="13.5" customHeight="1" x14ac:dyDescent="0.25">
      <c r="A1343" s="3" t="s">
        <v>506</v>
      </c>
      <c r="B1343" s="2" t="s">
        <v>40398</v>
      </c>
      <c r="C1343" s="2" t="s">
        <v>5472</v>
      </c>
      <c r="D1343" s="3" t="s">
        <v>5473</v>
      </c>
      <c r="E1343" s="3" t="s">
        <v>5473</v>
      </c>
      <c r="F1343" s="3" t="s">
        <v>5474</v>
      </c>
      <c r="G1343" s="3" t="s">
        <v>5473</v>
      </c>
      <c r="H1343" s="3" t="s">
        <v>26519</v>
      </c>
      <c r="I1343" s="3" t="s">
        <v>26519</v>
      </c>
      <c r="J1343" s="3" t="s">
        <v>26520</v>
      </c>
      <c r="K1343" s="3" t="s">
        <v>26519</v>
      </c>
      <c r="L1343" s="3"/>
    </row>
    <row r="1344" spans="1:12" ht="13.5" customHeight="1" x14ac:dyDescent="0.25">
      <c r="A1344" s="3" t="s">
        <v>506</v>
      </c>
      <c r="B1344" s="2" t="s">
        <v>40399</v>
      </c>
      <c r="C1344" s="2" t="s">
        <v>5475</v>
      </c>
      <c r="D1344" s="3" t="s">
        <v>5476</v>
      </c>
      <c r="E1344" s="3" t="s">
        <v>5476</v>
      </c>
      <c r="F1344" s="3" t="s">
        <v>5477</v>
      </c>
      <c r="G1344" s="3" t="s">
        <v>5476</v>
      </c>
      <c r="H1344" s="3" t="s">
        <v>26521</v>
      </c>
      <c r="I1344" s="3" t="s">
        <v>26521</v>
      </c>
      <c r="J1344" s="3" t="s">
        <v>26522</v>
      </c>
      <c r="K1344" s="3" t="s">
        <v>26521</v>
      </c>
      <c r="L1344" s="3"/>
    </row>
    <row r="1345" spans="1:12" ht="13.5" customHeight="1" x14ac:dyDescent="0.25">
      <c r="A1345" s="3" t="s">
        <v>9</v>
      </c>
      <c r="B1345" s="2" t="s">
        <v>40400</v>
      </c>
      <c r="C1345" s="2" t="s">
        <v>5478</v>
      </c>
      <c r="D1345" s="3" t="s">
        <v>5479</v>
      </c>
      <c r="E1345" s="3" t="s">
        <v>5479</v>
      </c>
      <c r="F1345" s="3" t="s">
        <v>5480</v>
      </c>
      <c r="G1345" s="3" t="s">
        <v>5481</v>
      </c>
      <c r="H1345" s="3" t="s">
        <v>26523</v>
      </c>
      <c r="I1345" s="3" t="s">
        <v>26523</v>
      </c>
      <c r="J1345" s="3" t="s">
        <v>26524</v>
      </c>
      <c r="K1345" s="3" t="s">
        <v>26525</v>
      </c>
      <c r="L1345" s="3"/>
    </row>
    <row r="1346" spans="1:12" ht="13.5" customHeight="1" x14ac:dyDescent="0.25">
      <c r="A1346" s="3" t="s">
        <v>9</v>
      </c>
      <c r="B1346" s="2" t="s">
        <v>40401</v>
      </c>
      <c r="C1346" s="2" t="s">
        <v>5482</v>
      </c>
      <c r="D1346" s="3" t="s">
        <v>5483</v>
      </c>
      <c r="E1346" s="3" t="s">
        <v>5484</v>
      </c>
      <c r="F1346" s="3" t="s">
        <v>5485</v>
      </c>
      <c r="G1346" s="3" t="s">
        <v>5486</v>
      </c>
      <c r="H1346" s="3" t="s">
        <v>26526</v>
      </c>
      <c r="I1346" s="3" t="s">
        <v>26527</v>
      </c>
      <c r="J1346" s="3" t="s">
        <v>26528</v>
      </c>
      <c r="K1346" s="3" t="s">
        <v>26529</v>
      </c>
      <c r="L1346" s="3"/>
    </row>
    <row r="1347" spans="1:12" ht="13.5" customHeight="1" x14ac:dyDescent="0.25">
      <c r="A1347" s="3" t="s">
        <v>9</v>
      </c>
      <c r="B1347" s="2" t="s">
        <v>40402</v>
      </c>
      <c r="C1347" s="2" t="s">
        <v>5487</v>
      </c>
      <c r="D1347" s="3" t="s">
        <v>5488</v>
      </c>
      <c r="E1347" s="3" t="s">
        <v>5489</v>
      </c>
      <c r="F1347" s="3" t="s">
        <v>5490</v>
      </c>
      <c r="G1347" s="3" t="s">
        <v>5491</v>
      </c>
      <c r="H1347" s="3" t="s">
        <v>26530</v>
      </c>
      <c r="I1347" s="3" t="s">
        <v>26531</v>
      </c>
      <c r="J1347" s="3" t="s">
        <v>26532</v>
      </c>
      <c r="K1347" s="4" t="s">
        <v>26533</v>
      </c>
      <c r="L1347" s="3"/>
    </row>
    <row r="1348" spans="1:12" ht="13.5" customHeight="1" x14ac:dyDescent="0.25">
      <c r="A1348" s="3" t="s">
        <v>9</v>
      </c>
      <c r="B1348" s="2" t="s">
        <v>40403</v>
      </c>
      <c r="C1348" s="2" t="s">
        <v>5492</v>
      </c>
      <c r="D1348" s="3" t="s">
        <v>5493</v>
      </c>
      <c r="E1348" s="3" t="s">
        <v>5494</v>
      </c>
      <c r="F1348" s="3" t="s">
        <v>5495</v>
      </c>
      <c r="G1348" s="3" t="s">
        <v>5496</v>
      </c>
      <c r="H1348" s="3" t="s">
        <v>26534</v>
      </c>
      <c r="I1348" s="3" t="s">
        <v>26535</v>
      </c>
      <c r="J1348" s="3" t="s">
        <v>26536</v>
      </c>
      <c r="K1348" s="4" t="s">
        <v>26537</v>
      </c>
      <c r="L1348" s="3"/>
    </row>
    <row r="1349" spans="1:12" ht="13.5" customHeight="1" x14ac:dyDescent="0.25">
      <c r="A1349" s="3" t="s">
        <v>9</v>
      </c>
      <c r="B1349" s="2" t="s">
        <v>40404</v>
      </c>
      <c r="C1349" s="2" t="s">
        <v>5497</v>
      </c>
      <c r="D1349" s="3" t="s">
        <v>5498</v>
      </c>
      <c r="E1349" s="3" t="s">
        <v>5499</v>
      </c>
      <c r="F1349" s="3" t="s">
        <v>5500</v>
      </c>
      <c r="G1349" s="3" t="s">
        <v>5501</v>
      </c>
      <c r="H1349" s="3" t="s">
        <v>26538</v>
      </c>
      <c r="I1349" s="3" t="s">
        <v>26539</v>
      </c>
      <c r="J1349" s="3" t="s">
        <v>26540</v>
      </c>
      <c r="K1349" s="3" t="s">
        <v>26541</v>
      </c>
      <c r="L1349" s="3"/>
    </row>
    <row r="1350" spans="1:12" ht="13.5" customHeight="1" x14ac:dyDescent="0.25">
      <c r="A1350" s="3" t="s">
        <v>9</v>
      </c>
      <c r="B1350" s="2" t="s">
        <v>40405</v>
      </c>
      <c r="C1350" s="2" t="s">
        <v>5502</v>
      </c>
      <c r="D1350" s="3" t="s">
        <v>5503</v>
      </c>
      <c r="E1350" s="3" t="s">
        <v>5504</v>
      </c>
      <c r="F1350" s="3" t="s">
        <v>5505</v>
      </c>
      <c r="G1350" s="3" t="s">
        <v>5506</v>
      </c>
      <c r="H1350" s="3" t="s">
        <v>26542</v>
      </c>
      <c r="I1350" s="3" t="s">
        <v>26543</v>
      </c>
      <c r="J1350" s="3" t="s">
        <v>26544</v>
      </c>
      <c r="K1350" s="4" t="s">
        <v>26545</v>
      </c>
      <c r="L1350" s="3"/>
    </row>
    <row r="1351" spans="1:12" ht="13.5" customHeight="1" x14ac:dyDescent="0.25">
      <c r="A1351" s="3" t="s">
        <v>188</v>
      </c>
      <c r="B1351" s="2" t="s">
        <v>40406</v>
      </c>
      <c r="C1351" s="2" t="s">
        <v>5507</v>
      </c>
      <c r="D1351" s="3" t="s">
        <v>5508</v>
      </c>
      <c r="E1351" s="3" t="s">
        <v>5508</v>
      </c>
      <c r="F1351" s="3" t="s">
        <v>5509</v>
      </c>
      <c r="G1351" s="3" t="s">
        <v>5508</v>
      </c>
      <c r="H1351" s="3" t="s">
        <v>26546</v>
      </c>
      <c r="I1351" s="3" t="s">
        <v>26546</v>
      </c>
      <c r="J1351" s="3" t="s">
        <v>26547</v>
      </c>
      <c r="K1351" s="3" t="s">
        <v>26546</v>
      </c>
      <c r="L1351" s="3"/>
    </row>
    <row r="1352" spans="1:12" ht="13.5" customHeight="1" x14ac:dyDescent="0.25">
      <c r="A1352" s="3" t="s">
        <v>1560</v>
      </c>
      <c r="B1352" s="2" t="s">
        <v>40407</v>
      </c>
      <c r="C1352" s="2" t="s">
        <v>5510</v>
      </c>
      <c r="D1352" s="3" t="s">
        <v>5511</v>
      </c>
      <c r="E1352" s="3" t="s">
        <v>5511</v>
      </c>
      <c r="F1352" s="3" t="s">
        <v>5512</v>
      </c>
      <c r="G1352" s="3" t="s">
        <v>5513</v>
      </c>
      <c r="H1352" s="3" t="s">
        <v>26548</v>
      </c>
      <c r="I1352" s="3" t="s">
        <v>26548</v>
      </c>
      <c r="J1352" s="3" t="s">
        <v>26549</v>
      </c>
      <c r="K1352" s="3" t="s">
        <v>26550</v>
      </c>
      <c r="L1352" s="3"/>
    </row>
    <row r="1353" spans="1:12" ht="13.5" customHeight="1" x14ac:dyDescent="0.25">
      <c r="A1353" s="3" t="s">
        <v>145</v>
      </c>
      <c r="B1353" s="2" t="s">
        <v>40408</v>
      </c>
      <c r="C1353" s="2" t="s">
        <v>5514</v>
      </c>
      <c r="D1353" s="3" t="s">
        <v>5515</v>
      </c>
      <c r="E1353" s="3" t="s">
        <v>5515</v>
      </c>
      <c r="F1353" s="3" t="s">
        <v>5516</v>
      </c>
      <c r="G1353" s="3" t="s">
        <v>5515</v>
      </c>
      <c r="H1353" s="3" t="s">
        <v>26551</v>
      </c>
      <c r="I1353" s="3" t="s">
        <v>26551</v>
      </c>
      <c r="J1353" s="3" t="s">
        <v>26552</v>
      </c>
      <c r="K1353" s="3" t="s">
        <v>26551</v>
      </c>
      <c r="L1353" s="3"/>
    </row>
    <row r="1354" spans="1:12" ht="13.5" customHeight="1" x14ac:dyDescent="0.25">
      <c r="A1354" s="3" t="s">
        <v>70</v>
      </c>
      <c r="B1354" s="2" t="s">
        <v>40409</v>
      </c>
      <c r="C1354" s="2" t="s">
        <v>5517</v>
      </c>
      <c r="D1354" s="3" t="s">
        <v>5518</v>
      </c>
      <c r="E1354" s="3" t="s">
        <v>5519</v>
      </c>
      <c r="F1354" s="3" t="s">
        <v>5520</v>
      </c>
      <c r="G1354" s="3" t="s">
        <v>5521</v>
      </c>
      <c r="H1354" s="3" t="s">
        <v>26553</v>
      </c>
      <c r="I1354" s="3" t="s">
        <v>26554</v>
      </c>
      <c r="J1354" s="3" t="s">
        <v>26555</v>
      </c>
      <c r="K1354" s="3" t="s">
        <v>26556</v>
      </c>
      <c r="L1354" s="3"/>
    </row>
    <row r="1355" spans="1:12" ht="13.5" customHeight="1" x14ac:dyDescent="0.25">
      <c r="A1355" s="3" t="s">
        <v>5522</v>
      </c>
      <c r="B1355" s="2" t="s">
        <v>40410</v>
      </c>
      <c r="C1355" s="2" t="s">
        <v>5523</v>
      </c>
      <c r="D1355" s="3" t="s">
        <v>5524</v>
      </c>
      <c r="E1355" s="3" t="s">
        <v>5524</v>
      </c>
      <c r="F1355" s="3" t="s">
        <v>5525</v>
      </c>
      <c r="G1355" s="3" t="s">
        <v>5524</v>
      </c>
      <c r="H1355" s="3" t="s">
        <v>26557</v>
      </c>
      <c r="I1355" s="3" t="s">
        <v>26557</v>
      </c>
      <c r="J1355" s="3" t="s">
        <v>26558</v>
      </c>
      <c r="K1355" s="3" t="s">
        <v>26557</v>
      </c>
      <c r="L1355" s="3"/>
    </row>
    <row r="1356" spans="1:12" ht="13.5" customHeight="1" x14ac:dyDescent="0.25">
      <c r="A1356" s="3" t="s">
        <v>84</v>
      </c>
      <c r="B1356" s="2" t="s">
        <v>40411</v>
      </c>
      <c r="C1356" s="2" t="s">
        <v>5526</v>
      </c>
      <c r="D1356" s="3" t="s">
        <v>5527</v>
      </c>
      <c r="E1356" s="3" t="s">
        <v>5527</v>
      </c>
      <c r="F1356" s="3" t="s">
        <v>5528</v>
      </c>
      <c r="G1356" s="3" t="s">
        <v>5527</v>
      </c>
      <c r="H1356" s="3" t="s">
        <v>26559</v>
      </c>
      <c r="I1356" s="3" t="s">
        <v>26559</v>
      </c>
      <c r="J1356" s="3" t="s">
        <v>26560</v>
      </c>
      <c r="K1356" s="3" t="s">
        <v>26559</v>
      </c>
      <c r="L1356" s="3"/>
    </row>
    <row r="1357" spans="1:12" ht="13.5" customHeight="1" x14ac:dyDescent="0.25">
      <c r="A1357" s="3" t="s">
        <v>84</v>
      </c>
      <c r="B1357" s="2" t="s">
        <v>40412</v>
      </c>
      <c r="C1357" s="2" t="s">
        <v>5529</v>
      </c>
      <c r="D1357" s="3" t="s">
        <v>5530</v>
      </c>
      <c r="E1357" s="3" t="s">
        <v>5530</v>
      </c>
      <c r="F1357" s="3" t="s">
        <v>5531</v>
      </c>
      <c r="G1357" s="3" t="s">
        <v>5530</v>
      </c>
      <c r="H1357" s="3" t="s">
        <v>26561</v>
      </c>
      <c r="I1357" s="3" t="s">
        <v>26561</v>
      </c>
      <c r="J1357" s="3" t="s">
        <v>26562</v>
      </c>
      <c r="K1357" s="3" t="s">
        <v>26561</v>
      </c>
      <c r="L1357" s="3"/>
    </row>
    <row r="1358" spans="1:12" ht="13.5" customHeight="1" x14ac:dyDescent="0.25">
      <c r="A1358" s="3" t="s">
        <v>84</v>
      </c>
      <c r="B1358" s="2" t="s">
        <v>40413</v>
      </c>
      <c r="C1358" s="2" t="s">
        <v>5532</v>
      </c>
      <c r="D1358" s="3" t="s">
        <v>5533</v>
      </c>
      <c r="E1358" s="3" t="s">
        <v>5533</v>
      </c>
      <c r="F1358" s="3" t="s">
        <v>5534</v>
      </c>
      <c r="G1358" s="3" t="s">
        <v>5533</v>
      </c>
      <c r="H1358" s="3" t="s">
        <v>26563</v>
      </c>
      <c r="I1358" s="3" t="s">
        <v>26563</v>
      </c>
      <c r="J1358" s="3" t="s">
        <v>26564</v>
      </c>
      <c r="K1358" s="3" t="s">
        <v>26563</v>
      </c>
      <c r="L1358" s="3"/>
    </row>
    <row r="1359" spans="1:12" ht="13.5" customHeight="1" x14ac:dyDescent="0.25">
      <c r="A1359" s="3" t="s">
        <v>84</v>
      </c>
      <c r="B1359" s="2" t="s">
        <v>40414</v>
      </c>
      <c r="C1359" s="2" t="s">
        <v>5535</v>
      </c>
      <c r="D1359" s="3" t="s">
        <v>5536</v>
      </c>
      <c r="E1359" s="3" t="s">
        <v>5537</v>
      </c>
      <c r="F1359" s="3" t="s">
        <v>5538</v>
      </c>
      <c r="G1359" s="3" t="s">
        <v>5539</v>
      </c>
      <c r="H1359" s="3" t="s">
        <v>26565</v>
      </c>
      <c r="I1359" s="3" t="s">
        <v>26566</v>
      </c>
      <c r="J1359" s="3" t="s">
        <v>26567</v>
      </c>
      <c r="K1359" s="3" t="s">
        <v>26568</v>
      </c>
      <c r="L1359" s="3"/>
    </row>
    <row r="1360" spans="1:12" ht="13.5" customHeight="1" x14ac:dyDescent="0.25">
      <c r="A1360" s="3" t="s">
        <v>84</v>
      </c>
      <c r="B1360" s="2" t="s">
        <v>40415</v>
      </c>
      <c r="C1360" s="2" t="s">
        <v>5540</v>
      </c>
      <c r="D1360" s="3" t="s">
        <v>5541</v>
      </c>
      <c r="E1360" s="3" t="s">
        <v>5542</v>
      </c>
      <c r="F1360" s="3" t="s">
        <v>5543</v>
      </c>
      <c r="G1360" s="3" t="s">
        <v>5544</v>
      </c>
      <c r="H1360" s="3" t="s">
        <v>26569</v>
      </c>
      <c r="I1360" s="3" t="s">
        <v>26570</v>
      </c>
      <c r="J1360" s="3" t="s">
        <v>26571</v>
      </c>
      <c r="K1360" s="3" t="s">
        <v>26569</v>
      </c>
      <c r="L1360" s="3"/>
    </row>
    <row r="1361" spans="1:12" ht="13.5" customHeight="1" x14ac:dyDescent="0.25">
      <c r="A1361" s="3" t="s">
        <v>84</v>
      </c>
      <c r="B1361" s="2" t="s">
        <v>40416</v>
      </c>
      <c r="C1361" s="2" t="s">
        <v>5545</v>
      </c>
      <c r="D1361" s="3" t="s">
        <v>5546</v>
      </c>
      <c r="E1361" s="3" t="s">
        <v>5546</v>
      </c>
      <c r="F1361" s="3" t="s">
        <v>5547</v>
      </c>
      <c r="G1361" s="3" t="s">
        <v>5546</v>
      </c>
      <c r="H1361" s="3" t="s">
        <v>26572</v>
      </c>
      <c r="I1361" s="3" t="s">
        <v>26572</v>
      </c>
      <c r="J1361" s="3" t="s">
        <v>26573</v>
      </c>
      <c r="K1361" s="3" t="s">
        <v>26572</v>
      </c>
      <c r="L1361" s="3"/>
    </row>
    <row r="1362" spans="1:12" ht="13.5" customHeight="1" x14ac:dyDescent="0.25">
      <c r="A1362" s="3" t="s">
        <v>9</v>
      </c>
      <c r="B1362" s="2" t="s">
        <v>40417</v>
      </c>
      <c r="C1362" s="2" t="s">
        <v>5548</v>
      </c>
      <c r="D1362" s="3" t="s">
        <v>5549</v>
      </c>
      <c r="E1362" s="3" t="s">
        <v>5550</v>
      </c>
      <c r="F1362" s="3" t="s">
        <v>5551</v>
      </c>
      <c r="G1362" s="3" t="s">
        <v>5552</v>
      </c>
      <c r="H1362" s="3" t="s">
        <v>26574</v>
      </c>
      <c r="I1362" s="3" t="s">
        <v>26575</v>
      </c>
      <c r="J1362" s="3" t="s">
        <v>26576</v>
      </c>
      <c r="K1362" s="4" t="s">
        <v>26577</v>
      </c>
      <c r="L1362" s="3"/>
    </row>
    <row r="1363" spans="1:12" ht="13.5" customHeight="1" x14ac:dyDescent="0.25">
      <c r="A1363" s="3" t="s">
        <v>9</v>
      </c>
      <c r="B1363" s="2" t="s">
        <v>40418</v>
      </c>
      <c r="C1363" s="2" t="s">
        <v>5553</v>
      </c>
      <c r="D1363" s="3" t="s">
        <v>5554</v>
      </c>
      <c r="E1363" s="3" t="s">
        <v>5555</v>
      </c>
      <c r="F1363" s="3" t="s">
        <v>5556</v>
      </c>
      <c r="G1363" s="3" t="s">
        <v>5557</v>
      </c>
      <c r="H1363" s="3" t="s">
        <v>26578</v>
      </c>
      <c r="I1363" s="3" t="s">
        <v>26579</v>
      </c>
      <c r="J1363" s="3" t="s">
        <v>26580</v>
      </c>
      <c r="K1363" s="4" t="s">
        <v>26581</v>
      </c>
      <c r="L1363" s="3"/>
    </row>
    <row r="1364" spans="1:12" ht="13.5" customHeight="1" x14ac:dyDescent="0.25">
      <c r="A1364" s="3" t="s">
        <v>9</v>
      </c>
      <c r="B1364" s="2" t="s">
        <v>40419</v>
      </c>
      <c r="C1364" s="2" t="s">
        <v>5558</v>
      </c>
      <c r="D1364" s="3" t="s">
        <v>5559</v>
      </c>
      <c r="E1364" s="3" t="s">
        <v>5560</v>
      </c>
      <c r="F1364" s="3" t="s">
        <v>5561</v>
      </c>
      <c r="G1364" s="3" t="s">
        <v>5562</v>
      </c>
      <c r="H1364" s="3" t="s">
        <v>26582</v>
      </c>
      <c r="I1364" s="3" t="s">
        <v>26583</v>
      </c>
      <c r="J1364" s="3" t="s">
        <v>26584</v>
      </c>
      <c r="K1364" s="4" t="s">
        <v>26585</v>
      </c>
      <c r="L1364" s="3"/>
    </row>
    <row r="1365" spans="1:12" ht="13.5" customHeight="1" x14ac:dyDescent="0.25">
      <c r="A1365" s="3" t="s">
        <v>9</v>
      </c>
      <c r="B1365" s="2" t="s">
        <v>40420</v>
      </c>
      <c r="C1365" s="2" t="s">
        <v>5563</v>
      </c>
      <c r="D1365" s="3" t="s">
        <v>5564</v>
      </c>
      <c r="E1365" s="3" t="s">
        <v>5565</v>
      </c>
      <c r="F1365" s="3" t="s">
        <v>5566</v>
      </c>
      <c r="G1365" s="3" t="s">
        <v>5567</v>
      </c>
      <c r="H1365" s="3" t="s">
        <v>26586</v>
      </c>
      <c r="I1365" s="3" t="s">
        <v>26587</v>
      </c>
      <c r="J1365" s="3" t="s">
        <v>26588</v>
      </c>
      <c r="K1365" s="4" t="s">
        <v>26589</v>
      </c>
      <c r="L1365" s="3"/>
    </row>
    <row r="1366" spans="1:12" ht="13.5" customHeight="1" x14ac:dyDescent="0.25">
      <c r="A1366" s="3" t="s">
        <v>9</v>
      </c>
      <c r="B1366" s="2" t="s">
        <v>40421</v>
      </c>
      <c r="C1366" s="2" t="s">
        <v>5568</v>
      </c>
      <c r="D1366" s="3" t="s">
        <v>5569</v>
      </c>
      <c r="E1366" s="3" t="s">
        <v>5570</v>
      </c>
      <c r="F1366" s="3" t="s">
        <v>5571</v>
      </c>
      <c r="G1366" s="3" t="s">
        <v>5572</v>
      </c>
      <c r="H1366" s="3" t="s">
        <v>26590</v>
      </c>
      <c r="I1366" s="3" t="s">
        <v>26591</v>
      </c>
      <c r="J1366" s="3" t="s">
        <v>26592</v>
      </c>
      <c r="K1366" s="4" t="s">
        <v>26593</v>
      </c>
      <c r="L1366" s="3"/>
    </row>
    <row r="1367" spans="1:12" ht="13.5" customHeight="1" x14ac:dyDescent="0.25">
      <c r="A1367" s="3" t="s">
        <v>9</v>
      </c>
      <c r="B1367" s="2" t="s">
        <v>40422</v>
      </c>
      <c r="C1367" s="2" t="s">
        <v>5573</v>
      </c>
      <c r="D1367" s="3" t="s">
        <v>5574</v>
      </c>
      <c r="E1367" s="3" t="s">
        <v>5575</v>
      </c>
      <c r="F1367" s="3" t="s">
        <v>5576</v>
      </c>
      <c r="G1367" s="3" t="s">
        <v>5577</v>
      </c>
      <c r="H1367" s="3" t="s">
        <v>26594</v>
      </c>
      <c r="I1367" s="3" t="s">
        <v>26595</v>
      </c>
      <c r="J1367" s="3" t="s">
        <v>26596</v>
      </c>
      <c r="K1367" s="4" t="s">
        <v>26597</v>
      </c>
      <c r="L1367" s="3"/>
    </row>
    <row r="1368" spans="1:12" ht="13.5" customHeight="1" x14ac:dyDescent="0.25">
      <c r="A1368" s="3" t="s">
        <v>9</v>
      </c>
      <c r="B1368" s="2" t="s">
        <v>40423</v>
      </c>
      <c r="C1368" s="2" t="s">
        <v>5578</v>
      </c>
      <c r="D1368" s="3" t="s">
        <v>5579</v>
      </c>
      <c r="E1368" s="3" t="s">
        <v>5580</v>
      </c>
      <c r="F1368" s="3" t="s">
        <v>5581</v>
      </c>
      <c r="G1368" s="3" t="s">
        <v>5582</v>
      </c>
      <c r="H1368" s="3" t="s">
        <v>26598</v>
      </c>
      <c r="I1368" s="3" t="s">
        <v>26599</v>
      </c>
      <c r="J1368" s="3" t="s">
        <v>26600</v>
      </c>
      <c r="K1368" s="4" t="s">
        <v>26601</v>
      </c>
      <c r="L1368" s="3"/>
    </row>
    <row r="1369" spans="1:12" ht="13.5" customHeight="1" x14ac:dyDescent="0.25">
      <c r="A1369" s="3" t="s">
        <v>9</v>
      </c>
      <c r="B1369" s="2" t="s">
        <v>40424</v>
      </c>
      <c r="C1369" s="2" t="s">
        <v>5583</v>
      </c>
      <c r="D1369" s="3" t="s">
        <v>5584</v>
      </c>
      <c r="E1369" s="3" t="s">
        <v>5585</v>
      </c>
      <c r="F1369" s="3" t="s">
        <v>5586</v>
      </c>
      <c r="G1369" s="3" t="s">
        <v>5587</v>
      </c>
      <c r="H1369" s="3" t="s">
        <v>26602</v>
      </c>
      <c r="I1369" s="3" t="s">
        <v>26603</v>
      </c>
      <c r="J1369" s="3" t="s">
        <v>26604</v>
      </c>
      <c r="K1369" s="4" t="s">
        <v>26605</v>
      </c>
      <c r="L1369" s="3"/>
    </row>
    <row r="1370" spans="1:12" ht="13.5" customHeight="1" x14ac:dyDescent="0.25">
      <c r="A1370" s="3" t="s">
        <v>9</v>
      </c>
      <c r="B1370" s="2" t="s">
        <v>40425</v>
      </c>
      <c r="C1370" s="2" t="s">
        <v>5588</v>
      </c>
      <c r="D1370" s="3" t="s">
        <v>5589</v>
      </c>
      <c r="E1370" s="3" t="s">
        <v>5590</v>
      </c>
      <c r="F1370" s="3" t="s">
        <v>5591</v>
      </c>
      <c r="G1370" s="3" t="s">
        <v>5592</v>
      </c>
      <c r="H1370" s="3" t="s">
        <v>26606</v>
      </c>
      <c r="I1370" s="3" t="s">
        <v>26607</v>
      </c>
      <c r="J1370" s="3" t="s">
        <v>26608</v>
      </c>
      <c r="K1370" s="4" t="s">
        <v>26609</v>
      </c>
      <c r="L1370" s="3"/>
    </row>
    <row r="1371" spans="1:12" ht="13.5" customHeight="1" x14ac:dyDescent="0.25">
      <c r="A1371" s="3" t="s">
        <v>9</v>
      </c>
      <c r="B1371" s="2" t="s">
        <v>40426</v>
      </c>
      <c r="C1371" s="2" t="s">
        <v>5593</v>
      </c>
      <c r="D1371" s="3" t="s">
        <v>5594</v>
      </c>
      <c r="E1371" s="3" t="s">
        <v>5595</v>
      </c>
      <c r="F1371" s="3" t="s">
        <v>5596</v>
      </c>
      <c r="G1371" s="3" t="s">
        <v>5597</v>
      </c>
      <c r="H1371" s="3" t="s">
        <v>26610</v>
      </c>
      <c r="I1371" s="3" t="s">
        <v>26611</v>
      </c>
      <c r="J1371" s="3" t="s">
        <v>26612</v>
      </c>
      <c r="K1371" s="4" t="s">
        <v>26613</v>
      </c>
      <c r="L1371" s="3"/>
    </row>
    <row r="1372" spans="1:12" ht="13.5" customHeight="1" x14ac:dyDescent="0.25">
      <c r="A1372" s="3" t="s">
        <v>9</v>
      </c>
      <c r="B1372" s="2" t="s">
        <v>40427</v>
      </c>
      <c r="C1372" s="2" t="s">
        <v>5598</v>
      </c>
      <c r="D1372" s="3" t="s">
        <v>5599</v>
      </c>
      <c r="E1372" s="3" t="s">
        <v>5600</v>
      </c>
      <c r="F1372" s="3" t="s">
        <v>5601</v>
      </c>
      <c r="G1372" s="3" t="s">
        <v>5602</v>
      </c>
      <c r="H1372" s="3" t="s">
        <v>26614</v>
      </c>
      <c r="I1372" s="3" t="s">
        <v>26615</v>
      </c>
      <c r="J1372" s="3" t="s">
        <v>26616</v>
      </c>
      <c r="K1372" s="4" t="s">
        <v>26617</v>
      </c>
      <c r="L1372" s="3"/>
    </row>
    <row r="1373" spans="1:12" ht="13.5" customHeight="1" x14ac:dyDescent="0.25">
      <c r="A1373" s="3" t="s">
        <v>9</v>
      </c>
      <c r="B1373" s="2" t="s">
        <v>40428</v>
      </c>
      <c r="C1373" s="2" t="s">
        <v>5603</v>
      </c>
      <c r="D1373" s="3" t="s">
        <v>5604</v>
      </c>
      <c r="E1373" s="3" t="s">
        <v>5605</v>
      </c>
      <c r="F1373" s="3" t="s">
        <v>5606</v>
      </c>
      <c r="G1373" s="3" t="s">
        <v>5607</v>
      </c>
      <c r="H1373" s="3" t="s">
        <v>26618</v>
      </c>
      <c r="I1373" s="3" t="s">
        <v>26619</v>
      </c>
      <c r="J1373" s="3" t="s">
        <v>26620</v>
      </c>
      <c r="K1373" s="4" t="s">
        <v>26621</v>
      </c>
      <c r="L1373" s="3"/>
    </row>
    <row r="1374" spans="1:12" ht="13.5" customHeight="1" x14ac:dyDescent="0.25">
      <c r="A1374" s="3" t="s">
        <v>9</v>
      </c>
      <c r="B1374" s="2" t="s">
        <v>40429</v>
      </c>
      <c r="C1374" s="2" t="s">
        <v>5608</v>
      </c>
      <c r="D1374" s="3" t="s">
        <v>5609</v>
      </c>
      <c r="E1374" s="3" t="s">
        <v>5610</v>
      </c>
      <c r="F1374" s="3" t="s">
        <v>5611</v>
      </c>
      <c r="G1374" s="3" t="s">
        <v>5612</v>
      </c>
      <c r="H1374" s="3" t="s">
        <v>26622</v>
      </c>
      <c r="I1374" s="3" t="s">
        <v>26623</v>
      </c>
      <c r="J1374" s="3" t="s">
        <v>26624</v>
      </c>
      <c r="K1374" s="3" t="s">
        <v>26625</v>
      </c>
      <c r="L1374" s="3"/>
    </row>
    <row r="1375" spans="1:12" ht="13.5" customHeight="1" x14ac:dyDescent="0.25">
      <c r="A1375" s="3" t="s">
        <v>9</v>
      </c>
      <c r="B1375" s="2" t="s">
        <v>40430</v>
      </c>
      <c r="C1375" s="2" t="s">
        <v>5613</v>
      </c>
      <c r="D1375" s="3" t="s">
        <v>5614</v>
      </c>
      <c r="E1375" s="3" t="s">
        <v>5615</v>
      </c>
      <c r="F1375" s="3" t="s">
        <v>5616</v>
      </c>
      <c r="G1375" s="3" t="s">
        <v>5617</v>
      </c>
      <c r="H1375" s="3" t="s">
        <v>26626</v>
      </c>
      <c r="I1375" s="3" t="s">
        <v>26627</v>
      </c>
      <c r="J1375" s="3" t="s">
        <v>26628</v>
      </c>
      <c r="K1375" s="3" t="s">
        <v>26629</v>
      </c>
      <c r="L1375" s="3"/>
    </row>
    <row r="1376" spans="1:12" ht="13.5" customHeight="1" x14ac:dyDescent="0.25">
      <c r="A1376" s="5" t="s">
        <v>13581</v>
      </c>
      <c r="B1376" s="5" t="s">
        <v>44576</v>
      </c>
      <c r="C1376" s="5" t="s">
        <v>44577</v>
      </c>
      <c r="D1376" s="5" t="s">
        <v>44578</v>
      </c>
      <c r="E1376" s="1" t="s">
        <v>44578</v>
      </c>
      <c r="F1376" s="1" t="s">
        <v>44579</v>
      </c>
      <c r="G1376" s="1" t="s">
        <v>44580</v>
      </c>
      <c r="H1376" s="5" t="str">
        <f ca="1">IFERROR(__xludf.DUMMYFUNCTION("GOOGLETRANSLATE(D45,""en"",""ja"")"),"サイトケラチン16")</f>
        <v>サイトケラチン16</v>
      </c>
      <c r="I1376" s="5" t="str">
        <f ca="1">IFERROR(__xludf.DUMMYFUNCTION("GOOGLETRANSLATE(E45,""en"",""ja"")"),"サイトケラチン16")</f>
        <v>サイトケラチン16</v>
      </c>
      <c r="J1376" s="5" t="str">
        <f ca="1">IFERROR(__xludf.DUMMYFUNCTION("GOOGLETRANSLATE(F45,""en"",""ja"")"),"生物標本中のサイトケラチン 16 の測定。")</f>
        <v>生物標本中のサイトケラチン 16 の測定。</v>
      </c>
      <c r="K1376" s="5" t="str">
        <f ca="1">IFERROR(__xludf.DUMMYFUNCTION("GOOGLETRANSLATE(G45,""en"",""ja"")"),"サイトケラチン16測定")</f>
        <v>サイトケラチン16測定</v>
      </c>
      <c r="L1376" s="3"/>
    </row>
    <row r="1377" spans="1:12" ht="13.5" customHeight="1" x14ac:dyDescent="0.25">
      <c r="A1377" s="3" t="s">
        <v>9</v>
      </c>
      <c r="B1377" s="2" t="s">
        <v>40431</v>
      </c>
      <c r="C1377" s="2" t="s">
        <v>5618</v>
      </c>
      <c r="D1377" s="3" t="s">
        <v>5619</v>
      </c>
      <c r="E1377" s="3" t="s">
        <v>5620</v>
      </c>
      <c r="F1377" s="3" t="s">
        <v>5621</v>
      </c>
      <c r="G1377" s="3" t="s">
        <v>5622</v>
      </c>
      <c r="H1377" s="3" t="s">
        <v>26630</v>
      </c>
      <c r="I1377" s="3" t="s">
        <v>26631</v>
      </c>
      <c r="J1377" s="3" t="s">
        <v>26632</v>
      </c>
      <c r="K1377" s="3" t="s">
        <v>26633</v>
      </c>
      <c r="L1377" s="3"/>
    </row>
    <row r="1378" spans="1:12" ht="13.5" customHeight="1" x14ac:dyDescent="0.25">
      <c r="A1378" s="3" t="s">
        <v>9</v>
      </c>
      <c r="B1378" s="2" t="s">
        <v>40432</v>
      </c>
      <c r="C1378" s="2" t="s">
        <v>5623</v>
      </c>
      <c r="D1378" s="3" t="s">
        <v>5624</v>
      </c>
      <c r="E1378" s="3" t="s">
        <v>5624</v>
      </c>
      <c r="F1378" s="3" t="s">
        <v>5625</v>
      </c>
      <c r="G1378" s="3" t="s">
        <v>5626</v>
      </c>
      <c r="H1378" s="3" t="s">
        <v>26634</v>
      </c>
      <c r="I1378" s="3" t="s">
        <v>26634</v>
      </c>
      <c r="J1378" s="3" t="s">
        <v>26635</v>
      </c>
      <c r="K1378" s="3" t="s">
        <v>26636</v>
      </c>
      <c r="L1378" s="3"/>
    </row>
    <row r="1379" spans="1:12" ht="13.5" customHeight="1" x14ac:dyDescent="0.25">
      <c r="A1379" s="3" t="s">
        <v>9</v>
      </c>
      <c r="B1379" s="2" t="s">
        <v>40433</v>
      </c>
      <c r="C1379" s="2" t="s">
        <v>5627</v>
      </c>
      <c r="D1379" s="3" t="s">
        <v>5628</v>
      </c>
      <c r="E1379" s="3" t="s">
        <v>5628</v>
      </c>
      <c r="F1379" s="3" t="s">
        <v>5629</v>
      </c>
      <c r="G1379" s="3" t="s">
        <v>5630</v>
      </c>
      <c r="H1379" s="3" t="s">
        <v>26637</v>
      </c>
      <c r="I1379" s="3" t="s">
        <v>26637</v>
      </c>
      <c r="J1379" s="3" t="s">
        <v>26638</v>
      </c>
      <c r="K1379" s="3" t="s">
        <v>26639</v>
      </c>
      <c r="L1379" s="3"/>
    </row>
    <row r="1380" spans="1:12" ht="13.5" customHeight="1" x14ac:dyDescent="0.25">
      <c r="A1380" s="3" t="s">
        <v>9</v>
      </c>
      <c r="B1380" s="2" t="s">
        <v>40434</v>
      </c>
      <c r="C1380" s="2" t="s">
        <v>5631</v>
      </c>
      <c r="D1380" s="3" t="s">
        <v>5632</v>
      </c>
      <c r="E1380" s="3" t="s">
        <v>5632</v>
      </c>
      <c r="F1380" s="3" t="s">
        <v>5633</v>
      </c>
      <c r="G1380" s="3" t="s">
        <v>5634</v>
      </c>
      <c r="H1380" s="3" t="s">
        <v>26640</v>
      </c>
      <c r="I1380" s="3" t="s">
        <v>26640</v>
      </c>
      <c r="J1380" s="3" t="s">
        <v>26641</v>
      </c>
      <c r="K1380" s="3" t="s">
        <v>26642</v>
      </c>
      <c r="L1380" s="3"/>
    </row>
    <row r="1381" spans="1:12" ht="13.5" customHeight="1" x14ac:dyDescent="0.25">
      <c r="A1381" s="3" t="s">
        <v>9</v>
      </c>
      <c r="B1381" s="2" t="s">
        <v>40435</v>
      </c>
      <c r="C1381" s="2" t="s">
        <v>5635</v>
      </c>
      <c r="D1381" s="3" t="s">
        <v>5636</v>
      </c>
      <c r="E1381" s="3" t="s">
        <v>5636</v>
      </c>
      <c r="F1381" s="3" t="s">
        <v>5637</v>
      </c>
      <c r="G1381" s="3" t="s">
        <v>5638</v>
      </c>
      <c r="H1381" s="3" t="s">
        <v>26643</v>
      </c>
      <c r="I1381" s="3" t="s">
        <v>26643</v>
      </c>
      <c r="J1381" s="3" t="s">
        <v>26644</v>
      </c>
      <c r="K1381" s="3" t="s">
        <v>26645</v>
      </c>
      <c r="L1381" s="3"/>
    </row>
    <row r="1382" spans="1:12" ht="13.5" customHeight="1" x14ac:dyDescent="0.25">
      <c r="A1382" s="3" t="s">
        <v>70</v>
      </c>
      <c r="B1382" s="2" t="s">
        <v>40436</v>
      </c>
      <c r="C1382" s="2" t="s">
        <v>5639</v>
      </c>
      <c r="D1382" s="3" t="s">
        <v>5640</v>
      </c>
      <c r="E1382" s="3" t="s">
        <v>5640</v>
      </c>
      <c r="F1382" s="3" t="s">
        <v>5641</v>
      </c>
      <c r="G1382" s="3" t="s">
        <v>5642</v>
      </c>
      <c r="H1382" s="3" t="s">
        <v>26646</v>
      </c>
      <c r="I1382" s="3" t="s">
        <v>26646</v>
      </c>
      <c r="J1382" s="3" t="s">
        <v>26647</v>
      </c>
      <c r="K1382" s="3" t="s">
        <v>26648</v>
      </c>
      <c r="L1382" s="3"/>
    </row>
    <row r="1383" spans="1:12" ht="13.5" customHeight="1" x14ac:dyDescent="0.25">
      <c r="A1383" s="3" t="s">
        <v>9</v>
      </c>
      <c r="B1383" s="2" t="s">
        <v>40437</v>
      </c>
      <c r="C1383" s="2" t="s">
        <v>5643</v>
      </c>
      <c r="D1383" s="3" t="s">
        <v>5644</v>
      </c>
      <c r="E1383" s="3" t="s">
        <v>5644</v>
      </c>
      <c r="F1383" s="3" t="s">
        <v>5645</v>
      </c>
      <c r="G1383" s="3" t="s">
        <v>5646</v>
      </c>
      <c r="H1383" s="3" t="s">
        <v>26649</v>
      </c>
      <c r="I1383" s="3" t="s">
        <v>26649</v>
      </c>
      <c r="J1383" s="3" t="s">
        <v>26650</v>
      </c>
      <c r="K1383" s="3" t="s">
        <v>26651</v>
      </c>
      <c r="L1383" s="3"/>
    </row>
    <row r="1384" spans="1:12" ht="13.5" customHeight="1" x14ac:dyDescent="0.25">
      <c r="A1384" s="3" t="s">
        <v>9</v>
      </c>
      <c r="B1384" s="2" t="s">
        <v>40438</v>
      </c>
      <c r="C1384" s="2" t="s">
        <v>5647</v>
      </c>
      <c r="D1384" s="3" t="s">
        <v>5648</v>
      </c>
      <c r="E1384" s="3" t="s">
        <v>5648</v>
      </c>
      <c r="F1384" s="3" t="s">
        <v>5649</v>
      </c>
      <c r="G1384" s="3" t="s">
        <v>5650</v>
      </c>
      <c r="H1384" s="3" t="s">
        <v>26652</v>
      </c>
      <c r="I1384" s="3" t="s">
        <v>26652</v>
      </c>
      <c r="J1384" s="3" t="s">
        <v>26653</v>
      </c>
      <c r="K1384" s="3" t="s">
        <v>26654</v>
      </c>
      <c r="L1384" s="3"/>
    </row>
    <row r="1385" spans="1:12" ht="13.5" customHeight="1" x14ac:dyDescent="0.25">
      <c r="A1385" s="3" t="s">
        <v>9</v>
      </c>
      <c r="B1385" s="2" t="s">
        <v>40439</v>
      </c>
      <c r="C1385" s="2" t="s">
        <v>5651</v>
      </c>
      <c r="D1385" s="3" t="s">
        <v>5652</v>
      </c>
      <c r="E1385" s="3" t="s">
        <v>5652</v>
      </c>
      <c r="F1385" s="3" t="s">
        <v>5653</v>
      </c>
      <c r="G1385" s="3" t="s">
        <v>5654</v>
      </c>
      <c r="H1385" s="3" t="s">
        <v>26655</v>
      </c>
      <c r="I1385" s="3" t="s">
        <v>26655</v>
      </c>
      <c r="J1385" s="3" t="s">
        <v>26656</v>
      </c>
      <c r="K1385" s="3" t="s">
        <v>26657</v>
      </c>
      <c r="L1385" s="3"/>
    </row>
    <row r="1386" spans="1:12" ht="13.5" customHeight="1" x14ac:dyDescent="0.25">
      <c r="A1386" s="3" t="s">
        <v>9</v>
      </c>
      <c r="B1386" s="2" t="s">
        <v>40440</v>
      </c>
      <c r="C1386" s="2" t="s">
        <v>5655</v>
      </c>
      <c r="D1386" s="3" t="s">
        <v>5656</v>
      </c>
      <c r="E1386" s="3" t="s">
        <v>5656</v>
      </c>
      <c r="F1386" s="3" t="s">
        <v>5657</v>
      </c>
      <c r="G1386" s="3" t="s">
        <v>5658</v>
      </c>
      <c r="H1386" s="3" t="s">
        <v>26658</v>
      </c>
      <c r="I1386" s="3" t="s">
        <v>26658</v>
      </c>
      <c r="J1386" s="3" t="s">
        <v>26659</v>
      </c>
      <c r="K1386" s="3" t="s">
        <v>26660</v>
      </c>
      <c r="L1386" s="3"/>
    </row>
    <row r="1387" spans="1:12" ht="13.5" customHeight="1" x14ac:dyDescent="0.25">
      <c r="A1387" s="3" t="s">
        <v>9</v>
      </c>
      <c r="B1387" s="2" t="s">
        <v>40441</v>
      </c>
      <c r="C1387" s="2" t="s">
        <v>5659</v>
      </c>
      <c r="D1387" s="3" t="s">
        <v>5660</v>
      </c>
      <c r="E1387" s="3" t="s">
        <v>5660</v>
      </c>
      <c r="F1387" s="3" t="s">
        <v>5661</v>
      </c>
      <c r="G1387" s="3" t="s">
        <v>5662</v>
      </c>
      <c r="H1387" s="3" t="s">
        <v>26661</v>
      </c>
      <c r="I1387" s="3" t="s">
        <v>26661</v>
      </c>
      <c r="J1387" s="3" t="s">
        <v>26662</v>
      </c>
      <c r="K1387" s="3" t="s">
        <v>26663</v>
      </c>
      <c r="L1387" s="3"/>
    </row>
    <row r="1388" spans="1:12" ht="13.5" customHeight="1" x14ac:dyDescent="0.25">
      <c r="A1388" s="3" t="s">
        <v>9</v>
      </c>
      <c r="B1388" s="2" t="s">
        <v>40442</v>
      </c>
      <c r="C1388" s="2" t="s">
        <v>5663</v>
      </c>
      <c r="D1388" s="3" t="s">
        <v>5664</v>
      </c>
      <c r="E1388" s="3" t="s">
        <v>5664</v>
      </c>
      <c r="F1388" s="3" t="s">
        <v>5665</v>
      </c>
      <c r="G1388" s="3" t="s">
        <v>5666</v>
      </c>
      <c r="H1388" s="3" t="s">
        <v>26664</v>
      </c>
      <c r="I1388" s="3" t="s">
        <v>26664</v>
      </c>
      <c r="J1388" s="3" t="s">
        <v>26665</v>
      </c>
      <c r="K1388" s="3" t="s">
        <v>26666</v>
      </c>
      <c r="L1388" s="3"/>
    </row>
    <row r="1389" spans="1:12" ht="13.5" customHeight="1" x14ac:dyDescent="0.25">
      <c r="A1389" s="3" t="s">
        <v>9</v>
      </c>
      <c r="B1389" s="2" t="s">
        <v>40443</v>
      </c>
      <c r="C1389" s="2" t="s">
        <v>5667</v>
      </c>
      <c r="D1389" s="3" t="s">
        <v>5668</v>
      </c>
      <c r="E1389" s="3" t="s">
        <v>5669</v>
      </c>
      <c r="F1389" s="3" t="s">
        <v>5670</v>
      </c>
      <c r="G1389" s="3" t="s">
        <v>5671</v>
      </c>
      <c r="H1389" s="3" t="s">
        <v>26667</v>
      </c>
      <c r="I1389" s="3" t="s">
        <v>26668</v>
      </c>
      <c r="J1389" s="3" t="s">
        <v>26669</v>
      </c>
      <c r="K1389" s="3" t="s">
        <v>26670</v>
      </c>
      <c r="L1389" s="3"/>
    </row>
    <row r="1390" spans="1:12" ht="13.5" customHeight="1" x14ac:dyDescent="0.25">
      <c r="A1390" s="3" t="s">
        <v>9</v>
      </c>
      <c r="B1390" s="2" t="s">
        <v>40444</v>
      </c>
      <c r="C1390" s="2" t="s">
        <v>5672</v>
      </c>
      <c r="D1390" s="3" t="s">
        <v>5673</v>
      </c>
      <c r="E1390" s="3" t="s">
        <v>5673</v>
      </c>
      <c r="F1390" s="3" t="s">
        <v>5674</v>
      </c>
      <c r="G1390" s="3" t="s">
        <v>5675</v>
      </c>
      <c r="H1390" s="3" t="s">
        <v>26671</v>
      </c>
      <c r="I1390" s="3" t="s">
        <v>26671</v>
      </c>
      <c r="J1390" s="3" t="s">
        <v>26672</v>
      </c>
      <c r="K1390" s="3" t="s">
        <v>26673</v>
      </c>
      <c r="L1390" s="3"/>
    </row>
    <row r="1391" spans="1:12" ht="13.5" customHeight="1" x14ac:dyDescent="0.25">
      <c r="A1391" s="3" t="s">
        <v>9</v>
      </c>
      <c r="B1391" s="2" t="s">
        <v>40445</v>
      </c>
      <c r="C1391" s="2" t="s">
        <v>5676</v>
      </c>
      <c r="D1391" s="3" t="s">
        <v>5677</v>
      </c>
      <c r="E1391" s="3" t="s">
        <v>5677</v>
      </c>
      <c r="F1391" s="3" t="s">
        <v>5678</v>
      </c>
      <c r="G1391" s="3" t="s">
        <v>5679</v>
      </c>
      <c r="H1391" s="3" t="s">
        <v>26674</v>
      </c>
      <c r="I1391" s="3" t="s">
        <v>26674</v>
      </c>
      <c r="J1391" s="3" t="s">
        <v>26675</v>
      </c>
      <c r="K1391" s="3" t="s">
        <v>26676</v>
      </c>
      <c r="L1391" s="3"/>
    </row>
    <row r="1392" spans="1:12" ht="13.5" customHeight="1" x14ac:dyDescent="0.25">
      <c r="A1392" s="3" t="s">
        <v>9</v>
      </c>
      <c r="B1392" s="2" t="s">
        <v>40446</v>
      </c>
      <c r="C1392" s="2" t="s">
        <v>5680</v>
      </c>
      <c r="D1392" s="3" t="s">
        <v>5681</v>
      </c>
      <c r="E1392" s="3" t="s">
        <v>5681</v>
      </c>
      <c r="F1392" s="3" t="s">
        <v>5682</v>
      </c>
      <c r="G1392" s="3" t="s">
        <v>5683</v>
      </c>
      <c r="H1392" s="3" t="s">
        <v>26677</v>
      </c>
      <c r="I1392" s="3" t="s">
        <v>26677</v>
      </c>
      <c r="J1392" s="3" t="s">
        <v>26678</v>
      </c>
      <c r="K1392" s="3" t="s">
        <v>26679</v>
      </c>
      <c r="L1392" s="3"/>
    </row>
    <row r="1393" spans="1:12" ht="13.5" customHeight="1" x14ac:dyDescent="0.25">
      <c r="A1393" s="3" t="s">
        <v>9</v>
      </c>
      <c r="B1393" s="2" t="s">
        <v>40447</v>
      </c>
      <c r="C1393" s="2" t="s">
        <v>5684</v>
      </c>
      <c r="D1393" s="3" t="s">
        <v>5685</v>
      </c>
      <c r="E1393" s="3" t="s">
        <v>5686</v>
      </c>
      <c r="F1393" s="3" t="s">
        <v>5687</v>
      </c>
      <c r="G1393" s="3" t="s">
        <v>5688</v>
      </c>
      <c r="H1393" s="3" t="s">
        <v>26680</v>
      </c>
      <c r="I1393" s="3" t="s">
        <v>26681</v>
      </c>
      <c r="J1393" s="3" t="s">
        <v>26682</v>
      </c>
      <c r="K1393" s="3" t="s">
        <v>26683</v>
      </c>
      <c r="L1393" s="3"/>
    </row>
    <row r="1394" spans="1:12" ht="13.5" customHeight="1" x14ac:dyDescent="0.25">
      <c r="A1394" s="3" t="s">
        <v>9</v>
      </c>
      <c r="B1394" s="2" t="s">
        <v>40448</v>
      </c>
      <c r="C1394" s="2" t="s">
        <v>5689</v>
      </c>
      <c r="D1394" s="3" t="s">
        <v>5690</v>
      </c>
      <c r="E1394" s="3" t="s">
        <v>5691</v>
      </c>
      <c r="F1394" s="3" t="s">
        <v>5692</v>
      </c>
      <c r="G1394" s="3" t="s">
        <v>5693</v>
      </c>
      <c r="H1394" s="3" t="s">
        <v>26684</v>
      </c>
      <c r="I1394" s="3" t="s">
        <v>26685</v>
      </c>
      <c r="J1394" s="3" t="s">
        <v>26686</v>
      </c>
      <c r="K1394" s="4" t="s">
        <v>26687</v>
      </c>
      <c r="L1394" s="3"/>
    </row>
    <row r="1395" spans="1:12" ht="13.5" customHeight="1" x14ac:dyDescent="0.25">
      <c r="A1395" s="5" t="s">
        <v>13581</v>
      </c>
      <c r="B1395" s="5" t="s">
        <v>44581</v>
      </c>
      <c r="C1395" s="5" t="s">
        <v>44582</v>
      </c>
      <c r="D1395" s="5" t="s">
        <v>44583</v>
      </c>
      <c r="E1395" s="1" t="s">
        <v>44583</v>
      </c>
      <c r="F1395" s="1" t="s">
        <v>44584</v>
      </c>
      <c r="G1395" s="1" t="s">
        <v>44585</v>
      </c>
      <c r="H1395" s="5" t="str">
        <f ca="1">IFERROR(__xludf.DUMMYFUNCTION("GOOGLETRANSLATE(D46,""en"",""ja"")"),"細胞遺伝学的検査")</f>
        <v>細胞遺伝学的検査</v>
      </c>
      <c r="I1395" s="5" t="str">
        <f ca="1">IFERROR(__xludf.DUMMYFUNCTION("GOOGLETRANSLATE(E46,""en"",""ja"")"),"細胞遺伝学的検査")</f>
        <v>細胞遺伝学的検査</v>
      </c>
      <c r="J1395" s="5" t="str">
        <f ca="1">IFERROR(__xludf.DUMMYFUNCTION("GOOGLETRANSLATE(F46,""en"",""ja"")"),"染色体および染色体サブ構造と機能の顕微鏡的分析による評価。")</f>
        <v>染色体および染色体サブ構造と機能の顕微鏡的分析による評価。</v>
      </c>
      <c r="K1395" s="5" t="str">
        <f ca="1">IFERROR(__xludf.DUMMYFUNCTION("GOOGLETRANSLATE(G46,""en"",""ja"")"),"細胞遺伝学的分析")</f>
        <v>細胞遺伝学的分析</v>
      </c>
      <c r="L1395" s="3"/>
    </row>
    <row r="1396" spans="1:12" ht="13.5" customHeight="1" x14ac:dyDescent="0.25">
      <c r="A1396" s="3" t="s">
        <v>9</v>
      </c>
      <c r="B1396" s="2" t="s">
        <v>40449</v>
      </c>
      <c r="C1396" s="2" t="s">
        <v>5694</v>
      </c>
      <c r="D1396" s="3" t="s">
        <v>5695</v>
      </c>
      <c r="E1396" s="3" t="s">
        <v>5695</v>
      </c>
      <c r="F1396" s="3" t="s">
        <v>5696</v>
      </c>
      <c r="G1396" s="3" t="s">
        <v>5697</v>
      </c>
      <c r="H1396" s="3" t="s">
        <v>26688</v>
      </c>
      <c r="I1396" s="3" t="s">
        <v>26688</v>
      </c>
      <c r="J1396" s="3" t="s">
        <v>26689</v>
      </c>
      <c r="K1396" s="3" t="s">
        <v>26690</v>
      </c>
      <c r="L1396" s="3"/>
    </row>
    <row r="1397" spans="1:12" ht="13.5" customHeight="1" x14ac:dyDescent="0.25">
      <c r="A1397" s="3" t="s">
        <v>9</v>
      </c>
      <c r="B1397" s="2" t="s">
        <v>40450</v>
      </c>
      <c r="C1397" s="2" t="s">
        <v>5698</v>
      </c>
      <c r="D1397" s="3" t="s">
        <v>5699</v>
      </c>
      <c r="E1397" s="3" t="s">
        <v>5700</v>
      </c>
      <c r="F1397" s="3" t="s">
        <v>5701</v>
      </c>
      <c r="G1397" s="3" t="s">
        <v>5702</v>
      </c>
      <c r="H1397" s="3" t="s">
        <v>26691</v>
      </c>
      <c r="I1397" s="3" t="s">
        <v>26692</v>
      </c>
      <c r="J1397" s="3" t="s">
        <v>26693</v>
      </c>
      <c r="K1397" s="4" t="s">
        <v>26694</v>
      </c>
      <c r="L1397" s="3"/>
    </row>
    <row r="1398" spans="1:12" ht="13.5" customHeight="1" x14ac:dyDescent="0.25">
      <c r="A1398" s="3" t="s">
        <v>9</v>
      </c>
      <c r="B1398" s="2" t="s">
        <v>40451</v>
      </c>
      <c r="C1398" s="2" t="s">
        <v>5703</v>
      </c>
      <c r="D1398" s="3" t="s">
        <v>5704</v>
      </c>
      <c r="E1398" s="3" t="s">
        <v>5704</v>
      </c>
      <c r="F1398" s="3" t="s">
        <v>5705</v>
      </c>
      <c r="G1398" s="3" t="s">
        <v>5706</v>
      </c>
      <c r="H1398" s="3" t="s">
        <v>26695</v>
      </c>
      <c r="I1398" s="3" t="s">
        <v>26695</v>
      </c>
      <c r="J1398" s="3" t="s">
        <v>26696</v>
      </c>
      <c r="K1398" s="3" t="s">
        <v>26697</v>
      </c>
      <c r="L1398" s="3"/>
    </row>
    <row r="1399" spans="1:12" ht="13.5" customHeight="1" x14ac:dyDescent="0.25">
      <c r="A1399" s="3" t="s">
        <v>9</v>
      </c>
      <c r="B1399" s="2" t="s">
        <v>40452</v>
      </c>
      <c r="C1399" s="2" t="s">
        <v>5707</v>
      </c>
      <c r="D1399" s="3" t="s">
        <v>5708</v>
      </c>
      <c r="E1399" s="3" t="s">
        <v>5709</v>
      </c>
      <c r="F1399" s="3" t="s">
        <v>5710</v>
      </c>
      <c r="G1399" s="3" t="s">
        <v>5711</v>
      </c>
      <c r="H1399" s="3" t="s">
        <v>26698</v>
      </c>
      <c r="I1399" s="3" t="s">
        <v>26698</v>
      </c>
      <c r="J1399" s="3" t="s">
        <v>26699</v>
      </c>
      <c r="K1399" s="3" t="s">
        <v>26700</v>
      </c>
      <c r="L1399" s="3"/>
    </row>
    <row r="1400" spans="1:12" ht="13.5" customHeight="1" x14ac:dyDescent="0.25">
      <c r="A1400" s="3" t="s">
        <v>183</v>
      </c>
      <c r="B1400" s="2" t="s">
        <v>40453</v>
      </c>
      <c r="C1400" s="2" t="s">
        <v>5712</v>
      </c>
      <c r="D1400" s="3" t="s">
        <v>5713</v>
      </c>
      <c r="E1400" s="3" t="s">
        <v>5713</v>
      </c>
      <c r="F1400" s="3" t="s">
        <v>5714</v>
      </c>
      <c r="G1400" s="3" t="s">
        <v>5715</v>
      </c>
      <c r="H1400" s="3" t="s">
        <v>26701</v>
      </c>
      <c r="I1400" s="3" t="s">
        <v>26701</v>
      </c>
      <c r="J1400" s="3" t="s">
        <v>26702</v>
      </c>
      <c r="K1400" s="3" t="s">
        <v>26703</v>
      </c>
      <c r="L1400" s="3"/>
    </row>
    <row r="1401" spans="1:12" ht="13.5" customHeight="1" x14ac:dyDescent="0.25">
      <c r="A1401" s="3" t="s">
        <v>183</v>
      </c>
      <c r="B1401" s="2" t="s">
        <v>40454</v>
      </c>
      <c r="C1401" s="2" t="s">
        <v>5716</v>
      </c>
      <c r="D1401" s="3" t="s">
        <v>5717</v>
      </c>
      <c r="E1401" s="3" t="s">
        <v>5717</v>
      </c>
      <c r="F1401" s="3" t="s">
        <v>5718</v>
      </c>
      <c r="G1401" s="3" t="s">
        <v>5719</v>
      </c>
      <c r="H1401" s="3" t="s">
        <v>26704</v>
      </c>
      <c r="I1401" s="3" t="s">
        <v>26704</v>
      </c>
      <c r="J1401" s="3" t="s">
        <v>26705</v>
      </c>
      <c r="K1401" s="3" t="s">
        <v>26706</v>
      </c>
      <c r="L1401" s="3"/>
    </row>
    <row r="1402" spans="1:12" ht="13.5" customHeight="1" x14ac:dyDescent="0.25">
      <c r="A1402" s="3" t="s">
        <v>9</v>
      </c>
      <c r="B1402" s="2" t="s">
        <v>40455</v>
      </c>
      <c r="C1402" s="2" t="s">
        <v>5720</v>
      </c>
      <c r="D1402" s="3" t="s">
        <v>5721</v>
      </c>
      <c r="E1402" s="3" t="s">
        <v>5721</v>
      </c>
      <c r="F1402" s="3" t="s">
        <v>5722</v>
      </c>
      <c r="G1402" s="3" t="s">
        <v>5723</v>
      </c>
      <c r="H1402" s="3" t="s">
        <v>26707</v>
      </c>
      <c r="I1402" s="3" t="s">
        <v>26707</v>
      </c>
      <c r="J1402" s="3" t="s">
        <v>26708</v>
      </c>
      <c r="K1402" s="3" t="s">
        <v>26709</v>
      </c>
      <c r="L1402" s="3"/>
    </row>
    <row r="1403" spans="1:12" ht="13.5" customHeight="1" x14ac:dyDescent="0.25">
      <c r="A1403" s="3" t="s">
        <v>9</v>
      </c>
      <c r="B1403" s="2" t="s">
        <v>40456</v>
      </c>
      <c r="C1403" s="2" t="s">
        <v>5724</v>
      </c>
      <c r="D1403" s="3" t="s">
        <v>5725</v>
      </c>
      <c r="E1403" s="3" t="s">
        <v>5726</v>
      </c>
      <c r="F1403" s="3" t="s">
        <v>5727</v>
      </c>
      <c r="G1403" s="3" t="s">
        <v>5728</v>
      </c>
      <c r="H1403" s="3" t="s">
        <v>26710</v>
      </c>
      <c r="I1403" s="3" t="s">
        <v>26711</v>
      </c>
      <c r="J1403" s="3" t="s">
        <v>26712</v>
      </c>
      <c r="K1403" s="3" t="s">
        <v>26713</v>
      </c>
      <c r="L1403" s="3"/>
    </row>
    <row r="1404" spans="1:12" ht="13.5" customHeight="1" x14ac:dyDescent="0.25">
      <c r="A1404" s="3" t="s">
        <v>9</v>
      </c>
      <c r="B1404" s="2" t="s">
        <v>40457</v>
      </c>
      <c r="C1404" s="2" t="s">
        <v>5729</v>
      </c>
      <c r="D1404" s="3" t="s">
        <v>5730</v>
      </c>
      <c r="E1404" s="3" t="s">
        <v>5730</v>
      </c>
      <c r="F1404" s="3" t="s">
        <v>5731</v>
      </c>
      <c r="G1404" s="3" t="s">
        <v>5732</v>
      </c>
      <c r="H1404" s="3" t="s">
        <v>26714</v>
      </c>
      <c r="I1404" s="3" t="s">
        <v>26714</v>
      </c>
      <c r="J1404" s="3" t="s">
        <v>26715</v>
      </c>
      <c r="K1404" s="3" t="s">
        <v>26716</v>
      </c>
      <c r="L1404" s="3"/>
    </row>
    <row r="1405" spans="1:12" ht="13.5" customHeight="1" x14ac:dyDescent="0.25">
      <c r="A1405" s="3" t="s">
        <v>9</v>
      </c>
      <c r="B1405" s="2" t="s">
        <v>40458</v>
      </c>
      <c r="C1405" s="2" t="s">
        <v>5733</v>
      </c>
      <c r="D1405" s="3" t="s">
        <v>5734</v>
      </c>
      <c r="E1405" s="3" t="s">
        <v>5734</v>
      </c>
      <c r="F1405" s="3" t="s">
        <v>5735</v>
      </c>
      <c r="G1405" s="3" t="s">
        <v>5736</v>
      </c>
      <c r="H1405" s="3" t="s">
        <v>26717</v>
      </c>
      <c r="I1405" s="3" t="s">
        <v>26717</v>
      </c>
      <c r="J1405" s="3" t="s">
        <v>26718</v>
      </c>
      <c r="K1405" s="3" t="s">
        <v>26719</v>
      </c>
      <c r="L1405" s="3"/>
    </row>
    <row r="1406" spans="1:12" ht="13.5" customHeight="1" x14ac:dyDescent="0.25">
      <c r="A1406" s="3" t="s">
        <v>9</v>
      </c>
      <c r="B1406" s="2" t="s">
        <v>40459</v>
      </c>
      <c r="C1406" s="2" t="s">
        <v>5737</v>
      </c>
      <c r="D1406" s="3" t="s">
        <v>5738</v>
      </c>
      <c r="E1406" s="3" t="s">
        <v>5738</v>
      </c>
      <c r="F1406" s="3" t="s">
        <v>5739</v>
      </c>
      <c r="G1406" s="3" t="s">
        <v>5740</v>
      </c>
      <c r="H1406" s="3" t="s">
        <v>26720</v>
      </c>
      <c r="I1406" s="3" t="s">
        <v>26720</v>
      </c>
      <c r="J1406" s="3" t="s">
        <v>26721</v>
      </c>
      <c r="K1406" s="3" t="s">
        <v>26722</v>
      </c>
      <c r="L1406" s="3"/>
    </row>
    <row r="1407" spans="1:12" ht="13.5" customHeight="1" x14ac:dyDescent="0.25">
      <c r="A1407" s="3" t="s">
        <v>9</v>
      </c>
      <c r="B1407" s="2" t="s">
        <v>40460</v>
      </c>
      <c r="C1407" s="2" t="s">
        <v>5741</v>
      </c>
      <c r="D1407" s="3" t="s">
        <v>5742</v>
      </c>
      <c r="E1407" s="3" t="s">
        <v>5742</v>
      </c>
      <c r="F1407" s="3" t="s">
        <v>5743</v>
      </c>
      <c r="G1407" s="3" t="s">
        <v>5744</v>
      </c>
      <c r="H1407" s="3" t="s">
        <v>26723</v>
      </c>
      <c r="I1407" s="3" t="s">
        <v>26723</v>
      </c>
      <c r="J1407" s="3" t="s">
        <v>26724</v>
      </c>
      <c r="K1407" s="3" t="s">
        <v>26725</v>
      </c>
      <c r="L1407" s="3"/>
    </row>
    <row r="1408" spans="1:12" ht="13.5" customHeight="1" x14ac:dyDescent="0.25">
      <c r="A1408" s="3" t="s">
        <v>9</v>
      </c>
      <c r="B1408" s="2" t="s">
        <v>40461</v>
      </c>
      <c r="C1408" s="2" t="s">
        <v>5745</v>
      </c>
      <c r="D1408" s="3" t="s">
        <v>5746</v>
      </c>
      <c r="E1408" s="3" t="s">
        <v>5747</v>
      </c>
      <c r="F1408" s="3" t="s">
        <v>5748</v>
      </c>
      <c r="G1408" s="3" t="s">
        <v>5749</v>
      </c>
      <c r="H1408" s="3" t="s">
        <v>26726</v>
      </c>
      <c r="I1408" s="3" t="s">
        <v>26727</v>
      </c>
      <c r="J1408" s="3" t="s">
        <v>26728</v>
      </c>
      <c r="K1408" s="4" t="s">
        <v>26729</v>
      </c>
      <c r="L1408" s="3"/>
    </row>
    <row r="1409" spans="1:12" ht="13.5" customHeight="1" x14ac:dyDescent="0.25">
      <c r="A1409" s="3" t="s">
        <v>9</v>
      </c>
      <c r="B1409" s="2" t="s">
        <v>40462</v>
      </c>
      <c r="C1409" s="2" t="s">
        <v>5750</v>
      </c>
      <c r="D1409" s="3" t="s">
        <v>5751</v>
      </c>
      <c r="E1409" s="3" t="s">
        <v>5752</v>
      </c>
      <c r="F1409" s="3" t="s">
        <v>5753</v>
      </c>
      <c r="G1409" s="3" t="s">
        <v>5754</v>
      </c>
      <c r="H1409" s="3" t="s">
        <v>26730</v>
      </c>
      <c r="I1409" s="3" t="s">
        <v>26731</v>
      </c>
      <c r="J1409" s="3" t="s">
        <v>26732</v>
      </c>
      <c r="K1409" s="3" t="s">
        <v>26733</v>
      </c>
      <c r="L1409" s="3"/>
    </row>
    <row r="1410" spans="1:12" ht="13.5" customHeight="1" x14ac:dyDescent="0.25">
      <c r="A1410" s="3" t="s">
        <v>9</v>
      </c>
      <c r="B1410" s="2" t="s">
        <v>40463</v>
      </c>
      <c r="C1410" s="2" t="s">
        <v>5755</v>
      </c>
      <c r="D1410" s="3" t="s">
        <v>5756</v>
      </c>
      <c r="E1410" s="3" t="s">
        <v>5757</v>
      </c>
      <c r="F1410" s="3" t="s">
        <v>5758</v>
      </c>
      <c r="G1410" s="3" t="s">
        <v>5759</v>
      </c>
      <c r="H1410" s="3" t="s">
        <v>26734</v>
      </c>
      <c r="I1410" s="3" t="s">
        <v>26735</v>
      </c>
      <c r="J1410" s="3" t="s">
        <v>26736</v>
      </c>
      <c r="K1410" s="3" t="s">
        <v>26737</v>
      </c>
      <c r="L1410" s="3"/>
    </row>
    <row r="1411" spans="1:12" ht="13.5" customHeight="1" x14ac:dyDescent="0.25">
      <c r="A1411" s="3" t="s">
        <v>9</v>
      </c>
      <c r="B1411" s="2" t="s">
        <v>40464</v>
      </c>
      <c r="C1411" s="2" t="s">
        <v>5760</v>
      </c>
      <c r="D1411" s="3" t="s">
        <v>5761</v>
      </c>
      <c r="E1411" s="3" t="s">
        <v>5761</v>
      </c>
      <c r="F1411" s="3" t="s">
        <v>5762</v>
      </c>
      <c r="G1411" s="3" t="s">
        <v>5763</v>
      </c>
      <c r="H1411" s="3" t="s">
        <v>26738</v>
      </c>
      <c r="I1411" s="3" t="s">
        <v>26738</v>
      </c>
      <c r="J1411" s="3" t="s">
        <v>26739</v>
      </c>
      <c r="K1411" s="3" t="s">
        <v>26740</v>
      </c>
      <c r="L1411" s="3"/>
    </row>
    <row r="1412" spans="1:12" ht="13.5" customHeight="1" x14ac:dyDescent="0.25">
      <c r="A1412" s="3" t="s">
        <v>9</v>
      </c>
      <c r="B1412" s="2" t="s">
        <v>40465</v>
      </c>
      <c r="C1412" s="2" t="s">
        <v>5764</v>
      </c>
      <c r="D1412" s="3" t="s">
        <v>5765</v>
      </c>
      <c r="E1412" s="3" t="s">
        <v>5765</v>
      </c>
      <c r="F1412" s="3" t="s">
        <v>5766</v>
      </c>
      <c r="G1412" s="3" t="s">
        <v>5767</v>
      </c>
      <c r="H1412" s="3" t="s">
        <v>26741</v>
      </c>
      <c r="I1412" s="3" t="s">
        <v>26741</v>
      </c>
      <c r="J1412" s="3" t="s">
        <v>26742</v>
      </c>
      <c r="K1412" s="3" t="s">
        <v>26743</v>
      </c>
      <c r="L1412" s="3"/>
    </row>
    <row r="1413" spans="1:12" ht="13.5" customHeight="1" x14ac:dyDescent="0.25">
      <c r="A1413" s="3" t="s">
        <v>9</v>
      </c>
      <c r="B1413" s="2" t="s">
        <v>40466</v>
      </c>
      <c r="C1413" s="2" t="s">
        <v>5768</v>
      </c>
      <c r="D1413" s="3" t="s">
        <v>5769</v>
      </c>
      <c r="E1413" s="3" t="s">
        <v>5769</v>
      </c>
      <c r="F1413" s="3" t="s">
        <v>5770</v>
      </c>
      <c r="G1413" s="3" t="s">
        <v>5771</v>
      </c>
      <c r="H1413" s="3" t="s">
        <v>26744</v>
      </c>
      <c r="I1413" s="3" t="s">
        <v>26744</v>
      </c>
      <c r="J1413" s="3" t="s">
        <v>26745</v>
      </c>
      <c r="K1413" s="3" t="s">
        <v>26746</v>
      </c>
      <c r="L1413" s="3"/>
    </row>
    <row r="1414" spans="1:12" ht="13.5" customHeight="1" x14ac:dyDescent="0.25">
      <c r="A1414" s="3" t="s">
        <v>9</v>
      </c>
      <c r="B1414" s="2" t="s">
        <v>40467</v>
      </c>
      <c r="C1414" s="2" t="s">
        <v>5772</v>
      </c>
      <c r="D1414" s="3" t="s">
        <v>5773</v>
      </c>
      <c r="E1414" s="3" t="s">
        <v>5773</v>
      </c>
      <c r="F1414" s="3" t="s">
        <v>5774</v>
      </c>
      <c r="G1414" s="3" t="s">
        <v>5775</v>
      </c>
      <c r="H1414" s="3" t="s">
        <v>26747</v>
      </c>
      <c r="I1414" s="3" t="s">
        <v>26747</v>
      </c>
      <c r="J1414" s="3" t="s">
        <v>26748</v>
      </c>
      <c r="K1414" s="3" t="s">
        <v>26749</v>
      </c>
      <c r="L1414" s="3"/>
    </row>
    <row r="1415" spans="1:12" ht="13.5" customHeight="1" x14ac:dyDescent="0.25">
      <c r="A1415" s="3" t="s">
        <v>9</v>
      </c>
      <c r="B1415" s="2" t="s">
        <v>40468</v>
      </c>
      <c r="C1415" s="2" t="s">
        <v>5776</v>
      </c>
      <c r="D1415" s="3" t="s">
        <v>5777</v>
      </c>
      <c r="E1415" s="3" t="s">
        <v>5778</v>
      </c>
      <c r="F1415" s="3" t="s">
        <v>5779</v>
      </c>
      <c r="G1415" s="3" t="s">
        <v>5780</v>
      </c>
      <c r="H1415" s="3" t="s">
        <v>26750</v>
      </c>
      <c r="I1415" s="3" t="s">
        <v>26751</v>
      </c>
      <c r="J1415" s="3" t="s">
        <v>26752</v>
      </c>
      <c r="K1415" s="3" t="s">
        <v>26753</v>
      </c>
      <c r="L1415" s="3"/>
    </row>
    <row r="1416" spans="1:12" ht="13.5" customHeight="1" x14ac:dyDescent="0.25">
      <c r="A1416" s="3" t="s">
        <v>9</v>
      </c>
      <c r="B1416" s="2" t="s">
        <v>40469</v>
      </c>
      <c r="C1416" s="2" t="s">
        <v>5781</v>
      </c>
      <c r="D1416" s="3" t="s">
        <v>5782</v>
      </c>
      <c r="E1416" s="3" t="s">
        <v>5783</v>
      </c>
      <c r="F1416" s="3" t="s">
        <v>5784</v>
      </c>
      <c r="G1416" s="3" t="s">
        <v>5785</v>
      </c>
      <c r="H1416" s="3" t="s">
        <v>26754</v>
      </c>
      <c r="I1416" s="3" t="s">
        <v>26755</v>
      </c>
      <c r="J1416" s="3" t="s">
        <v>26756</v>
      </c>
      <c r="K1416" s="3" t="s">
        <v>26757</v>
      </c>
      <c r="L1416" s="3"/>
    </row>
    <row r="1417" spans="1:12" ht="13.5" customHeight="1" x14ac:dyDescent="0.25">
      <c r="A1417" s="3" t="s">
        <v>9</v>
      </c>
      <c r="B1417" s="2" t="s">
        <v>40470</v>
      </c>
      <c r="C1417" s="2" t="s">
        <v>5786</v>
      </c>
      <c r="D1417" s="3" t="s">
        <v>5787</v>
      </c>
      <c r="E1417" s="3" t="s">
        <v>5787</v>
      </c>
      <c r="F1417" s="3" t="s">
        <v>5788</v>
      </c>
      <c r="G1417" s="3" t="s">
        <v>5789</v>
      </c>
      <c r="H1417" s="3" t="s">
        <v>26758</v>
      </c>
      <c r="I1417" s="3" t="s">
        <v>26758</v>
      </c>
      <c r="J1417" s="3" t="s">
        <v>26759</v>
      </c>
      <c r="K1417" s="3" t="s">
        <v>26760</v>
      </c>
      <c r="L1417" s="3"/>
    </row>
    <row r="1418" spans="1:12" ht="13.5" customHeight="1" x14ac:dyDescent="0.25">
      <c r="A1418" s="3" t="s">
        <v>9</v>
      </c>
      <c r="B1418" s="2" t="s">
        <v>40471</v>
      </c>
      <c r="C1418" s="2" t="s">
        <v>5790</v>
      </c>
      <c r="D1418" s="3" t="s">
        <v>5791</v>
      </c>
      <c r="E1418" s="3" t="s">
        <v>5791</v>
      </c>
      <c r="F1418" s="3" t="s">
        <v>5792</v>
      </c>
      <c r="G1418" s="3" t="s">
        <v>5793</v>
      </c>
      <c r="H1418" s="3" t="s">
        <v>26761</v>
      </c>
      <c r="I1418" s="3" t="s">
        <v>26761</v>
      </c>
      <c r="J1418" s="3" t="s">
        <v>26762</v>
      </c>
      <c r="K1418" s="3" t="s">
        <v>26763</v>
      </c>
      <c r="L1418" s="3"/>
    </row>
    <row r="1419" spans="1:12" ht="13.5" customHeight="1" x14ac:dyDescent="0.25">
      <c r="A1419" s="3" t="s">
        <v>9</v>
      </c>
      <c r="B1419" s="2" t="s">
        <v>40472</v>
      </c>
      <c r="C1419" s="2" t="s">
        <v>5794</v>
      </c>
      <c r="D1419" s="3" t="s">
        <v>5795</v>
      </c>
      <c r="E1419" s="3" t="s">
        <v>5795</v>
      </c>
      <c r="F1419" s="3" t="s">
        <v>5796</v>
      </c>
      <c r="G1419" s="3" t="s">
        <v>5797</v>
      </c>
      <c r="H1419" s="3" t="s">
        <v>26764</v>
      </c>
      <c r="I1419" s="3" t="s">
        <v>26764</v>
      </c>
      <c r="J1419" s="3" t="s">
        <v>26765</v>
      </c>
      <c r="K1419" s="3" t="s">
        <v>26766</v>
      </c>
      <c r="L1419" s="3"/>
    </row>
    <row r="1420" spans="1:12" ht="13.5" customHeight="1" x14ac:dyDescent="0.25">
      <c r="A1420" s="3" t="s">
        <v>188</v>
      </c>
      <c r="B1420" s="2" t="s">
        <v>40473</v>
      </c>
      <c r="C1420" s="2" t="s">
        <v>5798</v>
      </c>
      <c r="D1420" s="3" t="s">
        <v>5799</v>
      </c>
      <c r="E1420" s="3" t="s">
        <v>5799</v>
      </c>
      <c r="F1420" s="3" t="s">
        <v>5800</v>
      </c>
      <c r="G1420" s="3" t="s">
        <v>5801</v>
      </c>
      <c r="H1420" s="3" t="s">
        <v>26767</v>
      </c>
      <c r="I1420" s="3" t="s">
        <v>26767</v>
      </c>
      <c r="J1420" s="3" t="s">
        <v>26768</v>
      </c>
      <c r="K1420" s="3" t="s">
        <v>26769</v>
      </c>
      <c r="L1420" s="3"/>
    </row>
    <row r="1421" spans="1:12" ht="13.5" customHeight="1" x14ac:dyDescent="0.25">
      <c r="A1421" s="3" t="s">
        <v>54</v>
      </c>
      <c r="B1421" s="2" t="s">
        <v>40474</v>
      </c>
      <c r="C1421" s="2" t="s">
        <v>5802</v>
      </c>
      <c r="D1421" s="3" t="s">
        <v>5803</v>
      </c>
      <c r="E1421" s="3" t="s">
        <v>5803</v>
      </c>
      <c r="F1421" s="3" t="s">
        <v>5804</v>
      </c>
      <c r="G1421" s="3" t="s">
        <v>5805</v>
      </c>
      <c r="H1421" s="3" t="s">
        <v>26770</v>
      </c>
      <c r="I1421" s="3" t="s">
        <v>26770</v>
      </c>
      <c r="J1421" s="3" t="s">
        <v>26771</v>
      </c>
      <c r="K1421" s="3" t="s">
        <v>26772</v>
      </c>
      <c r="L1421" s="3"/>
    </row>
    <row r="1422" spans="1:12" ht="13.5" customHeight="1" x14ac:dyDescent="0.25">
      <c r="A1422" s="3" t="s">
        <v>188</v>
      </c>
      <c r="B1422" s="2" t="s">
        <v>40475</v>
      </c>
      <c r="C1422" s="2" t="s">
        <v>5806</v>
      </c>
      <c r="D1422" s="3" t="s">
        <v>5807</v>
      </c>
      <c r="E1422" s="3" t="s">
        <v>5807</v>
      </c>
      <c r="F1422" s="3" t="s">
        <v>5808</v>
      </c>
      <c r="G1422" s="3" t="s">
        <v>5809</v>
      </c>
      <c r="H1422" s="3" t="s">
        <v>26773</v>
      </c>
      <c r="I1422" s="3" t="s">
        <v>26773</v>
      </c>
      <c r="J1422" s="3" t="s">
        <v>26774</v>
      </c>
      <c r="K1422" s="3" t="s">
        <v>26775</v>
      </c>
      <c r="L1422" s="3"/>
    </row>
    <row r="1423" spans="1:12" ht="13.5" customHeight="1" x14ac:dyDescent="0.25">
      <c r="A1423" s="3" t="s">
        <v>9</v>
      </c>
      <c r="B1423" s="2" t="s">
        <v>40476</v>
      </c>
      <c r="C1423" s="2" t="s">
        <v>5810</v>
      </c>
      <c r="D1423" s="3" t="s">
        <v>5811</v>
      </c>
      <c r="E1423" s="3" t="s">
        <v>5812</v>
      </c>
      <c r="F1423" s="3" t="s">
        <v>5813</v>
      </c>
      <c r="G1423" s="3" t="s">
        <v>5814</v>
      </c>
      <c r="H1423" s="3" t="s">
        <v>26776</v>
      </c>
      <c r="I1423" s="3" t="s">
        <v>26777</v>
      </c>
      <c r="J1423" s="3" t="s">
        <v>26778</v>
      </c>
      <c r="K1423" s="3" t="s">
        <v>26779</v>
      </c>
      <c r="L1423" s="3"/>
    </row>
    <row r="1424" spans="1:12" ht="13.5" customHeight="1" x14ac:dyDescent="0.25">
      <c r="A1424" s="3" t="s">
        <v>9</v>
      </c>
      <c r="B1424" s="2" t="s">
        <v>40477</v>
      </c>
      <c r="C1424" s="2" t="s">
        <v>5815</v>
      </c>
      <c r="D1424" s="3" t="s">
        <v>5816</v>
      </c>
      <c r="E1424" s="3" t="s">
        <v>5816</v>
      </c>
      <c r="F1424" s="3" t="s">
        <v>5817</v>
      </c>
      <c r="G1424" s="3" t="s">
        <v>5818</v>
      </c>
      <c r="H1424" s="3" t="s">
        <v>26780</v>
      </c>
      <c r="I1424" s="3" t="s">
        <v>26780</v>
      </c>
      <c r="J1424" s="3" t="s">
        <v>26781</v>
      </c>
      <c r="K1424" s="4" t="s">
        <v>26782</v>
      </c>
      <c r="L1424" s="3"/>
    </row>
    <row r="1425" spans="1:12" ht="13.5" customHeight="1" x14ac:dyDescent="0.25">
      <c r="A1425" s="3" t="s">
        <v>188</v>
      </c>
      <c r="B1425" s="2" t="s">
        <v>40478</v>
      </c>
      <c r="C1425" s="2" t="s">
        <v>5819</v>
      </c>
      <c r="D1425" s="3" t="s">
        <v>5820</v>
      </c>
      <c r="E1425" s="3" t="s">
        <v>5821</v>
      </c>
      <c r="F1425" s="3" t="s">
        <v>5822</v>
      </c>
      <c r="G1425" s="3" t="s">
        <v>5823</v>
      </c>
      <c r="H1425" s="3" t="s">
        <v>26783</v>
      </c>
      <c r="I1425" s="3" t="s">
        <v>26784</v>
      </c>
      <c r="J1425" s="3" t="s">
        <v>26785</v>
      </c>
      <c r="K1425" s="3" t="s">
        <v>26786</v>
      </c>
      <c r="L1425" s="3"/>
    </row>
    <row r="1426" spans="1:12" ht="13.5" customHeight="1" x14ac:dyDescent="0.25">
      <c r="A1426" s="3" t="s">
        <v>188</v>
      </c>
      <c r="B1426" s="2" t="s">
        <v>40479</v>
      </c>
      <c r="C1426" s="2" t="s">
        <v>5824</v>
      </c>
      <c r="D1426" s="3" t="s">
        <v>5825</v>
      </c>
      <c r="E1426" s="3" t="s">
        <v>5826</v>
      </c>
      <c r="F1426" s="3" t="s">
        <v>5827</v>
      </c>
      <c r="G1426" s="3" t="s">
        <v>5828</v>
      </c>
      <c r="H1426" s="3" t="s">
        <v>26787</v>
      </c>
      <c r="I1426" s="3" t="s">
        <v>26788</v>
      </c>
      <c r="J1426" s="3" t="s">
        <v>26789</v>
      </c>
      <c r="K1426" s="3" t="s">
        <v>26790</v>
      </c>
      <c r="L1426" s="3"/>
    </row>
    <row r="1427" spans="1:12" ht="13.5" customHeight="1" x14ac:dyDescent="0.25">
      <c r="A1427" s="3" t="s">
        <v>188</v>
      </c>
      <c r="B1427" s="2" t="s">
        <v>40480</v>
      </c>
      <c r="C1427" s="2" t="s">
        <v>5829</v>
      </c>
      <c r="D1427" s="3" t="s">
        <v>5830</v>
      </c>
      <c r="E1427" s="3" t="s">
        <v>5830</v>
      </c>
      <c r="F1427" s="3" t="s">
        <v>5831</v>
      </c>
      <c r="G1427" s="3" t="s">
        <v>5832</v>
      </c>
      <c r="H1427" s="3" t="s">
        <v>26791</v>
      </c>
      <c r="I1427" s="3" t="s">
        <v>26791</v>
      </c>
      <c r="J1427" s="3" t="s">
        <v>26792</v>
      </c>
      <c r="K1427" s="3" t="s">
        <v>26793</v>
      </c>
      <c r="L1427" s="3"/>
    </row>
    <row r="1428" spans="1:12" ht="13.5" customHeight="1" x14ac:dyDescent="0.25">
      <c r="A1428" s="3" t="s">
        <v>188</v>
      </c>
      <c r="B1428" s="2" t="s">
        <v>40481</v>
      </c>
      <c r="C1428" s="2" t="s">
        <v>5833</v>
      </c>
      <c r="D1428" s="3" t="s">
        <v>5834</v>
      </c>
      <c r="E1428" s="3" t="s">
        <v>5834</v>
      </c>
      <c r="F1428" s="3" t="s">
        <v>5835</v>
      </c>
      <c r="G1428" s="3" t="s">
        <v>5836</v>
      </c>
      <c r="H1428" s="3" t="s">
        <v>26794</v>
      </c>
      <c r="I1428" s="3" t="s">
        <v>26794</v>
      </c>
      <c r="J1428" s="3" t="s">
        <v>26795</v>
      </c>
      <c r="K1428" s="3" t="s">
        <v>26796</v>
      </c>
      <c r="L1428" s="3"/>
    </row>
    <row r="1429" spans="1:12" ht="13.5" customHeight="1" x14ac:dyDescent="0.25">
      <c r="A1429" s="3" t="s">
        <v>188</v>
      </c>
      <c r="B1429" s="2" t="s">
        <v>40482</v>
      </c>
      <c r="C1429" s="2" t="s">
        <v>5837</v>
      </c>
      <c r="D1429" s="3" t="s">
        <v>5838</v>
      </c>
      <c r="E1429" s="3" t="s">
        <v>5838</v>
      </c>
      <c r="F1429" s="3" t="s">
        <v>5839</v>
      </c>
      <c r="G1429" s="3" t="s">
        <v>5840</v>
      </c>
      <c r="H1429" s="3" t="s">
        <v>26797</v>
      </c>
      <c r="I1429" s="3" t="s">
        <v>26797</v>
      </c>
      <c r="J1429" s="3" t="s">
        <v>26798</v>
      </c>
      <c r="K1429" s="3" t="s">
        <v>26799</v>
      </c>
      <c r="L1429" s="3"/>
    </row>
    <row r="1430" spans="1:12" ht="13.5" customHeight="1" x14ac:dyDescent="0.25">
      <c r="A1430" s="3" t="s">
        <v>506</v>
      </c>
      <c r="B1430" s="2" t="s">
        <v>40483</v>
      </c>
      <c r="C1430" s="2" t="s">
        <v>5841</v>
      </c>
      <c r="D1430" s="3" t="s">
        <v>5842</v>
      </c>
      <c r="E1430" s="3" t="s">
        <v>5843</v>
      </c>
      <c r="F1430" s="3" t="s">
        <v>5844</v>
      </c>
      <c r="G1430" s="3" t="s">
        <v>5845</v>
      </c>
      <c r="H1430" s="3" t="s">
        <v>26800</v>
      </c>
      <c r="I1430" s="3" t="s">
        <v>26801</v>
      </c>
      <c r="J1430" s="3" t="s">
        <v>26802</v>
      </c>
      <c r="K1430" s="3" t="s">
        <v>26803</v>
      </c>
      <c r="L1430" s="3"/>
    </row>
    <row r="1431" spans="1:12" ht="13.5" customHeight="1" x14ac:dyDescent="0.25">
      <c r="A1431" s="3" t="s">
        <v>188</v>
      </c>
      <c r="B1431" s="2" t="s">
        <v>40484</v>
      </c>
      <c r="C1431" s="2" t="s">
        <v>5846</v>
      </c>
      <c r="D1431" s="3" t="s">
        <v>5847</v>
      </c>
      <c r="E1431" s="3" t="s">
        <v>5847</v>
      </c>
      <c r="F1431" s="3" t="s">
        <v>5848</v>
      </c>
      <c r="G1431" s="3" t="s">
        <v>5849</v>
      </c>
      <c r="H1431" s="3" t="s">
        <v>26804</v>
      </c>
      <c r="I1431" s="3" t="s">
        <v>26804</v>
      </c>
      <c r="J1431" s="3" t="s">
        <v>26805</v>
      </c>
      <c r="K1431" s="3" t="s">
        <v>26806</v>
      </c>
      <c r="L1431" s="3"/>
    </row>
    <row r="1432" spans="1:12" ht="13.5" customHeight="1" x14ac:dyDescent="0.25">
      <c r="A1432" s="3" t="s">
        <v>188</v>
      </c>
      <c r="B1432" s="2" t="s">
        <v>40485</v>
      </c>
      <c r="C1432" s="2" t="s">
        <v>5850</v>
      </c>
      <c r="D1432" s="3" t="s">
        <v>5851</v>
      </c>
      <c r="E1432" s="3" t="s">
        <v>5851</v>
      </c>
      <c r="F1432" s="3" t="s">
        <v>5852</v>
      </c>
      <c r="G1432" s="3" t="s">
        <v>5853</v>
      </c>
      <c r="H1432" s="3" t="s">
        <v>26807</v>
      </c>
      <c r="I1432" s="3" t="s">
        <v>26807</v>
      </c>
      <c r="J1432" s="3" t="s">
        <v>26808</v>
      </c>
      <c r="K1432" s="3" t="s">
        <v>26809</v>
      </c>
      <c r="L1432" s="3"/>
    </row>
    <row r="1433" spans="1:12" ht="13.5" customHeight="1" x14ac:dyDescent="0.25">
      <c r="A1433" s="3" t="s">
        <v>1560</v>
      </c>
      <c r="B1433" s="2" t="s">
        <v>40486</v>
      </c>
      <c r="C1433" s="2" t="s">
        <v>5854</v>
      </c>
      <c r="D1433" s="3" t="s">
        <v>5855</v>
      </c>
      <c r="E1433" s="3" t="s">
        <v>5855</v>
      </c>
      <c r="F1433" s="3" t="s">
        <v>5856</v>
      </c>
      <c r="G1433" s="3" t="s">
        <v>5855</v>
      </c>
      <c r="H1433" s="3" t="s">
        <v>26810</v>
      </c>
      <c r="I1433" s="3" t="s">
        <v>26810</v>
      </c>
      <c r="J1433" s="3" t="s">
        <v>26811</v>
      </c>
      <c r="K1433" s="3" t="s">
        <v>26810</v>
      </c>
      <c r="L1433" s="3"/>
    </row>
    <row r="1434" spans="1:12" ht="13.5" customHeight="1" x14ac:dyDescent="0.25">
      <c r="A1434" s="3" t="s">
        <v>121</v>
      </c>
      <c r="B1434" s="2" t="s">
        <v>40487</v>
      </c>
      <c r="C1434" s="2" t="s">
        <v>5857</v>
      </c>
      <c r="D1434" s="3" t="s">
        <v>5858</v>
      </c>
      <c r="E1434" s="3" t="s">
        <v>5859</v>
      </c>
      <c r="F1434" s="3" t="s">
        <v>5860</v>
      </c>
      <c r="G1434" s="3" t="s">
        <v>5861</v>
      </c>
      <c r="H1434" s="3" t="s">
        <v>26812</v>
      </c>
      <c r="I1434" s="3" t="s">
        <v>26813</v>
      </c>
      <c r="J1434" s="3" t="s">
        <v>26814</v>
      </c>
      <c r="K1434" s="3" t="s">
        <v>26812</v>
      </c>
      <c r="L1434" s="3"/>
    </row>
    <row r="1435" spans="1:12" ht="13.5" customHeight="1" x14ac:dyDescent="0.25">
      <c r="A1435" s="3" t="s">
        <v>121</v>
      </c>
      <c r="B1435" s="2" t="s">
        <v>40488</v>
      </c>
      <c r="C1435" s="2" t="s">
        <v>5862</v>
      </c>
      <c r="D1435" s="3" t="s">
        <v>5863</v>
      </c>
      <c r="E1435" s="3" t="s">
        <v>5864</v>
      </c>
      <c r="F1435" s="3" t="s">
        <v>5865</v>
      </c>
      <c r="G1435" s="3" t="s">
        <v>5866</v>
      </c>
      <c r="H1435" s="3" t="s">
        <v>26815</v>
      </c>
      <c r="I1435" s="3" t="s">
        <v>26816</v>
      </c>
      <c r="J1435" s="3" t="s">
        <v>26817</v>
      </c>
      <c r="K1435" s="4" t="s">
        <v>26815</v>
      </c>
      <c r="L1435" s="3"/>
    </row>
    <row r="1436" spans="1:12" ht="13.5" customHeight="1" x14ac:dyDescent="0.25">
      <c r="A1436" s="3" t="s">
        <v>1560</v>
      </c>
      <c r="B1436" s="2" t="s">
        <v>40489</v>
      </c>
      <c r="C1436" s="2" t="s">
        <v>5867</v>
      </c>
      <c r="D1436" s="3" t="s">
        <v>5868</v>
      </c>
      <c r="E1436" s="3" t="s">
        <v>5868</v>
      </c>
      <c r="F1436" s="3" t="s">
        <v>5869</v>
      </c>
      <c r="G1436" s="3" t="s">
        <v>5868</v>
      </c>
      <c r="H1436" s="3" t="s">
        <v>26818</v>
      </c>
      <c r="I1436" s="3" t="s">
        <v>26818</v>
      </c>
      <c r="J1436" s="3" t="s">
        <v>26819</v>
      </c>
      <c r="K1436" s="3" t="s">
        <v>26818</v>
      </c>
      <c r="L1436" s="3"/>
    </row>
    <row r="1437" spans="1:12" ht="13.5" customHeight="1" x14ac:dyDescent="0.25">
      <c r="A1437" s="3" t="s">
        <v>188</v>
      </c>
      <c r="B1437" s="2" t="s">
        <v>40490</v>
      </c>
      <c r="C1437" s="2" t="s">
        <v>5870</v>
      </c>
      <c r="D1437" s="3" t="s">
        <v>5871</v>
      </c>
      <c r="E1437" s="3" t="s">
        <v>5872</v>
      </c>
      <c r="F1437" s="3" t="s">
        <v>5873</v>
      </c>
      <c r="G1437" s="3" t="s">
        <v>5874</v>
      </c>
      <c r="H1437" s="3" t="s">
        <v>26820</v>
      </c>
      <c r="I1437" s="3" t="s">
        <v>26821</v>
      </c>
      <c r="J1437" s="3" t="s">
        <v>26822</v>
      </c>
      <c r="K1437" s="3" t="s">
        <v>26823</v>
      </c>
      <c r="L1437" s="3"/>
    </row>
    <row r="1438" spans="1:12" ht="13.5" customHeight="1" x14ac:dyDescent="0.25">
      <c r="A1438" s="3" t="s">
        <v>54</v>
      </c>
      <c r="B1438" s="2" t="s">
        <v>40491</v>
      </c>
      <c r="C1438" s="2" t="s">
        <v>5875</v>
      </c>
      <c r="D1438" s="3" t="s">
        <v>5876</v>
      </c>
      <c r="E1438" s="3" t="s">
        <v>5877</v>
      </c>
      <c r="F1438" s="3" t="s">
        <v>5878</v>
      </c>
      <c r="G1438" s="3" t="s">
        <v>5879</v>
      </c>
      <c r="H1438" s="3" t="s">
        <v>26824</v>
      </c>
      <c r="I1438" s="3" t="s">
        <v>26825</v>
      </c>
      <c r="J1438" s="3" t="s">
        <v>26826</v>
      </c>
      <c r="K1438" s="3" t="s">
        <v>26827</v>
      </c>
      <c r="L1438" s="3"/>
    </row>
    <row r="1439" spans="1:12" ht="13.5" customHeight="1" x14ac:dyDescent="0.25">
      <c r="A1439" s="3" t="s">
        <v>54</v>
      </c>
      <c r="B1439" s="2" t="s">
        <v>40492</v>
      </c>
      <c r="C1439" s="2" t="s">
        <v>5880</v>
      </c>
      <c r="D1439" s="3" t="s">
        <v>5881</v>
      </c>
      <c r="E1439" s="3" t="s">
        <v>5882</v>
      </c>
      <c r="F1439" s="3" t="s">
        <v>5883</v>
      </c>
      <c r="G1439" s="3" t="s">
        <v>5884</v>
      </c>
      <c r="H1439" s="3" t="s">
        <v>26828</v>
      </c>
      <c r="I1439" s="3" t="s">
        <v>26829</v>
      </c>
      <c r="J1439" s="3" t="s">
        <v>26830</v>
      </c>
      <c r="K1439" s="3" t="s">
        <v>26831</v>
      </c>
      <c r="L1439" s="3"/>
    </row>
    <row r="1440" spans="1:12" ht="13.5" customHeight="1" x14ac:dyDescent="0.25">
      <c r="A1440" s="3" t="s">
        <v>54</v>
      </c>
      <c r="B1440" s="2" t="s">
        <v>40493</v>
      </c>
      <c r="C1440" s="2" t="s">
        <v>5885</v>
      </c>
      <c r="D1440" s="3" t="s">
        <v>5886</v>
      </c>
      <c r="E1440" s="3" t="s">
        <v>5887</v>
      </c>
      <c r="F1440" s="3" t="s">
        <v>5888</v>
      </c>
      <c r="G1440" s="3" t="s">
        <v>5889</v>
      </c>
      <c r="H1440" s="3" t="s">
        <v>26832</v>
      </c>
      <c r="I1440" s="3" t="s">
        <v>26833</v>
      </c>
      <c r="J1440" s="3" t="s">
        <v>26834</v>
      </c>
      <c r="K1440" s="3" t="s">
        <v>26835</v>
      </c>
      <c r="L1440" s="3"/>
    </row>
    <row r="1441" spans="1:12" ht="13.5" customHeight="1" x14ac:dyDescent="0.25">
      <c r="A1441" s="3" t="s">
        <v>54</v>
      </c>
      <c r="B1441" s="2" t="s">
        <v>40494</v>
      </c>
      <c r="C1441" s="2" t="s">
        <v>5890</v>
      </c>
      <c r="D1441" s="3" t="s">
        <v>5891</v>
      </c>
      <c r="E1441" s="3" t="s">
        <v>5892</v>
      </c>
      <c r="F1441" s="3" t="s">
        <v>5893</v>
      </c>
      <c r="G1441" s="3" t="s">
        <v>5894</v>
      </c>
      <c r="H1441" s="3" t="s">
        <v>26836</v>
      </c>
      <c r="I1441" s="3" t="s">
        <v>26837</v>
      </c>
      <c r="J1441" s="3" t="s">
        <v>26838</v>
      </c>
      <c r="K1441" s="3" t="s">
        <v>26839</v>
      </c>
      <c r="L1441" s="3"/>
    </row>
    <row r="1442" spans="1:12" ht="13.5" customHeight="1" x14ac:dyDescent="0.25">
      <c r="A1442" s="3" t="s">
        <v>54</v>
      </c>
      <c r="B1442" s="2" t="s">
        <v>40495</v>
      </c>
      <c r="C1442" s="2" t="s">
        <v>5895</v>
      </c>
      <c r="D1442" s="3" t="s">
        <v>5896</v>
      </c>
      <c r="E1442" s="3" t="s">
        <v>5897</v>
      </c>
      <c r="F1442" s="3" t="s">
        <v>5898</v>
      </c>
      <c r="G1442" s="3" t="s">
        <v>5899</v>
      </c>
      <c r="H1442" s="3" t="s">
        <v>26840</v>
      </c>
      <c r="I1442" s="3" t="s">
        <v>26841</v>
      </c>
      <c r="J1442" s="3" t="s">
        <v>26842</v>
      </c>
      <c r="K1442" s="3" t="s">
        <v>26843</v>
      </c>
      <c r="L1442" s="3"/>
    </row>
    <row r="1443" spans="1:12" ht="13.5" customHeight="1" x14ac:dyDescent="0.25">
      <c r="A1443" s="3" t="s">
        <v>106</v>
      </c>
      <c r="B1443" s="2" t="s">
        <v>40496</v>
      </c>
      <c r="C1443" s="2" t="s">
        <v>5900</v>
      </c>
      <c r="D1443" s="3" t="s">
        <v>5901</v>
      </c>
      <c r="E1443" s="3" t="s">
        <v>5902</v>
      </c>
      <c r="F1443" s="3" t="s">
        <v>5903</v>
      </c>
      <c r="G1443" s="3" t="s">
        <v>5904</v>
      </c>
      <c r="H1443" s="3" t="s">
        <v>26844</v>
      </c>
      <c r="I1443" s="3" t="s">
        <v>26845</v>
      </c>
      <c r="J1443" s="3" t="s">
        <v>26846</v>
      </c>
      <c r="K1443" s="3" t="s">
        <v>26847</v>
      </c>
      <c r="L1443" s="3"/>
    </row>
    <row r="1444" spans="1:12" ht="13.5" customHeight="1" x14ac:dyDescent="0.25">
      <c r="A1444" s="3" t="s">
        <v>188</v>
      </c>
      <c r="B1444" s="2" t="s">
        <v>40497</v>
      </c>
      <c r="C1444" s="2" t="s">
        <v>5905</v>
      </c>
      <c r="D1444" s="3" t="s">
        <v>5906</v>
      </c>
      <c r="E1444" s="3" t="s">
        <v>5906</v>
      </c>
      <c r="F1444" s="3" t="s">
        <v>5907</v>
      </c>
      <c r="G1444" s="3" t="s">
        <v>5908</v>
      </c>
      <c r="H1444" s="3" t="s">
        <v>26848</v>
      </c>
      <c r="I1444" s="3" t="s">
        <v>26848</v>
      </c>
      <c r="J1444" s="3" t="s">
        <v>26849</v>
      </c>
      <c r="K1444" s="3" t="s">
        <v>26850</v>
      </c>
      <c r="L1444" s="3"/>
    </row>
    <row r="1445" spans="1:12" ht="13.5" customHeight="1" x14ac:dyDescent="0.25">
      <c r="A1445" s="3" t="s">
        <v>9</v>
      </c>
      <c r="B1445" s="2" t="s">
        <v>40498</v>
      </c>
      <c r="C1445" s="2" t="s">
        <v>5905</v>
      </c>
      <c r="D1445" s="3" t="s">
        <v>5909</v>
      </c>
      <c r="E1445" s="3" t="s">
        <v>5910</v>
      </c>
      <c r="F1445" s="3" t="s">
        <v>5911</v>
      </c>
      <c r="G1445" s="3" t="s">
        <v>5912</v>
      </c>
      <c r="H1445" s="3" t="s">
        <v>26851</v>
      </c>
      <c r="I1445" s="3" t="s">
        <v>26851</v>
      </c>
      <c r="J1445" s="3" t="s">
        <v>26852</v>
      </c>
      <c r="K1445" s="3" t="s">
        <v>26853</v>
      </c>
      <c r="L1445" s="3"/>
    </row>
    <row r="1446" spans="1:12" ht="13.5" customHeight="1" x14ac:dyDescent="0.25">
      <c r="A1446" s="3" t="s">
        <v>188</v>
      </c>
      <c r="B1446" s="2" t="s">
        <v>40499</v>
      </c>
      <c r="C1446" s="2" t="s">
        <v>5913</v>
      </c>
      <c r="D1446" s="3" t="s">
        <v>5914</v>
      </c>
      <c r="E1446" s="3" t="s">
        <v>5914</v>
      </c>
      <c r="F1446" s="3" t="s">
        <v>5915</v>
      </c>
      <c r="G1446" s="3" t="s">
        <v>5916</v>
      </c>
      <c r="H1446" s="3" t="s">
        <v>26854</v>
      </c>
      <c r="I1446" s="3" t="s">
        <v>26854</v>
      </c>
      <c r="J1446" s="3" t="s">
        <v>26855</v>
      </c>
      <c r="K1446" s="3" t="s">
        <v>26856</v>
      </c>
      <c r="L1446" s="3"/>
    </row>
    <row r="1447" spans="1:12" ht="13.5" customHeight="1" x14ac:dyDescent="0.25">
      <c r="A1447" s="3" t="s">
        <v>188</v>
      </c>
      <c r="B1447" s="2" t="s">
        <v>40500</v>
      </c>
      <c r="C1447" s="2" t="s">
        <v>5917</v>
      </c>
      <c r="D1447" s="3" t="s">
        <v>5918</v>
      </c>
      <c r="E1447" s="3" t="s">
        <v>5918</v>
      </c>
      <c r="F1447" s="3" t="s">
        <v>5919</v>
      </c>
      <c r="G1447" s="3" t="s">
        <v>5920</v>
      </c>
      <c r="H1447" s="3" t="s">
        <v>26857</v>
      </c>
      <c r="I1447" s="3" t="s">
        <v>26857</v>
      </c>
      <c r="J1447" s="3" t="s">
        <v>26858</v>
      </c>
      <c r="K1447" s="3" t="s">
        <v>26859</v>
      </c>
      <c r="L1447" s="3"/>
    </row>
    <row r="1448" spans="1:12" ht="13.5" customHeight="1" x14ac:dyDescent="0.25">
      <c r="A1448" s="3" t="s">
        <v>188</v>
      </c>
      <c r="B1448" s="2" t="s">
        <v>40501</v>
      </c>
      <c r="C1448" s="2" t="s">
        <v>5921</v>
      </c>
      <c r="D1448" s="3" t="s">
        <v>5922</v>
      </c>
      <c r="E1448" s="3" t="s">
        <v>5923</v>
      </c>
      <c r="F1448" s="3" t="s">
        <v>5924</v>
      </c>
      <c r="G1448" s="3" t="s">
        <v>5925</v>
      </c>
      <c r="H1448" s="3" t="s">
        <v>26860</v>
      </c>
      <c r="I1448" s="3" t="s">
        <v>26861</v>
      </c>
      <c r="J1448" s="3" t="s">
        <v>26862</v>
      </c>
      <c r="K1448" s="3" t="s">
        <v>26863</v>
      </c>
      <c r="L1448" s="3"/>
    </row>
    <row r="1449" spans="1:12" ht="13.5" customHeight="1" x14ac:dyDescent="0.25">
      <c r="A1449" s="3" t="s">
        <v>188</v>
      </c>
      <c r="B1449" s="2" t="s">
        <v>40502</v>
      </c>
      <c r="C1449" s="2" t="s">
        <v>5926</v>
      </c>
      <c r="D1449" s="3" t="s">
        <v>5927</v>
      </c>
      <c r="E1449" s="3" t="s">
        <v>5928</v>
      </c>
      <c r="F1449" s="3" t="s">
        <v>5929</v>
      </c>
      <c r="G1449" s="3" t="s">
        <v>5930</v>
      </c>
      <c r="H1449" s="3" t="s">
        <v>26864</v>
      </c>
      <c r="I1449" s="3" t="s">
        <v>26865</v>
      </c>
      <c r="J1449" s="3" t="s">
        <v>26866</v>
      </c>
      <c r="K1449" s="3" t="s">
        <v>26867</v>
      </c>
      <c r="L1449" s="3"/>
    </row>
    <row r="1450" spans="1:12" ht="13.5" customHeight="1" x14ac:dyDescent="0.25">
      <c r="A1450" s="3" t="s">
        <v>188</v>
      </c>
      <c r="B1450" s="2" t="s">
        <v>40503</v>
      </c>
      <c r="C1450" s="2" t="s">
        <v>5931</v>
      </c>
      <c r="D1450" s="3" t="s">
        <v>5932</v>
      </c>
      <c r="E1450" s="3" t="s">
        <v>5933</v>
      </c>
      <c r="F1450" s="3" t="s">
        <v>5934</v>
      </c>
      <c r="G1450" s="3" t="s">
        <v>5935</v>
      </c>
      <c r="H1450" s="3" t="s">
        <v>26868</v>
      </c>
      <c r="I1450" s="3" t="s">
        <v>26869</v>
      </c>
      <c r="J1450" s="3" t="s">
        <v>26870</v>
      </c>
      <c r="K1450" s="3" t="s">
        <v>26871</v>
      </c>
      <c r="L1450" s="3"/>
    </row>
    <row r="1451" spans="1:12" ht="13.5" customHeight="1" x14ac:dyDescent="0.25">
      <c r="A1451" s="3" t="s">
        <v>188</v>
      </c>
      <c r="B1451" s="2" t="s">
        <v>40504</v>
      </c>
      <c r="C1451" s="2" t="s">
        <v>5936</v>
      </c>
      <c r="D1451" s="3" t="s">
        <v>5937</v>
      </c>
      <c r="E1451" s="3" t="s">
        <v>5937</v>
      </c>
      <c r="F1451" s="3" t="s">
        <v>5938</v>
      </c>
      <c r="G1451" s="3" t="s">
        <v>5939</v>
      </c>
      <c r="H1451" s="3" t="s">
        <v>26872</v>
      </c>
      <c r="I1451" s="3" t="s">
        <v>26872</v>
      </c>
      <c r="J1451" s="3" t="s">
        <v>26873</v>
      </c>
      <c r="K1451" s="3" t="s">
        <v>26874</v>
      </c>
      <c r="L1451" s="3"/>
    </row>
    <row r="1452" spans="1:12" ht="13.5" customHeight="1" x14ac:dyDescent="0.25">
      <c r="A1452" s="3" t="s">
        <v>9</v>
      </c>
      <c r="B1452" s="2" t="s">
        <v>40505</v>
      </c>
      <c r="C1452" s="2" t="s">
        <v>5940</v>
      </c>
      <c r="D1452" s="3" t="s">
        <v>5941</v>
      </c>
      <c r="E1452" s="3" t="s">
        <v>5942</v>
      </c>
      <c r="F1452" s="3" t="s">
        <v>5943</v>
      </c>
      <c r="G1452" s="3" t="s">
        <v>5944</v>
      </c>
      <c r="H1452" s="3" t="s">
        <v>26875</v>
      </c>
      <c r="I1452" s="3" t="s">
        <v>26876</v>
      </c>
      <c r="J1452" s="3" t="s">
        <v>26877</v>
      </c>
      <c r="K1452" s="3" t="s">
        <v>26878</v>
      </c>
      <c r="L1452" s="3"/>
    </row>
    <row r="1453" spans="1:12" ht="13.5" customHeight="1" x14ac:dyDescent="0.25">
      <c r="A1453" s="3" t="s">
        <v>106</v>
      </c>
      <c r="B1453" s="2" t="s">
        <v>40506</v>
      </c>
      <c r="C1453" s="2" t="s">
        <v>5945</v>
      </c>
      <c r="D1453" s="3" t="s">
        <v>5946</v>
      </c>
      <c r="E1453" s="3" t="s">
        <v>5946</v>
      </c>
      <c r="F1453" s="3" t="s">
        <v>5947</v>
      </c>
      <c r="G1453" s="3" t="s">
        <v>5948</v>
      </c>
      <c r="H1453" s="3" t="s">
        <v>26879</v>
      </c>
      <c r="I1453" s="3" t="s">
        <v>26879</v>
      </c>
      <c r="J1453" s="3" t="s">
        <v>26880</v>
      </c>
      <c r="K1453" s="3" t="s">
        <v>26881</v>
      </c>
      <c r="L1453" s="3"/>
    </row>
    <row r="1454" spans="1:12" ht="13.5" customHeight="1" x14ac:dyDescent="0.25">
      <c r="A1454" s="3" t="s">
        <v>188</v>
      </c>
      <c r="B1454" s="2" t="s">
        <v>40507</v>
      </c>
      <c r="C1454" s="2" t="s">
        <v>5949</v>
      </c>
      <c r="D1454" s="3" t="s">
        <v>5950</v>
      </c>
      <c r="E1454" s="3" t="s">
        <v>5951</v>
      </c>
      <c r="F1454" s="3" t="s">
        <v>5952</v>
      </c>
      <c r="G1454" s="3" t="s">
        <v>5953</v>
      </c>
      <c r="H1454" s="3" t="s">
        <v>26882</v>
      </c>
      <c r="I1454" s="3" t="s">
        <v>26883</v>
      </c>
      <c r="J1454" s="3" t="s">
        <v>26884</v>
      </c>
      <c r="K1454" s="3" t="s">
        <v>26885</v>
      </c>
      <c r="L1454" s="3"/>
    </row>
    <row r="1455" spans="1:12" ht="13.5" customHeight="1" x14ac:dyDescent="0.25">
      <c r="A1455" s="3" t="s">
        <v>188</v>
      </c>
      <c r="B1455" s="2" t="s">
        <v>40508</v>
      </c>
      <c r="C1455" s="2" t="s">
        <v>5954</v>
      </c>
      <c r="D1455" s="3" t="s">
        <v>5955</v>
      </c>
      <c r="E1455" s="3" t="s">
        <v>5955</v>
      </c>
      <c r="F1455" s="3" t="s">
        <v>5956</v>
      </c>
      <c r="G1455" s="3" t="s">
        <v>5957</v>
      </c>
      <c r="H1455" s="3" t="s">
        <v>26886</v>
      </c>
      <c r="I1455" s="3" t="s">
        <v>26886</v>
      </c>
      <c r="J1455" s="3" t="s">
        <v>26887</v>
      </c>
      <c r="K1455" s="3" t="s">
        <v>26888</v>
      </c>
      <c r="L1455" s="3"/>
    </row>
    <row r="1456" spans="1:12" ht="13.5" customHeight="1" x14ac:dyDescent="0.25">
      <c r="A1456" s="3" t="s">
        <v>188</v>
      </c>
      <c r="B1456" s="2" t="s">
        <v>40509</v>
      </c>
      <c r="C1456" s="2" t="s">
        <v>5958</v>
      </c>
      <c r="D1456" s="3" t="s">
        <v>5959</v>
      </c>
      <c r="E1456" s="3" t="s">
        <v>5959</v>
      </c>
      <c r="F1456" s="3" t="s">
        <v>5960</v>
      </c>
      <c r="G1456" s="3" t="s">
        <v>5961</v>
      </c>
      <c r="H1456" s="3" t="s">
        <v>26889</v>
      </c>
      <c r="I1456" s="3" t="s">
        <v>26889</v>
      </c>
      <c r="J1456" s="3" t="s">
        <v>26890</v>
      </c>
      <c r="K1456" s="3" t="s">
        <v>26891</v>
      </c>
      <c r="L1456" s="3"/>
    </row>
    <row r="1457" spans="1:12" ht="13.5" customHeight="1" x14ac:dyDescent="0.25">
      <c r="A1457" s="3" t="s">
        <v>188</v>
      </c>
      <c r="B1457" s="2" t="s">
        <v>40510</v>
      </c>
      <c r="C1457" s="2" t="s">
        <v>5962</v>
      </c>
      <c r="D1457" s="3" t="s">
        <v>5963</v>
      </c>
      <c r="E1457" s="3" t="s">
        <v>5963</v>
      </c>
      <c r="F1457" s="3" t="s">
        <v>5964</v>
      </c>
      <c r="G1457" s="3" t="s">
        <v>5965</v>
      </c>
      <c r="H1457" s="3" t="s">
        <v>26892</v>
      </c>
      <c r="I1457" s="3" t="s">
        <v>26892</v>
      </c>
      <c r="J1457" s="3" t="s">
        <v>26893</v>
      </c>
      <c r="K1457" s="3" t="s">
        <v>26894</v>
      </c>
      <c r="L1457" s="3"/>
    </row>
    <row r="1458" spans="1:12" ht="13.5" customHeight="1" x14ac:dyDescent="0.25">
      <c r="A1458" s="3" t="s">
        <v>188</v>
      </c>
      <c r="B1458" s="2" t="s">
        <v>40511</v>
      </c>
      <c r="C1458" s="2" t="s">
        <v>5966</v>
      </c>
      <c r="D1458" s="3" t="s">
        <v>5967</v>
      </c>
      <c r="E1458" s="3" t="s">
        <v>5967</v>
      </c>
      <c r="F1458" s="3" t="s">
        <v>5968</v>
      </c>
      <c r="G1458" s="3" t="s">
        <v>5969</v>
      </c>
      <c r="H1458" s="3" t="s">
        <v>26895</v>
      </c>
      <c r="I1458" s="3" t="s">
        <v>26895</v>
      </c>
      <c r="J1458" s="3" t="s">
        <v>26896</v>
      </c>
      <c r="K1458" s="4" t="s">
        <v>26897</v>
      </c>
      <c r="L1458" s="3"/>
    </row>
    <row r="1459" spans="1:12" ht="13.5" customHeight="1" x14ac:dyDescent="0.25">
      <c r="A1459" s="5" t="s">
        <v>13581</v>
      </c>
      <c r="B1459" s="5" t="s">
        <v>44586</v>
      </c>
      <c r="C1459" s="5" t="s">
        <v>44587</v>
      </c>
      <c r="D1459" s="5" t="s">
        <v>44588</v>
      </c>
      <c r="E1459" s="1" t="s">
        <v>44588</v>
      </c>
      <c r="F1459" s="1" t="s">
        <v>44589</v>
      </c>
      <c r="G1459" s="1" t="s">
        <v>44590</v>
      </c>
      <c r="H1459" s="5" t="str">
        <f ca="1">IFERROR(__xludf.DUMMYFUNCTION("GOOGLETRANSLATE(D47,""en"",""ja"")"),"樹状細胞-リソソーム-関連膜タンパク質")</f>
        <v>樹状細胞-リソソーム-関連膜タンパク質</v>
      </c>
      <c r="I1459" s="5" t="str">
        <f ca="1">IFERROR(__xludf.DUMMYFUNCTION("GOOGLETRANSLATE(E47,""en"",""ja"")"),"樹状細胞-リソソーム-関連膜タンパク質")</f>
        <v>樹状細胞-リソソーム-関連膜タンパク質</v>
      </c>
      <c r="J1459" s="5" t="str">
        <f ca="1">IFERROR(__xludf.DUMMYFUNCTION("GOOGLETRANSLATE(F47,""en"",""ja"")"),"生物標本中の樹状細胞-リソソーム関連膜タンパク質の測定。")</f>
        <v>生物標本中の樹状細胞-リソソーム関連膜タンパク質の測定。</v>
      </c>
      <c r="K1459" s="5" t="str">
        <f ca="1">IFERROR(__xludf.DUMMYFUNCTION("GOOGLETRANSLATE(G47,""en"",""ja"")"),"樹状細胞リソソーム関連膜タンパク質測定")</f>
        <v>樹状細胞リソソーム関連膜タンパク質測定</v>
      </c>
      <c r="L1459" s="3"/>
    </row>
    <row r="1460" spans="1:12" ht="13.5" customHeight="1" x14ac:dyDescent="0.25">
      <c r="A1460" s="3" t="s">
        <v>106</v>
      </c>
      <c r="B1460" s="2" t="s">
        <v>40512</v>
      </c>
      <c r="C1460" s="2" t="s">
        <v>5970</v>
      </c>
      <c r="D1460" s="3" t="s">
        <v>5971</v>
      </c>
      <c r="E1460" s="3" t="s">
        <v>5972</v>
      </c>
      <c r="F1460" s="3" t="s">
        <v>5973</v>
      </c>
      <c r="G1460" s="3" t="s">
        <v>5974</v>
      </c>
      <c r="H1460" s="3" t="s">
        <v>26898</v>
      </c>
      <c r="I1460" s="3" t="s">
        <v>26899</v>
      </c>
      <c r="J1460" s="3" t="s">
        <v>26900</v>
      </c>
      <c r="K1460" s="3" t="s">
        <v>26901</v>
      </c>
      <c r="L1460" s="3"/>
    </row>
    <row r="1461" spans="1:12" ht="13.5" customHeight="1" x14ac:dyDescent="0.25">
      <c r="A1461" s="3" t="s">
        <v>106</v>
      </c>
      <c r="B1461" s="2" t="s">
        <v>40513</v>
      </c>
      <c r="C1461" s="2" t="s">
        <v>5975</v>
      </c>
      <c r="D1461" s="3" t="s">
        <v>5976</v>
      </c>
      <c r="E1461" s="3" t="s">
        <v>5977</v>
      </c>
      <c r="F1461" s="3" t="s">
        <v>5978</v>
      </c>
      <c r="G1461" s="3" t="s">
        <v>5979</v>
      </c>
      <c r="H1461" s="3" t="s">
        <v>26902</v>
      </c>
      <c r="I1461" s="3" t="s">
        <v>26903</v>
      </c>
      <c r="J1461" s="3" t="s">
        <v>26904</v>
      </c>
      <c r="K1461" s="4" t="s">
        <v>26905</v>
      </c>
      <c r="L1461" s="3"/>
    </row>
    <row r="1462" spans="1:12" ht="13.5" customHeight="1" x14ac:dyDescent="0.25">
      <c r="A1462" s="3" t="s">
        <v>106</v>
      </c>
      <c r="B1462" s="2" t="s">
        <v>40514</v>
      </c>
      <c r="C1462" s="2" t="s">
        <v>5980</v>
      </c>
      <c r="D1462" s="3" t="s">
        <v>5981</v>
      </c>
      <c r="E1462" s="3" t="s">
        <v>5982</v>
      </c>
      <c r="F1462" s="3" t="s">
        <v>5983</v>
      </c>
      <c r="G1462" s="3" t="s">
        <v>5984</v>
      </c>
      <c r="H1462" s="3" t="s">
        <v>26906</v>
      </c>
      <c r="I1462" s="3" t="s">
        <v>26907</v>
      </c>
      <c r="J1462" s="3" t="s">
        <v>26908</v>
      </c>
      <c r="K1462" s="3" t="s">
        <v>26909</v>
      </c>
      <c r="L1462" s="3"/>
    </row>
    <row r="1463" spans="1:12" ht="13.5" customHeight="1" x14ac:dyDescent="0.25">
      <c r="A1463" s="3" t="s">
        <v>106</v>
      </c>
      <c r="B1463" s="2" t="s">
        <v>40515</v>
      </c>
      <c r="C1463" s="2" t="s">
        <v>5985</v>
      </c>
      <c r="D1463" s="3" t="s">
        <v>5986</v>
      </c>
      <c r="E1463" s="3" t="s">
        <v>5987</v>
      </c>
      <c r="F1463" s="3" t="s">
        <v>5988</v>
      </c>
      <c r="G1463" s="3" t="s">
        <v>5989</v>
      </c>
      <c r="H1463" s="3" t="s">
        <v>26910</v>
      </c>
      <c r="I1463" s="3" t="s">
        <v>26911</v>
      </c>
      <c r="J1463" s="3" t="s">
        <v>26912</v>
      </c>
      <c r="K1463" s="3" t="s">
        <v>26913</v>
      </c>
      <c r="L1463" s="3"/>
    </row>
    <row r="1464" spans="1:12" ht="13.5" customHeight="1" x14ac:dyDescent="0.25">
      <c r="A1464" s="3" t="s">
        <v>106</v>
      </c>
      <c r="B1464" s="2" t="s">
        <v>40516</v>
      </c>
      <c r="C1464" s="2" t="s">
        <v>5990</v>
      </c>
      <c r="D1464" s="3" t="s">
        <v>5991</v>
      </c>
      <c r="E1464" s="3" t="s">
        <v>5992</v>
      </c>
      <c r="F1464" s="3" t="s">
        <v>5993</v>
      </c>
      <c r="G1464" s="3" t="s">
        <v>5994</v>
      </c>
      <c r="H1464" s="3" t="s">
        <v>26914</v>
      </c>
      <c r="I1464" s="3" t="s">
        <v>26915</v>
      </c>
      <c r="J1464" s="3" t="s">
        <v>26916</v>
      </c>
      <c r="K1464" s="4" t="s">
        <v>26917</v>
      </c>
      <c r="L1464" s="3"/>
    </row>
    <row r="1465" spans="1:12" ht="13.5" customHeight="1" x14ac:dyDescent="0.25">
      <c r="A1465" s="3" t="s">
        <v>106</v>
      </c>
      <c r="B1465" s="2" t="s">
        <v>40517</v>
      </c>
      <c r="C1465" s="2" t="s">
        <v>5995</v>
      </c>
      <c r="D1465" s="3" t="s">
        <v>5996</v>
      </c>
      <c r="E1465" s="3" t="s">
        <v>5997</v>
      </c>
      <c r="F1465" s="3" t="s">
        <v>5998</v>
      </c>
      <c r="G1465" s="3" t="s">
        <v>5999</v>
      </c>
      <c r="H1465" s="3" t="s">
        <v>26918</v>
      </c>
      <c r="I1465" s="3" t="s">
        <v>26919</v>
      </c>
      <c r="J1465" s="3" t="s">
        <v>26920</v>
      </c>
      <c r="K1465" s="3" t="s">
        <v>26921</v>
      </c>
      <c r="L1465" s="3"/>
    </row>
    <row r="1466" spans="1:12" ht="13.5" customHeight="1" x14ac:dyDescent="0.25">
      <c r="A1466" s="3" t="s">
        <v>106</v>
      </c>
      <c r="B1466" s="2" t="s">
        <v>40518</v>
      </c>
      <c r="C1466" s="2" t="s">
        <v>6000</v>
      </c>
      <c r="D1466" s="3" t="s">
        <v>6001</v>
      </c>
      <c r="E1466" s="3" t="s">
        <v>6002</v>
      </c>
      <c r="F1466" s="3" t="s">
        <v>6003</v>
      </c>
      <c r="G1466" s="3" t="s">
        <v>6004</v>
      </c>
      <c r="H1466" s="3" t="s">
        <v>26922</v>
      </c>
      <c r="I1466" s="3" t="s">
        <v>26923</v>
      </c>
      <c r="J1466" s="3" t="s">
        <v>26924</v>
      </c>
      <c r="K1466" s="4" t="s">
        <v>26925</v>
      </c>
      <c r="L1466" s="3"/>
    </row>
    <row r="1467" spans="1:12" ht="13.5" customHeight="1" x14ac:dyDescent="0.25">
      <c r="A1467" s="3" t="s">
        <v>106</v>
      </c>
      <c r="B1467" s="2" t="s">
        <v>40519</v>
      </c>
      <c r="C1467" s="2" t="s">
        <v>6005</v>
      </c>
      <c r="D1467" s="3" t="s">
        <v>6006</v>
      </c>
      <c r="E1467" s="3" t="s">
        <v>6007</v>
      </c>
      <c r="F1467" s="3" t="s">
        <v>6008</v>
      </c>
      <c r="G1467" s="3" t="s">
        <v>6009</v>
      </c>
      <c r="H1467" s="3" t="s">
        <v>26926</v>
      </c>
      <c r="I1467" s="3" t="s">
        <v>26927</v>
      </c>
      <c r="J1467" s="3" t="s">
        <v>26928</v>
      </c>
      <c r="K1467" s="4" t="s">
        <v>26929</v>
      </c>
      <c r="L1467" s="3"/>
    </row>
    <row r="1468" spans="1:12" ht="13.5" customHeight="1" x14ac:dyDescent="0.25">
      <c r="A1468" s="3" t="s">
        <v>106</v>
      </c>
      <c r="B1468" s="2" t="s">
        <v>40520</v>
      </c>
      <c r="C1468" s="2" t="s">
        <v>6010</v>
      </c>
      <c r="D1468" s="3" t="s">
        <v>6011</v>
      </c>
      <c r="E1468" s="3" t="s">
        <v>6012</v>
      </c>
      <c r="F1468" s="3" t="s">
        <v>6013</v>
      </c>
      <c r="G1468" s="3" t="s">
        <v>6014</v>
      </c>
      <c r="H1468" s="3" t="s">
        <v>26930</v>
      </c>
      <c r="I1468" s="3" t="s">
        <v>26931</v>
      </c>
      <c r="J1468" s="3" t="s">
        <v>26932</v>
      </c>
      <c r="K1468" s="4" t="s">
        <v>26933</v>
      </c>
      <c r="L1468" s="3"/>
    </row>
    <row r="1469" spans="1:12" ht="13.5" customHeight="1" x14ac:dyDescent="0.25">
      <c r="A1469" s="3" t="s">
        <v>106</v>
      </c>
      <c r="B1469" s="2" t="s">
        <v>40521</v>
      </c>
      <c r="C1469" s="2" t="s">
        <v>6015</v>
      </c>
      <c r="D1469" s="3" t="s">
        <v>6016</v>
      </c>
      <c r="E1469" s="3" t="s">
        <v>6017</v>
      </c>
      <c r="F1469" s="3" t="s">
        <v>6018</v>
      </c>
      <c r="G1469" s="3" t="s">
        <v>6019</v>
      </c>
      <c r="H1469" s="3" t="s">
        <v>26934</v>
      </c>
      <c r="I1469" s="3" t="s">
        <v>26935</v>
      </c>
      <c r="J1469" s="3" t="s">
        <v>26936</v>
      </c>
      <c r="K1469" s="3" t="s">
        <v>26937</v>
      </c>
      <c r="L1469" s="3"/>
    </row>
    <row r="1470" spans="1:12" ht="13.5" customHeight="1" x14ac:dyDescent="0.25">
      <c r="A1470" s="3" t="s">
        <v>106</v>
      </c>
      <c r="B1470" s="2" t="s">
        <v>40522</v>
      </c>
      <c r="C1470" s="2" t="s">
        <v>6020</v>
      </c>
      <c r="D1470" s="3" t="s">
        <v>6021</v>
      </c>
      <c r="E1470" s="3" t="s">
        <v>6022</v>
      </c>
      <c r="F1470" s="3" t="s">
        <v>6023</v>
      </c>
      <c r="G1470" s="3" t="s">
        <v>6024</v>
      </c>
      <c r="H1470" s="3" t="s">
        <v>26938</v>
      </c>
      <c r="I1470" s="3" t="s">
        <v>26939</v>
      </c>
      <c r="J1470" s="3" t="s">
        <v>26940</v>
      </c>
      <c r="K1470" s="4" t="s">
        <v>26941</v>
      </c>
      <c r="L1470" s="3"/>
    </row>
    <row r="1471" spans="1:12" ht="13.5" customHeight="1" x14ac:dyDescent="0.25">
      <c r="A1471" s="3" t="s">
        <v>106</v>
      </c>
      <c r="B1471" s="2" t="s">
        <v>40523</v>
      </c>
      <c r="C1471" s="2" t="s">
        <v>6025</v>
      </c>
      <c r="D1471" s="3" t="s">
        <v>6026</v>
      </c>
      <c r="E1471" s="3" t="s">
        <v>6027</v>
      </c>
      <c r="F1471" s="3" t="s">
        <v>6028</v>
      </c>
      <c r="G1471" s="3" t="s">
        <v>6029</v>
      </c>
      <c r="H1471" s="3" t="s">
        <v>26942</v>
      </c>
      <c r="I1471" s="3" t="s">
        <v>26943</v>
      </c>
      <c r="J1471" s="3" t="s">
        <v>26944</v>
      </c>
      <c r="K1471" s="3" t="s">
        <v>26945</v>
      </c>
      <c r="L1471" s="3"/>
    </row>
    <row r="1472" spans="1:12" ht="13.5" customHeight="1" x14ac:dyDescent="0.25">
      <c r="A1472" s="3" t="s">
        <v>106</v>
      </c>
      <c r="B1472" s="2" t="s">
        <v>40524</v>
      </c>
      <c r="C1472" s="2" t="s">
        <v>6030</v>
      </c>
      <c r="D1472" s="3" t="s">
        <v>6031</v>
      </c>
      <c r="E1472" s="3" t="s">
        <v>6032</v>
      </c>
      <c r="F1472" s="3" t="s">
        <v>6033</v>
      </c>
      <c r="G1472" s="3" t="s">
        <v>6034</v>
      </c>
      <c r="H1472" s="3" t="s">
        <v>26946</v>
      </c>
      <c r="I1472" s="3" t="s">
        <v>26947</v>
      </c>
      <c r="J1472" s="3" t="s">
        <v>26948</v>
      </c>
      <c r="K1472" s="4" t="s">
        <v>26949</v>
      </c>
      <c r="L1472" s="3"/>
    </row>
    <row r="1473" spans="1:12" ht="13.5" customHeight="1" x14ac:dyDescent="0.25">
      <c r="A1473" s="3" t="s">
        <v>106</v>
      </c>
      <c r="B1473" s="2" t="s">
        <v>40525</v>
      </c>
      <c r="C1473" s="2" t="s">
        <v>6035</v>
      </c>
      <c r="D1473" s="3" t="s">
        <v>6036</v>
      </c>
      <c r="E1473" s="3" t="s">
        <v>6037</v>
      </c>
      <c r="F1473" s="3" t="s">
        <v>6038</v>
      </c>
      <c r="G1473" s="3" t="s">
        <v>6039</v>
      </c>
      <c r="H1473" s="3" t="s">
        <v>26950</v>
      </c>
      <c r="I1473" s="3" t="s">
        <v>26951</v>
      </c>
      <c r="J1473" s="3" t="s">
        <v>26952</v>
      </c>
      <c r="K1473" s="4" t="s">
        <v>26953</v>
      </c>
      <c r="L1473" s="3"/>
    </row>
    <row r="1474" spans="1:12" ht="13.5" customHeight="1" x14ac:dyDescent="0.25">
      <c r="A1474" s="3" t="s">
        <v>106</v>
      </c>
      <c r="B1474" s="2" t="s">
        <v>40526</v>
      </c>
      <c r="C1474" s="2" t="s">
        <v>6040</v>
      </c>
      <c r="D1474" s="3" t="s">
        <v>6041</v>
      </c>
      <c r="E1474" s="3" t="s">
        <v>6042</v>
      </c>
      <c r="F1474" s="3" t="s">
        <v>6043</v>
      </c>
      <c r="G1474" s="3" t="s">
        <v>6044</v>
      </c>
      <c r="H1474" s="3" t="s">
        <v>26954</v>
      </c>
      <c r="I1474" s="3" t="s">
        <v>26955</v>
      </c>
      <c r="J1474" s="3" t="s">
        <v>26956</v>
      </c>
      <c r="K1474" s="4" t="s">
        <v>26957</v>
      </c>
      <c r="L1474" s="3"/>
    </row>
    <row r="1475" spans="1:12" ht="13.5" customHeight="1" x14ac:dyDescent="0.25">
      <c r="A1475" s="3" t="s">
        <v>106</v>
      </c>
      <c r="B1475" s="2" t="s">
        <v>40527</v>
      </c>
      <c r="C1475" s="2" t="s">
        <v>6045</v>
      </c>
      <c r="D1475" s="3" t="s">
        <v>6046</v>
      </c>
      <c r="E1475" s="3" t="s">
        <v>6047</v>
      </c>
      <c r="F1475" s="3" t="s">
        <v>6048</v>
      </c>
      <c r="G1475" s="3" t="s">
        <v>6049</v>
      </c>
      <c r="H1475" s="3" t="s">
        <v>26958</v>
      </c>
      <c r="I1475" s="3" t="s">
        <v>26959</v>
      </c>
      <c r="J1475" s="3" t="s">
        <v>26960</v>
      </c>
      <c r="K1475" s="3" t="s">
        <v>26961</v>
      </c>
      <c r="L1475" s="3"/>
    </row>
    <row r="1476" spans="1:12" ht="13.5" customHeight="1" x14ac:dyDescent="0.25">
      <c r="A1476" s="3" t="s">
        <v>106</v>
      </c>
      <c r="B1476" s="2" t="s">
        <v>40528</v>
      </c>
      <c r="C1476" s="2" t="s">
        <v>6050</v>
      </c>
      <c r="D1476" s="3" t="s">
        <v>6051</v>
      </c>
      <c r="E1476" s="3" t="s">
        <v>6052</v>
      </c>
      <c r="F1476" s="3" t="s">
        <v>6053</v>
      </c>
      <c r="G1476" s="3" t="s">
        <v>6054</v>
      </c>
      <c r="H1476" s="3" t="s">
        <v>26962</v>
      </c>
      <c r="I1476" s="3" t="s">
        <v>26963</v>
      </c>
      <c r="J1476" s="3" t="s">
        <v>26964</v>
      </c>
      <c r="K1476" s="3" t="s">
        <v>26965</v>
      </c>
      <c r="L1476" s="3"/>
    </row>
    <row r="1477" spans="1:12" ht="13.5" customHeight="1" x14ac:dyDescent="0.25">
      <c r="A1477" s="3" t="s">
        <v>106</v>
      </c>
      <c r="B1477" s="2" t="s">
        <v>40529</v>
      </c>
      <c r="C1477" s="2" t="s">
        <v>6055</v>
      </c>
      <c r="D1477" s="3" t="s">
        <v>6056</v>
      </c>
      <c r="E1477" s="3" t="s">
        <v>6057</v>
      </c>
      <c r="F1477" s="3" t="s">
        <v>6058</v>
      </c>
      <c r="G1477" s="3" t="s">
        <v>6059</v>
      </c>
      <c r="H1477" s="3" t="s">
        <v>26966</v>
      </c>
      <c r="I1477" s="3" t="s">
        <v>26967</v>
      </c>
      <c r="J1477" s="3" t="s">
        <v>26968</v>
      </c>
      <c r="K1477" s="4" t="s">
        <v>26969</v>
      </c>
      <c r="L1477" s="3"/>
    </row>
    <row r="1478" spans="1:12" ht="13.5" customHeight="1" x14ac:dyDescent="0.25">
      <c r="A1478" s="3" t="s">
        <v>106</v>
      </c>
      <c r="B1478" s="2" t="s">
        <v>40530</v>
      </c>
      <c r="C1478" s="2" t="s">
        <v>6060</v>
      </c>
      <c r="D1478" s="3" t="s">
        <v>6061</v>
      </c>
      <c r="E1478" s="3" t="s">
        <v>6062</v>
      </c>
      <c r="F1478" s="3" t="s">
        <v>6063</v>
      </c>
      <c r="G1478" s="3" t="s">
        <v>6064</v>
      </c>
      <c r="H1478" s="3" t="s">
        <v>26970</v>
      </c>
      <c r="I1478" s="3" t="s">
        <v>26971</v>
      </c>
      <c r="J1478" s="3" t="s">
        <v>26972</v>
      </c>
      <c r="K1478" s="3" t="s">
        <v>26973</v>
      </c>
      <c r="L1478" s="3"/>
    </row>
    <row r="1479" spans="1:12" ht="13.5" customHeight="1" x14ac:dyDescent="0.25">
      <c r="A1479" s="3" t="s">
        <v>106</v>
      </c>
      <c r="B1479" s="2" t="s">
        <v>40531</v>
      </c>
      <c r="C1479" s="2" t="s">
        <v>6065</v>
      </c>
      <c r="D1479" s="3" t="s">
        <v>6066</v>
      </c>
      <c r="E1479" s="3" t="s">
        <v>6067</v>
      </c>
      <c r="F1479" s="3" t="s">
        <v>6068</v>
      </c>
      <c r="G1479" s="3" t="s">
        <v>6069</v>
      </c>
      <c r="H1479" s="3" t="s">
        <v>26974</v>
      </c>
      <c r="I1479" s="3" t="s">
        <v>26975</v>
      </c>
      <c r="J1479" s="3" t="s">
        <v>26976</v>
      </c>
      <c r="K1479" s="3" t="s">
        <v>26977</v>
      </c>
      <c r="L1479" s="3"/>
    </row>
    <row r="1480" spans="1:12" ht="13.5" customHeight="1" x14ac:dyDescent="0.25">
      <c r="A1480" s="3" t="s">
        <v>106</v>
      </c>
      <c r="B1480" s="2" t="s">
        <v>40532</v>
      </c>
      <c r="C1480" s="2" t="s">
        <v>6070</v>
      </c>
      <c r="D1480" s="3" t="s">
        <v>6071</v>
      </c>
      <c r="E1480" s="3" t="s">
        <v>6072</v>
      </c>
      <c r="F1480" s="3" t="s">
        <v>6073</v>
      </c>
      <c r="G1480" s="3" t="s">
        <v>6074</v>
      </c>
      <c r="H1480" s="3" t="s">
        <v>26978</v>
      </c>
      <c r="I1480" s="3" t="s">
        <v>26979</v>
      </c>
      <c r="J1480" s="3" t="s">
        <v>26980</v>
      </c>
      <c r="K1480" s="4" t="s">
        <v>26981</v>
      </c>
      <c r="L1480" s="3"/>
    </row>
    <row r="1481" spans="1:12" ht="13.5" customHeight="1" x14ac:dyDescent="0.25">
      <c r="A1481" s="3" t="s">
        <v>106</v>
      </c>
      <c r="B1481" s="2" t="s">
        <v>40533</v>
      </c>
      <c r="C1481" s="2" t="s">
        <v>6075</v>
      </c>
      <c r="D1481" s="3" t="s">
        <v>6076</v>
      </c>
      <c r="E1481" s="3" t="s">
        <v>6077</v>
      </c>
      <c r="F1481" s="3" t="s">
        <v>6078</v>
      </c>
      <c r="G1481" s="3" t="s">
        <v>6079</v>
      </c>
      <c r="H1481" s="3" t="s">
        <v>26982</v>
      </c>
      <c r="I1481" s="3" t="s">
        <v>26983</v>
      </c>
      <c r="J1481" s="3" t="s">
        <v>26984</v>
      </c>
      <c r="K1481" s="3" t="s">
        <v>26985</v>
      </c>
      <c r="L1481" s="3"/>
    </row>
    <row r="1482" spans="1:12" ht="13.5" customHeight="1" x14ac:dyDescent="0.25">
      <c r="A1482" s="3" t="s">
        <v>106</v>
      </c>
      <c r="B1482" s="2" t="s">
        <v>40534</v>
      </c>
      <c r="C1482" s="2" t="s">
        <v>6080</v>
      </c>
      <c r="D1482" s="3" t="s">
        <v>6081</v>
      </c>
      <c r="E1482" s="3" t="s">
        <v>6082</v>
      </c>
      <c r="F1482" s="3" t="s">
        <v>6083</v>
      </c>
      <c r="G1482" s="3" t="s">
        <v>6084</v>
      </c>
      <c r="H1482" s="3" t="s">
        <v>26986</v>
      </c>
      <c r="I1482" s="3" t="s">
        <v>26987</v>
      </c>
      <c r="J1482" s="3" t="s">
        <v>26988</v>
      </c>
      <c r="K1482" s="4" t="s">
        <v>26989</v>
      </c>
      <c r="L1482" s="3"/>
    </row>
    <row r="1483" spans="1:12" ht="13.5" customHeight="1" x14ac:dyDescent="0.25">
      <c r="A1483" s="3" t="s">
        <v>106</v>
      </c>
      <c r="B1483" s="2" t="s">
        <v>40535</v>
      </c>
      <c r="C1483" s="2" t="s">
        <v>6085</v>
      </c>
      <c r="D1483" s="3" t="s">
        <v>6086</v>
      </c>
      <c r="E1483" s="3" t="s">
        <v>6087</v>
      </c>
      <c r="F1483" s="3" t="s">
        <v>6088</v>
      </c>
      <c r="G1483" s="3" t="s">
        <v>6089</v>
      </c>
      <c r="H1483" s="3" t="s">
        <v>26990</v>
      </c>
      <c r="I1483" s="3" t="s">
        <v>26991</v>
      </c>
      <c r="J1483" s="3" t="s">
        <v>26992</v>
      </c>
      <c r="K1483" s="3" t="s">
        <v>26993</v>
      </c>
      <c r="L1483" s="3"/>
    </row>
    <row r="1484" spans="1:12" ht="13.5" customHeight="1" x14ac:dyDescent="0.25">
      <c r="A1484" s="3" t="s">
        <v>106</v>
      </c>
      <c r="B1484" s="2" t="s">
        <v>40536</v>
      </c>
      <c r="C1484" s="2" t="s">
        <v>6090</v>
      </c>
      <c r="D1484" s="3" t="s">
        <v>6091</v>
      </c>
      <c r="E1484" s="3" t="s">
        <v>6092</v>
      </c>
      <c r="F1484" s="3" t="s">
        <v>6093</v>
      </c>
      <c r="G1484" s="3" t="s">
        <v>6094</v>
      </c>
      <c r="H1484" s="3" t="s">
        <v>26994</v>
      </c>
      <c r="I1484" s="3" t="s">
        <v>26995</v>
      </c>
      <c r="J1484" s="3" t="s">
        <v>26996</v>
      </c>
      <c r="K1484" s="3" t="s">
        <v>26997</v>
      </c>
      <c r="L1484" s="3"/>
    </row>
    <row r="1485" spans="1:12" ht="13.5" customHeight="1" x14ac:dyDescent="0.25">
      <c r="A1485" s="3" t="s">
        <v>106</v>
      </c>
      <c r="B1485" s="2" t="s">
        <v>40537</v>
      </c>
      <c r="C1485" s="2" t="s">
        <v>6095</v>
      </c>
      <c r="D1485" s="3" t="s">
        <v>6096</v>
      </c>
      <c r="E1485" s="3" t="s">
        <v>6097</v>
      </c>
      <c r="F1485" s="3" t="s">
        <v>6098</v>
      </c>
      <c r="G1485" s="3" t="s">
        <v>6099</v>
      </c>
      <c r="H1485" s="3" t="s">
        <v>26998</v>
      </c>
      <c r="I1485" s="3" t="s">
        <v>26999</v>
      </c>
      <c r="J1485" s="3" t="s">
        <v>27000</v>
      </c>
      <c r="K1485" s="3" t="s">
        <v>27001</v>
      </c>
      <c r="L1485" s="3"/>
    </row>
    <row r="1486" spans="1:12" ht="13.5" customHeight="1" x14ac:dyDescent="0.25">
      <c r="A1486" s="3" t="s">
        <v>106</v>
      </c>
      <c r="B1486" s="2" t="s">
        <v>40538</v>
      </c>
      <c r="C1486" s="2" t="s">
        <v>6100</v>
      </c>
      <c r="D1486" s="3" t="s">
        <v>6101</v>
      </c>
      <c r="E1486" s="3" t="s">
        <v>6102</v>
      </c>
      <c r="F1486" s="3" t="s">
        <v>6103</v>
      </c>
      <c r="G1486" s="3" t="s">
        <v>6104</v>
      </c>
      <c r="H1486" s="3" t="s">
        <v>27002</v>
      </c>
      <c r="I1486" s="3" t="s">
        <v>27003</v>
      </c>
      <c r="J1486" s="3" t="s">
        <v>27004</v>
      </c>
      <c r="K1486" s="3" t="s">
        <v>27005</v>
      </c>
      <c r="L1486" s="3"/>
    </row>
    <row r="1487" spans="1:12" ht="13.5" customHeight="1" x14ac:dyDescent="0.25">
      <c r="A1487" s="3" t="s">
        <v>106</v>
      </c>
      <c r="B1487" s="2" t="s">
        <v>40539</v>
      </c>
      <c r="C1487" s="2" t="s">
        <v>6105</v>
      </c>
      <c r="D1487" s="3" t="s">
        <v>6106</v>
      </c>
      <c r="E1487" s="3" t="s">
        <v>6107</v>
      </c>
      <c r="F1487" s="3" t="s">
        <v>6108</v>
      </c>
      <c r="G1487" s="3" t="s">
        <v>6109</v>
      </c>
      <c r="H1487" s="3" t="s">
        <v>27006</v>
      </c>
      <c r="I1487" s="3" t="s">
        <v>27007</v>
      </c>
      <c r="J1487" s="3" t="s">
        <v>27008</v>
      </c>
      <c r="K1487" s="4" t="s">
        <v>27009</v>
      </c>
      <c r="L1487" s="3"/>
    </row>
    <row r="1488" spans="1:12" ht="13.5" customHeight="1" x14ac:dyDescent="0.25">
      <c r="A1488" s="3" t="s">
        <v>106</v>
      </c>
      <c r="B1488" s="2" t="s">
        <v>40540</v>
      </c>
      <c r="C1488" s="2" t="s">
        <v>6110</v>
      </c>
      <c r="D1488" s="3" t="s">
        <v>6111</v>
      </c>
      <c r="E1488" s="3" t="s">
        <v>6112</v>
      </c>
      <c r="F1488" s="3" t="s">
        <v>6113</v>
      </c>
      <c r="G1488" s="3" t="s">
        <v>6114</v>
      </c>
      <c r="H1488" s="3" t="s">
        <v>27010</v>
      </c>
      <c r="I1488" s="3" t="s">
        <v>27011</v>
      </c>
      <c r="J1488" s="3" t="s">
        <v>27012</v>
      </c>
      <c r="K1488" s="4" t="s">
        <v>27013</v>
      </c>
      <c r="L1488" s="3"/>
    </row>
    <row r="1489" spans="1:12" ht="13.5" customHeight="1" x14ac:dyDescent="0.25">
      <c r="A1489" s="3" t="s">
        <v>106</v>
      </c>
      <c r="B1489" s="2" t="s">
        <v>40541</v>
      </c>
      <c r="C1489" s="2" t="s">
        <v>6115</v>
      </c>
      <c r="D1489" s="3" t="s">
        <v>6116</v>
      </c>
      <c r="E1489" s="3" t="s">
        <v>6117</v>
      </c>
      <c r="F1489" s="3" t="s">
        <v>6118</v>
      </c>
      <c r="G1489" s="3" t="s">
        <v>6119</v>
      </c>
      <c r="H1489" s="3" t="s">
        <v>27014</v>
      </c>
      <c r="I1489" s="3" t="s">
        <v>27015</v>
      </c>
      <c r="J1489" s="3" t="s">
        <v>27016</v>
      </c>
      <c r="K1489" s="4" t="s">
        <v>27017</v>
      </c>
      <c r="L1489" s="3"/>
    </row>
    <row r="1490" spans="1:12" ht="13.5" customHeight="1" x14ac:dyDescent="0.25">
      <c r="A1490" s="3" t="s">
        <v>106</v>
      </c>
      <c r="B1490" s="2" t="s">
        <v>40542</v>
      </c>
      <c r="C1490" s="2" t="s">
        <v>6120</v>
      </c>
      <c r="D1490" s="3" t="s">
        <v>6121</v>
      </c>
      <c r="E1490" s="3" t="s">
        <v>6122</v>
      </c>
      <c r="F1490" s="3" t="s">
        <v>6123</v>
      </c>
      <c r="G1490" s="3" t="s">
        <v>6124</v>
      </c>
      <c r="H1490" s="3" t="s">
        <v>27018</v>
      </c>
      <c r="I1490" s="3" t="s">
        <v>27019</v>
      </c>
      <c r="J1490" s="3" t="s">
        <v>27020</v>
      </c>
      <c r="K1490" s="3" t="s">
        <v>27021</v>
      </c>
      <c r="L1490" s="3"/>
    </row>
    <row r="1491" spans="1:12" ht="13.5" customHeight="1" x14ac:dyDescent="0.25">
      <c r="A1491" s="3" t="s">
        <v>106</v>
      </c>
      <c r="B1491" s="2" t="s">
        <v>40543</v>
      </c>
      <c r="C1491" s="2" t="s">
        <v>6125</v>
      </c>
      <c r="D1491" s="3" t="s">
        <v>6126</v>
      </c>
      <c r="E1491" s="3" t="s">
        <v>6127</v>
      </c>
      <c r="F1491" s="3" t="s">
        <v>6128</v>
      </c>
      <c r="G1491" s="3" t="s">
        <v>6129</v>
      </c>
      <c r="H1491" s="3" t="s">
        <v>27022</v>
      </c>
      <c r="I1491" s="3" t="s">
        <v>27023</v>
      </c>
      <c r="J1491" s="3" t="s">
        <v>27024</v>
      </c>
      <c r="K1491" s="3" t="s">
        <v>27025</v>
      </c>
      <c r="L1491" s="3"/>
    </row>
    <row r="1492" spans="1:12" ht="13.5" customHeight="1" x14ac:dyDescent="0.25">
      <c r="A1492" s="5" t="s">
        <v>13581</v>
      </c>
      <c r="B1492" s="5" t="s">
        <v>40543</v>
      </c>
      <c r="C1492" s="5" t="s">
        <v>6125</v>
      </c>
      <c r="D1492" s="5" t="s">
        <v>6126</v>
      </c>
      <c r="E1492" s="1" t="s">
        <v>6127</v>
      </c>
      <c r="F1492" s="1" t="s">
        <v>6128</v>
      </c>
      <c r="G1492" s="1" t="s">
        <v>6129</v>
      </c>
      <c r="H1492" s="5" t="str">
        <f ca="1">IFERROR(__xludf.DUMMYFUNCTION("GOOGLETRANSLATE(D48,""en"",""ja"")"),"DC 形質細胞様細胞")</f>
        <v>DC 形質細胞様細胞</v>
      </c>
      <c r="I1492" s="5" t="str">
        <f ca="1">IFERROR(__xludf.DUMMYFUNCTION("GOOGLETRANSLATE(E48,""en"",""ja"")"),"DC 形質細胞様細胞; 形質細胞様樹状細胞")</f>
        <v>DC 形質細胞様細胞; 形質細胞様樹状細胞</v>
      </c>
      <c r="J1492" s="5" t="str">
        <f ca="1">IFERROR(__xludf.DUMMYFUNCTION("GOOGLETRANSLATE(F48,""en"",""ja"")"),"生物標本中の形質細胞様樹状細胞の測定。")</f>
        <v>生物標本中の形質細胞様樹状細胞の測定。</v>
      </c>
      <c r="K1492" s="5" t="str">
        <f ca="1">IFERROR(__xludf.DUMMYFUNCTION("GOOGLETRANSLATE(G48,""en"",""ja"")"),"形質細胞様樹状細胞数")</f>
        <v>形質細胞様樹状細胞数</v>
      </c>
      <c r="L1492" s="3"/>
    </row>
    <row r="1493" spans="1:12" ht="13.5" customHeight="1" x14ac:dyDescent="0.25">
      <c r="A1493" s="3" t="s">
        <v>106</v>
      </c>
      <c r="B1493" s="2" t="s">
        <v>40544</v>
      </c>
      <c r="C1493" s="2" t="s">
        <v>6130</v>
      </c>
      <c r="D1493" s="3" t="s">
        <v>6131</v>
      </c>
      <c r="E1493" s="3" t="s">
        <v>6132</v>
      </c>
      <c r="F1493" s="3" t="s">
        <v>6133</v>
      </c>
      <c r="G1493" s="3" t="s">
        <v>6134</v>
      </c>
      <c r="H1493" s="3" t="s">
        <v>27026</v>
      </c>
      <c r="I1493" s="3" t="s">
        <v>27027</v>
      </c>
      <c r="J1493" s="3" t="s">
        <v>27028</v>
      </c>
      <c r="K1493" s="4" t="s">
        <v>27029</v>
      </c>
      <c r="L1493" s="3"/>
    </row>
    <row r="1494" spans="1:12" ht="13.5" customHeight="1" x14ac:dyDescent="0.25">
      <c r="A1494" s="3" t="s">
        <v>106</v>
      </c>
      <c r="B1494" s="2" t="s">
        <v>40545</v>
      </c>
      <c r="C1494" s="2" t="s">
        <v>6135</v>
      </c>
      <c r="D1494" s="3" t="s">
        <v>6136</v>
      </c>
      <c r="E1494" s="3" t="s">
        <v>6137</v>
      </c>
      <c r="F1494" s="3" t="s">
        <v>6138</v>
      </c>
      <c r="G1494" s="3" t="s">
        <v>6139</v>
      </c>
      <c r="H1494" s="3" t="s">
        <v>27030</v>
      </c>
      <c r="I1494" s="3" t="s">
        <v>27031</v>
      </c>
      <c r="J1494" s="3" t="s">
        <v>27032</v>
      </c>
      <c r="K1494" s="4" t="s">
        <v>27033</v>
      </c>
      <c r="L1494" s="3"/>
    </row>
    <row r="1495" spans="1:12" ht="13.5" customHeight="1" x14ac:dyDescent="0.25">
      <c r="A1495" s="3" t="s">
        <v>106</v>
      </c>
      <c r="B1495" s="2" t="s">
        <v>40546</v>
      </c>
      <c r="C1495" s="2" t="s">
        <v>6140</v>
      </c>
      <c r="D1495" s="3" t="s">
        <v>6141</v>
      </c>
      <c r="E1495" s="3" t="s">
        <v>6142</v>
      </c>
      <c r="F1495" s="3" t="s">
        <v>6143</v>
      </c>
      <c r="G1495" s="3" t="s">
        <v>6144</v>
      </c>
      <c r="H1495" s="3" t="s">
        <v>27034</v>
      </c>
      <c r="I1495" s="3" t="s">
        <v>27035</v>
      </c>
      <c r="J1495" s="3" t="s">
        <v>27036</v>
      </c>
      <c r="K1495" s="4" t="s">
        <v>27037</v>
      </c>
      <c r="L1495" s="3"/>
    </row>
    <row r="1496" spans="1:12" ht="13.5" customHeight="1" x14ac:dyDescent="0.25">
      <c r="A1496" s="3" t="s">
        <v>188</v>
      </c>
      <c r="B1496" s="2" t="s">
        <v>40547</v>
      </c>
      <c r="C1496" s="2" t="s">
        <v>6145</v>
      </c>
      <c r="D1496" s="3" t="s">
        <v>6146</v>
      </c>
      <c r="E1496" s="3" t="s">
        <v>6147</v>
      </c>
      <c r="F1496" s="3" t="s">
        <v>6148</v>
      </c>
      <c r="G1496" s="3" t="s">
        <v>6149</v>
      </c>
      <c r="H1496" s="3" t="s">
        <v>27038</v>
      </c>
      <c r="I1496" s="3" t="s">
        <v>27039</v>
      </c>
      <c r="J1496" s="3" t="s">
        <v>27040</v>
      </c>
      <c r="K1496" s="3" t="s">
        <v>27041</v>
      </c>
      <c r="L1496" s="3"/>
    </row>
    <row r="1497" spans="1:12" ht="13.5" customHeight="1" x14ac:dyDescent="0.25">
      <c r="A1497" s="3" t="s">
        <v>106</v>
      </c>
      <c r="B1497" s="2" t="s">
        <v>40548</v>
      </c>
      <c r="C1497" s="2" t="s">
        <v>6150</v>
      </c>
      <c r="D1497" s="3" t="s">
        <v>6151</v>
      </c>
      <c r="E1497" s="3" t="s">
        <v>6152</v>
      </c>
      <c r="F1497" s="3" t="s">
        <v>6153</v>
      </c>
      <c r="G1497" s="3" t="s">
        <v>6154</v>
      </c>
      <c r="H1497" s="3" t="s">
        <v>27042</v>
      </c>
      <c r="I1497" s="3" t="s">
        <v>27043</v>
      </c>
      <c r="J1497" s="3" t="s">
        <v>27044</v>
      </c>
      <c r="K1497" s="3" t="s">
        <v>27045</v>
      </c>
      <c r="L1497" s="3"/>
    </row>
    <row r="1498" spans="1:12" ht="13.5" customHeight="1" x14ac:dyDescent="0.25">
      <c r="A1498" s="3" t="s">
        <v>106</v>
      </c>
      <c r="B1498" s="2" t="s">
        <v>40549</v>
      </c>
      <c r="C1498" s="2" t="s">
        <v>6155</v>
      </c>
      <c r="D1498" s="3" t="s">
        <v>6156</v>
      </c>
      <c r="E1498" s="3" t="s">
        <v>6157</v>
      </c>
      <c r="F1498" s="3" t="s">
        <v>6158</v>
      </c>
      <c r="G1498" s="3" t="s">
        <v>6159</v>
      </c>
      <c r="H1498" s="3" t="s">
        <v>27046</v>
      </c>
      <c r="I1498" s="3" t="s">
        <v>27047</v>
      </c>
      <c r="J1498" s="3" t="s">
        <v>27048</v>
      </c>
      <c r="K1498" s="3" t="s">
        <v>27049</v>
      </c>
      <c r="L1498" s="3"/>
    </row>
    <row r="1499" spans="1:12" ht="13.5" customHeight="1" x14ac:dyDescent="0.25">
      <c r="A1499" s="3" t="s">
        <v>106</v>
      </c>
      <c r="B1499" s="2" t="s">
        <v>40550</v>
      </c>
      <c r="C1499" s="2" t="s">
        <v>6160</v>
      </c>
      <c r="D1499" s="3" t="s">
        <v>6161</v>
      </c>
      <c r="E1499" s="3" t="s">
        <v>6162</v>
      </c>
      <c r="F1499" s="3" t="s">
        <v>6163</v>
      </c>
      <c r="G1499" s="3" t="s">
        <v>6164</v>
      </c>
      <c r="H1499" s="3" t="s">
        <v>27050</v>
      </c>
      <c r="I1499" s="3" t="s">
        <v>27051</v>
      </c>
      <c r="J1499" s="3" t="s">
        <v>27052</v>
      </c>
      <c r="K1499" s="3" t="s">
        <v>27053</v>
      </c>
      <c r="L1499" s="3"/>
    </row>
    <row r="1500" spans="1:12" ht="13.5" customHeight="1" x14ac:dyDescent="0.25">
      <c r="A1500" s="3" t="s">
        <v>106</v>
      </c>
      <c r="B1500" s="2" t="s">
        <v>40551</v>
      </c>
      <c r="C1500" s="2" t="s">
        <v>6165</v>
      </c>
      <c r="D1500" s="3" t="s">
        <v>6166</v>
      </c>
      <c r="E1500" s="3" t="s">
        <v>6167</v>
      </c>
      <c r="F1500" s="3" t="s">
        <v>6168</v>
      </c>
      <c r="G1500" s="3" t="s">
        <v>6169</v>
      </c>
      <c r="H1500" s="3" t="s">
        <v>27054</v>
      </c>
      <c r="I1500" s="3" t="s">
        <v>27055</v>
      </c>
      <c r="J1500" s="3" t="s">
        <v>27056</v>
      </c>
      <c r="K1500" s="4" t="s">
        <v>27057</v>
      </c>
      <c r="L1500" s="3"/>
    </row>
    <row r="1501" spans="1:12" ht="13.5" customHeight="1" x14ac:dyDescent="0.25">
      <c r="A1501" s="5" t="s">
        <v>13581</v>
      </c>
      <c r="B1501" s="5" t="s">
        <v>40551</v>
      </c>
      <c r="C1501" s="5" t="s">
        <v>6165</v>
      </c>
      <c r="D1501" s="5" t="s">
        <v>6166</v>
      </c>
      <c r="E1501" s="1" t="s">
        <v>6167</v>
      </c>
      <c r="F1501" s="1" t="s">
        <v>6168</v>
      </c>
      <c r="G1501" s="1" t="s">
        <v>6169</v>
      </c>
      <c r="H1501" s="5" t="str">
        <f ca="1">IFERROR(__xludf.DUMMYFUNCTION("GOOGLETRANSLATE(D49,""en"",""ja"")"),"DC 形質細胞様サブ")</f>
        <v>DC 形質細胞様サブ</v>
      </c>
      <c r="I1501" s="5" t="str">
        <f ca="1">IFERROR(__xludf.DUMMYFUNCTION("GOOGLETRANSLATE(E49,""en"",""ja"")"),"DC 形質細胞様サブ; 形質細胞様樹状細胞サブポピュレーション")</f>
        <v>DC 形質細胞様サブ; 形質細胞様樹状細胞サブポピュレーション</v>
      </c>
      <c r="J1501" s="5" t="str">
        <f ca="1">IFERROR(__xludf.DUMMYFUNCTION("GOOGLETRANSLATE(F49,""en"",""ja"")"),"生物学的標本中の形質細胞様樹状細胞のサブポピュレーションの測定。")</f>
        <v>生物学的標本中の形質細胞様樹状細胞のサブポピュレーションの測定。</v>
      </c>
      <c r="K1501" s="5" t="str">
        <f ca="1">IFERROR(__xludf.DUMMYFUNCTION("GOOGLETRANSLATE(G49,""en"",""ja"")"),"形質細胞様樹状細胞サブポピュレーション数")</f>
        <v>形質細胞様樹状細胞サブポピュレーション数</v>
      </c>
      <c r="L1501" s="3"/>
    </row>
    <row r="1502" spans="1:12" ht="13.5" customHeight="1" x14ac:dyDescent="0.25">
      <c r="A1502" s="3" t="s">
        <v>106</v>
      </c>
      <c r="B1502" s="2" t="s">
        <v>40552</v>
      </c>
      <c r="C1502" s="2" t="s">
        <v>6170</v>
      </c>
      <c r="D1502" s="3" t="s">
        <v>6171</v>
      </c>
      <c r="E1502" s="3" t="s">
        <v>6172</v>
      </c>
      <c r="F1502" s="3" t="s">
        <v>6173</v>
      </c>
      <c r="G1502" s="3" t="s">
        <v>6174</v>
      </c>
      <c r="H1502" s="3" t="s">
        <v>27058</v>
      </c>
      <c r="I1502" s="3" t="s">
        <v>27059</v>
      </c>
      <c r="J1502" s="3" t="s">
        <v>27060</v>
      </c>
      <c r="K1502" s="4" t="s">
        <v>27061</v>
      </c>
      <c r="L1502" s="3"/>
    </row>
    <row r="1503" spans="1:12" ht="13.5" customHeight="1" x14ac:dyDescent="0.25">
      <c r="A1503" s="3" t="s">
        <v>106</v>
      </c>
      <c r="B1503" s="2" t="s">
        <v>40553</v>
      </c>
      <c r="C1503" s="2" t="s">
        <v>6175</v>
      </c>
      <c r="D1503" s="3" t="s">
        <v>6176</v>
      </c>
      <c r="E1503" s="3" t="s">
        <v>6177</v>
      </c>
      <c r="F1503" s="3" t="s">
        <v>6178</v>
      </c>
      <c r="G1503" s="3" t="s">
        <v>6179</v>
      </c>
      <c r="H1503" s="3" t="s">
        <v>27062</v>
      </c>
      <c r="I1503" s="3" t="s">
        <v>27063</v>
      </c>
      <c r="J1503" s="3" t="s">
        <v>27064</v>
      </c>
      <c r="K1503" s="4" t="s">
        <v>27065</v>
      </c>
      <c r="L1503" s="3"/>
    </row>
    <row r="1504" spans="1:12" ht="13.5" customHeight="1" x14ac:dyDescent="0.25">
      <c r="A1504" s="3" t="s">
        <v>188</v>
      </c>
      <c r="B1504" s="2" t="s">
        <v>40554</v>
      </c>
      <c r="C1504" s="2" t="s">
        <v>6180</v>
      </c>
      <c r="D1504" s="3" t="s">
        <v>6181</v>
      </c>
      <c r="E1504" s="3" t="s">
        <v>6181</v>
      </c>
      <c r="F1504" s="3" t="s">
        <v>6182</v>
      </c>
      <c r="G1504" s="3" t="s">
        <v>6183</v>
      </c>
      <c r="H1504" s="3" t="s">
        <v>27066</v>
      </c>
      <c r="I1504" s="3" t="s">
        <v>27066</v>
      </c>
      <c r="J1504" s="3" t="s">
        <v>27067</v>
      </c>
      <c r="K1504" s="3" t="s">
        <v>27068</v>
      </c>
      <c r="L1504" s="3"/>
    </row>
    <row r="1505" spans="1:12" ht="13.5" customHeight="1" x14ac:dyDescent="0.25">
      <c r="A1505" s="3" t="s">
        <v>106</v>
      </c>
      <c r="B1505" s="2" t="s">
        <v>40555</v>
      </c>
      <c r="C1505" s="2" t="s">
        <v>6184</v>
      </c>
      <c r="D1505" s="3" t="s">
        <v>6185</v>
      </c>
      <c r="E1505" s="3" t="s">
        <v>6186</v>
      </c>
      <c r="F1505" s="3" t="s">
        <v>6187</v>
      </c>
      <c r="G1505" s="3" t="s">
        <v>6188</v>
      </c>
      <c r="H1505" s="3" t="s">
        <v>27069</v>
      </c>
      <c r="I1505" s="3" t="s">
        <v>27070</v>
      </c>
      <c r="J1505" s="3" t="s">
        <v>27071</v>
      </c>
      <c r="K1505" s="3" t="s">
        <v>27072</v>
      </c>
      <c r="L1505" s="3"/>
    </row>
    <row r="1506" spans="1:12" ht="13.5" customHeight="1" x14ac:dyDescent="0.25">
      <c r="A1506" s="3" t="s">
        <v>106</v>
      </c>
      <c r="B1506" s="2" t="s">
        <v>40556</v>
      </c>
      <c r="C1506" s="2" t="s">
        <v>6189</v>
      </c>
      <c r="D1506" s="3" t="s">
        <v>6190</v>
      </c>
      <c r="E1506" s="3" t="s">
        <v>6191</v>
      </c>
      <c r="F1506" s="3" t="s">
        <v>6192</v>
      </c>
      <c r="G1506" s="3" t="s">
        <v>6193</v>
      </c>
      <c r="H1506" s="3" t="s">
        <v>27073</v>
      </c>
      <c r="I1506" s="3" t="s">
        <v>27074</v>
      </c>
      <c r="J1506" s="3" t="s">
        <v>27075</v>
      </c>
      <c r="K1506" s="4" t="s">
        <v>27076</v>
      </c>
      <c r="L1506" s="3"/>
    </row>
    <row r="1507" spans="1:12" ht="13.5" customHeight="1" x14ac:dyDescent="0.25">
      <c r="A1507" s="3" t="s">
        <v>188</v>
      </c>
      <c r="B1507" s="2" t="s">
        <v>40557</v>
      </c>
      <c r="C1507" s="2" t="s">
        <v>6194</v>
      </c>
      <c r="D1507" s="3" t="s">
        <v>6195</v>
      </c>
      <c r="E1507" s="3" t="s">
        <v>6195</v>
      </c>
      <c r="F1507" s="3" t="s">
        <v>6196</v>
      </c>
      <c r="G1507" s="3" t="s">
        <v>6197</v>
      </c>
      <c r="H1507" s="3" t="s">
        <v>27077</v>
      </c>
      <c r="I1507" s="3" t="s">
        <v>27077</v>
      </c>
      <c r="J1507" s="3" t="s">
        <v>27078</v>
      </c>
      <c r="K1507" s="3" t="s">
        <v>27079</v>
      </c>
      <c r="L1507" s="3"/>
    </row>
    <row r="1508" spans="1:12" ht="13.5" customHeight="1" x14ac:dyDescent="0.25">
      <c r="A1508" s="3" t="s">
        <v>188</v>
      </c>
      <c r="B1508" s="2" t="s">
        <v>40558</v>
      </c>
      <c r="C1508" s="2" t="s">
        <v>6198</v>
      </c>
      <c r="D1508" s="3" t="s">
        <v>6199</v>
      </c>
      <c r="E1508" s="3" t="s">
        <v>6199</v>
      </c>
      <c r="F1508" s="3" t="s">
        <v>6200</v>
      </c>
      <c r="G1508" s="3" t="s">
        <v>6201</v>
      </c>
      <c r="H1508" s="3" t="s">
        <v>27080</v>
      </c>
      <c r="I1508" s="3" t="s">
        <v>27080</v>
      </c>
      <c r="J1508" s="3" t="s">
        <v>27081</v>
      </c>
      <c r="K1508" s="3" t="s">
        <v>27082</v>
      </c>
      <c r="L1508" s="3"/>
    </row>
    <row r="1509" spans="1:12" ht="13.5" customHeight="1" x14ac:dyDescent="0.25">
      <c r="A1509" s="3" t="s">
        <v>188</v>
      </c>
      <c r="B1509" s="2" t="s">
        <v>40559</v>
      </c>
      <c r="C1509" s="2" t="s">
        <v>6202</v>
      </c>
      <c r="D1509" s="3" t="s">
        <v>6203</v>
      </c>
      <c r="E1509" s="3" t="s">
        <v>6204</v>
      </c>
      <c r="F1509" s="3" t="s">
        <v>6205</v>
      </c>
      <c r="G1509" s="3" t="s">
        <v>6206</v>
      </c>
      <c r="H1509" s="3" t="s">
        <v>27083</v>
      </c>
      <c r="I1509" s="3" t="s">
        <v>27084</v>
      </c>
      <c r="J1509" s="3" t="s">
        <v>27085</v>
      </c>
      <c r="K1509" s="3" t="s">
        <v>27086</v>
      </c>
      <c r="L1509" s="3"/>
    </row>
    <row r="1510" spans="1:12" ht="13.5" customHeight="1" x14ac:dyDescent="0.25">
      <c r="A1510" s="3" t="s">
        <v>506</v>
      </c>
      <c r="B1510" s="2" t="s">
        <v>40560</v>
      </c>
      <c r="C1510" s="2" t="s">
        <v>6207</v>
      </c>
      <c r="D1510" s="3" t="s">
        <v>6208</v>
      </c>
      <c r="E1510" s="3" t="s">
        <v>6208</v>
      </c>
      <c r="F1510" s="3" t="s">
        <v>6209</v>
      </c>
      <c r="G1510" s="3" t="s">
        <v>6210</v>
      </c>
      <c r="H1510" s="3" t="s">
        <v>27087</v>
      </c>
      <c r="I1510" s="3" t="s">
        <v>27087</v>
      </c>
      <c r="J1510" s="3" t="s">
        <v>27088</v>
      </c>
      <c r="K1510" s="3" t="s">
        <v>27089</v>
      </c>
      <c r="L1510" s="3"/>
    </row>
    <row r="1511" spans="1:12" ht="13.5" customHeight="1" x14ac:dyDescent="0.25">
      <c r="A1511" s="3" t="s">
        <v>9</v>
      </c>
      <c r="B1511" s="2" t="s">
        <v>40561</v>
      </c>
      <c r="C1511" s="2" t="s">
        <v>6211</v>
      </c>
      <c r="D1511" s="3" t="s">
        <v>6212</v>
      </c>
      <c r="E1511" s="3" t="s">
        <v>6212</v>
      </c>
      <c r="F1511" s="3" t="s">
        <v>6213</v>
      </c>
      <c r="G1511" s="3" t="s">
        <v>6214</v>
      </c>
      <c r="H1511" s="3" t="s">
        <v>27090</v>
      </c>
      <c r="I1511" s="3" t="s">
        <v>27090</v>
      </c>
      <c r="J1511" s="3" t="s">
        <v>27091</v>
      </c>
      <c r="K1511" s="3" t="s">
        <v>27092</v>
      </c>
      <c r="L1511" s="3"/>
    </row>
    <row r="1512" spans="1:12" ht="13.5" customHeight="1" x14ac:dyDescent="0.25">
      <c r="A1512" s="3" t="s">
        <v>9</v>
      </c>
      <c r="B1512" s="2" t="s">
        <v>40562</v>
      </c>
      <c r="C1512" s="2" t="s">
        <v>6215</v>
      </c>
      <c r="D1512" s="3" t="s">
        <v>6216</v>
      </c>
      <c r="E1512" s="3" t="s">
        <v>6216</v>
      </c>
      <c r="F1512" s="3" t="s">
        <v>6217</v>
      </c>
      <c r="G1512" s="3" t="s">
        <v>6218</v>
      </c>
      <c r="H1512" s="3" t="s">
        <v>27093</v>
      </c>
      <c r="I1512" s="3" t="s">
        <v>27093</v>
      </c>
      <c r="J1512" s="3" t="s">
        <v>27094</v>
      </c>
      <c r="K1512" s="3" t="s">
        <v>27095</v>
      </c>
      <c r="L1512" s="3"/>
    </row>
    <row r="1513" spans="1:12" ht="13.5" customHeight="1" x14ac:dyDescent="0.25">
      <c r="A1513" s="3" t="s">
        <v>9</v>
      </c>
      <c r="B1513" s="2" t="s">
        <v>40563</v>
      </c>
      <c r="C1513" s="2" t="s">
        <v>6219</v>
      </c>
      <c r="D1513" s="3" t="s">
        <v>6220</v>
      </c>
      <c r="E1513" s="3" t="s">
        <v>6221</v>
      </c>
      <c r="F1513" s="3" t="s">
        <v>6222</v>
      </c>
      <c r="G1513" s="3" t="s">
        <v>6223</v>
      </c>
      <c r="H1513" s="3" t="s">
        <v>27096</v>
      </c>
      <c r="I1513" s="3" t="s">
        <v>27097</v>
      </c>
      <c r="J1513" s="3" t="s">
        <v>27098</v>
      </c>
      <c r="K1513" s="3" t="s">
        <v>27099</v>
      </c>
      <c r="L1513" s="3"/>
    </row>
    <row r="1514" spans="1:12" ht="13.5" customHeight="1" x14ac:dyDescent="0.25">
      <c r="A1514" s="3" t="s">
        <v>84</v>
      </c>
      <c r="B1514" s="2" t="s">
        <v>40564</v>
      </c>
      <c r="C1514" s="2" t="s">
        <v>6224</v>
      </c>
      <c r="D1514" s="3" t="s">
        <v>6225</v>
      </c>
      <c r="E1514" s="3" t="s">
        <v>6226</v>
      </c>
      <c r="F1514" s="3" t="s">
        <v>6227</v>
      </c>
      <c r="G1514" s="3" t="s">
        <v>6228</v>
      </c>
      <c r="H1514" s="3" t="s">
        <v>27100</v>
      </c>
      <c r="I1514" s="3" t="s">
        <v>27101</v>
      </c>
      <c r="J1514" s="3" t="s">
        <v>27102</v>
      </c>
      <c r="K1514" s="3" t="s">
        <v>27103</v>
      </c>
      <c r="L1514" s="3"/>
    </row>
    <row r="1515" spans="1:12" ht="13.5" customHeight="1" x14ac:dyDescent="0.25">
      <c r="A1515" s="3" t="s">
        <v>1258</v>
      </c>
      <c r="B1515" s="2" t="s">
        <v>40565</v>
      </c>
      <c r="C1515" s="2" t="s">
        <v>6229</v>
      </c>
      <c r="D1515" s="3" t="s">
        <v>6230</v>
      </c>
      <c r="E1515" s="3" t="s">
        <v>6230</v>
      </c>
      <c r="F1515" s="3" t="s">
        <v>6231</v>
      </c>
      <c r="G1515" s="3" t="s">
        <v>6230</v>
      </c>
      <c r="H1515" s="3" t="s">
        <v>27104</v>
      </c>
      <c r="I1515" s="3" t="s">
        <v>27104</v>
      </c>
      <c r="J1515" s="3" t="s">
        <v>27105</v>
      </c>
      <c r="K1515" s="3" t="s">
        <v>27104</v>
      </c>
      <c r="L1515" s="3"/>
    </row>
    <row r="1516" spans="1:12" ht="13.5" customHeight="1" x14ac:dyDescent="0.25">
      <c r="A1516" s="3" t="s">
        <v>9</v>
      </c>
      <c r="B1516" s="2" t="s">
        <v>40566</v>
      </c>
      <c r="C1516" s="2" t="s">
        <v>6232</v>
      </c>
      <c r="D1516" s="3" t="s">
        <v>6233</v>
      </c>
      <c r="E1516" s="3" t="s">
        <v>6234</v>
      </c>
      <c r="F1516" s="3" t="s">
        <v>6235</v>
      </c>
      <c r="G1516" s="3" t="s">
        <v>6236</v>
      </c>
      <c r="H1516" s="3" t="s">
        <v>27106</v>
      </c>
      <c r="I1516" s="3" t="s">
        <v>27107</v>
      </c>
      <c r="J1516" s="3" t="s">
        <v>27108</v>
      </c>
      <c r="K1516" s="3" t="s">
        <v>27109</v>
      </c>
      <c r="L1516" s="3"/>
    </row>
    <row r="1517" spans="1:12" ht="13.5" customHeight="1" x14ac:dyDescent="0.25">
      <c r="A1517" s="3" t="s">
        <v>188</v>
      </c>
      <c r="B1517" s="2" t="s">
        <v>40567</v>
      </c>
      <c r="C1517" s="2" t="s">
        <v>6237</v>
      </c>
      <c r="D1517" s="3" t="s">
        <v>6238</v>
      </c>
      <c r="E1517" s="3" t="s">
        <v>6238</v>
      </c>
      <c r="F1517" s="3" t="s">
        <v>6239</v>
      </c>
      <c r="G1517" s="3" t="s">
        <v>6240</v>
      </c>
      <c r="H1517" s="3" t="s">
        <v>27110</v>
      </c>
      <c r="I1517" s="3" t="s">
        <v>27110</v>
      </c>
      <c r="J1517" s="3" t="s">
        <v>27111</v>
      </c>
      <c r="K1517" s="3" t="s">
        <v>27112</v>
      </c>
      <c r="L1517" s="3"/>
    </row>
    <row r="1518" spans="1:12" ht="13.5" customHeight="1" x14ac:dyDescent="0.25">
      <c r="A1518" s="3" t="s">
        <v>9</v>
      </c>
      <c r="B1518" s="2" t="s">
        <v>40568</v>
      </c>
      <c r="C1518" s="2" t="s">
        <v>6241</v>
      </c>
      <c r="D1518" s="3" t="s">
        <v>6242</v>
      </c>
      <c r="E1518" s="3" t="s">
        <v>6242</v>
      </c>
      <c r="F1518" s="3" t="s">
        <v>6243</v>
      </c>
      <c r="G1518" s="3" t="s">
        <v>6242</v>
      </c>
      <c r="H1518" s="3" t="s">
        <v>27113</v>
      </c>
      <c r="I1518" s="3" t="s">
        <v>27113</v>
      </c>
      <c r="J1518" s="3" t="s">
        <v>27114</v>
      </c>
      <c r="K1518" s="3" t="s">
        <v>27113</v>
      </c>
      <c r="L1518" s="3"/>
    </row>
    <row r="1519" spans="1:12" ht="13.5" customHeight="1" x14ac:dyDescent="0.25">
      <c r="A1519" s="3" t="s">
        <v>84</v>
      </c>
      <c r="B1519" s="2" t="s">
        <v>40569</v>
      </c>
      <c r="C1519" s="2" t="s">
        <v>6244</v>
      </c>
      <c r="D1519" s="3" t="s">
        <v>6245</v>
      </c>
      <c r="E1519" s="3" t="s">
        <v>6245</v>
      </c>
      <c r="F1519" s="3" t="s">
        <v>6246</v>
      </c>
      <c r="G1519" s="3" t="s">
        <v>6245</v>
      </c>
      <c r="H1519" s="3" t="s">
        <v>27115</v>
      </c>
      <c r="I1519" s="3" t="s">
        <v>27115</v>
      </c>
      <c r="J1519" s="3" t="s">
        <v>27116</v>
      </c>
      <c r="K1519" s="3" t="s">
        <v>27115</v>
      </c>
      <c r="L1519" s="3"/>
    </row>
    <row r="1520" spans="1:12" ht="13.5" customHeight="1" x14ac:dyDescent="0.25">
      <c r="A1520" s="5" t="s">
        <v>13581</v>
      </c>
      <c r="B1520" s="5" t="s">
        <v>40569</v>
      </c>
      <c r="C1520" s="5" t="s">
        <v>6244</v>
      </c>
      <c r="D1520" s="5" t="s">
        <v>6245</v>
      </c>
      <c r="E1520" s="1" t="s">
        <v>6245</v>
      </c>
      <c r="F1520" s="1" t="s">
        <v>6246</v>
      </c>
      <c r="G1520" s="1" t="s">
        <v>6245</v>
      </c>
      <c r="H1520" s="5" t="str">
        <f ca="1">IFERROR(__xludf.DUMMYFUNCTION("GOOGLETRANSLATE(D50,""en"",""ja"")"),"深さ")</f>
        <v>深さ</v>
      </c>
      <c r="I1520" s="5" t="str">
        <f ca="1">IFERROR(__xludf.DUMMYFUNCTION("GOOGLETRANSLATE(E50,""en"",""ja"")"),"深さ")</f>
        <v>深さ</v>
      </c>
      <c r="J1520" s="5" t="str">
        <f ca="1">IFERROR(__xludf.DUMMYFUNCTION("GOOGLETRANSLATE(F50,""en"",""ja"")"),"下方または内方の範囲。深さを決定するために表面から下方へ垂直に測定します。(NCI)")</f>
        <v>下方または内方の範囲。深さを決定するために表面から下方へ垂直に測定します。(NCI)</v>
      </c>
      <c r="K1520" s="5" t="str">
        <f ca="1">IFERROR(__xludf.DUMMYFUNCTION("GOOGLETRANSLATE(G50,""en"",""ja"")"),"深さ")</f>
        <v>深さ</v>
      </c>
      <c r="L1520" s="3"/>
    </row>
    <row r="1521" spans="1:12" ht="13.5" customHeight="1" x14ac:dyDescent="0.25">
      <c r="A1521" s="3" t="s">
        <v>188</v>
      </c>
      <c r="B1521" s="2" t="s">
        <v>40570</v>
      </c>
      <c r="C1521" s="2" t="s">
        <v>6247</v>
      </c>
      <c r="D1521" s="3" t="s">
        <v>6248</v>
      </c>
      <c r="E1521" s="3" t="s">
        <v>6249</v>
      </c>
      <c r="F1521" s="3" t="s">
        <v>6250</v>
      </c>
      <c r="G1521" s="3" t="s">
        <v>6251</v>
      </c>
      <c r="H1521" s="3" t="s">
        <v>27117</v>
      </c>
      <c r="I1521" s="3" t="s">
        <v>27118</v>
      </c>
      <c r="J1521" s="3" t="s">
        <v>27119</v>
      </c>
      <c r="K1521" s="3" t="s">
        <v>27120</v>
      </c>
      <c r="L1521" s="3"/>
    </row>
    <row r="1522" spans="1:12" ht="13.5" customHeight="1" x14ac:dyDescent="0.25">
      <c r="A1522" s="3" t="s">
        <v>9</v>
      </c>
      <c r="B1522" s="2" t="s">
        <v>40571</v>
      </c>
      <c r="C1522" s="2" t="s">
        <v>6252</v>
      </c>
      <c r="D1522" s="3" t="s">
        <v>6253</v>
      </c>
      <c r="E1522" s="3" t="s">
        <v>6253</v>
      </c>
      <c r="F1522" s="3" t="s">
        <v>6254</v>
      </c>
      <c r="G1522" s="3" t="s">
        <v>6255</v>
      </c>
      <c r="H1522" s="3" t="s">
        <v>27121</v>
      </c>
      <c r="I1522" s="3" t="s">
        <v>27121</v>
      </c>
      <c r="J1522" s="3" t="s">
        <v>27122</v>
      </c>
      <c r="K1522" s="3" t="s">
        <v>27123</v>
      </c>
      <c r="L1522" s="3"/>
    </row>
    <row r="1523" spans="1:12" ht="13.5" customHeight="1" x14ac:dyDescent="0.25">
      <c r="A1523" s="3" t="s">
        <v>9</v>
      </c>
      <c r="B1523" s="2" t="s">
        <v>40572</v>
      </c>
      <c r="C1523" s="2" t="s">
        <v>6256</v>
      </c>
      <c r="D1523" s="3" t="s">
        <v>6257</v>
      </c>
      <c r="E1523" s="3" t="s">
        <v>6258</v>
      </c>
      <c r="F1523" s="3" t="s">
        <v>6259</v>
      </c>
      <c r="G1523" s="3" t="s">
        <v>6260</v>
      </c>
      <c r="H1523" s="3" t="s">
        <v>27124</v>
      </c>
      <c r="I1523" s="3" t="s">
        <v>27125</v>
      </c>
      <c r="J1523" s="3" t="s">
        <v>27126</v>
      </c>
      <c r="K1523" s="3" t="s">
        <v>27127</v>
      </c>
      <c r="L1523" s="3"/>
    </row>
    <row r="1524" spans="1:12" ht="13.5" customHeight="1" x14ac:dyDescent="0.25">
      <c r="A1524" s="3" t="s">
        <v>1560</v>
      </c>
      <c r="B1524" s="2" t="s">
        <v>40573</v>
      </c>
      <c r="C1524" s="2" t="s">
        <v>6261</v>
      </c>
      <c r="D1524" s="3" t="s">
        <v>6262</v>
      </c>
      <c r="E1524" s="3" t="s">
        <v>6262</v>
      </c>
      <c r="F1524" s="3" t="s">
        <v>6263</v>
      </c>
      <c r="G1524" s="3" t="s">
        <v>6264</v>
      </c>
      <c r="H1524" s="3" t="s">
        <v>27128</v>
      </c>
      <c r="I1524" s="3" t="s">
        <v>27128</v>
      </c>
      <c r="J1524" s="3" t="s">
        <v>27129</v>
      </c>
      <c r="K1524" s="3" t="s">
        <v>27130</v>
      </c>
      <c r="L1524" s="3"/>
    </row>
    <row r="1525" spans="1:12" ht="13.5" customHeight="1" x14ac:dyDescent="0.25">
      <c r="A1525" s="3" t="s">
        <v>54</v>
      </c>
      <c r="B1525" s="2" t="s">
        <v>40574</v>
      </c>
      <c r="C1525" s="2" t="s">
        <v>6265</v>
      </c>
      <c r="D1525" s="3" t="s">
        <v>6266</v>
      </c>
      <c r="E1525" s="3" t="s">
        <v>6266</v>
      </c>
      <c r="F1525" s="3" t="s">
        <v>6267</v>
      </c>
      <c r="G1525" s="3" t="s">
        <v>6268</v>
      </c>
      <c r="H1525" s="3" t="s">
        <v>27131</v>
      </c>
      <c r="I1525" s="3" t="s">
        <v>27131</v>
      </c>
      <c r="J1525" s="3" t="s">
        <v>27132</v>
      </c>
      <c r="K1525" s="3" t="s">
        <v>27133</v>
      </c>
      <c r="L1525" s="3"/>
    </row>
    <row r="1526" spans="1:12" ht="13.5" customHeight="1" x14ac:dyDescent="0.25">
      <c r="A1526" s="3" t="s">
        <v>9</v>
      </c>
      <c r="B1526" s="2" t="s">
        <v>40575</v>
      </c>
      <c r="C1526" s="2" t="s">
        <v>6269</v>
      </c>
      <c r="D1526" s="3" t="s">
        <v>6270</v>
      </c>
      <c r="E1526" s="3" t="s">
        <v>6270</v>
      </c>
      <c r="F1526" s="3" t="s">
        <v>6271</v>
      </c>
      <c r="G1526" s="3" t="s">
        <v>6272</v>
      </c>
      <c r="H1526" s="3" t="s">
        <v>27134</v>
      </c>
      <c r="I1526" s="3" t="s">
        <v>27134</v>
      </c>
      <c r="J1526" s="3" t="s">
        <v>27135</v>
      </c>
      <c r="K1526" s="3" t="s">
        <v>27136</v>
      </c>
      <c r="L1526" s="3"/>
    </row>
    <row r="1527" spans="1:12" ht="13.5" customHeight="1" x14ac:dyDescent="0.25">
      <c r="A1527" s="3" t="s">
        <v>188</v>
      </c>
      <c r="B1527" s="2" t="s">
        <v>40576</v>
      </c>
      <c r="C1527" s="2" t="s">
        <v>6273</v>
      </c>
      <c r="D1527" s="3" t="s">
        <v>6274</v>
      </c>
      <c r="E1527" s="3" t="s">
        <v>6274</v>
      </c>
      <c r="F1527" s="3" t="s">
        <v>6275</v>
      </c>
      <c r="G1527" s="3" t="s">
        <v>6274</v>
      </c>
      <c r="H1527" s="3" t="s">
        <v>27137</v>
      </c>
      <c r="I1527" s="3" t="s">
        <v>27137</v>
      </c>
      <c r="J1527" s="3" t="s">
        <v>27138</v>
      </c>
      <c r="K1527" s="3" t="s">
        <v>27137</v>
      </c>
      <c r="L1527" s="3"/>
    </row>
    <row r="1528" spans="1:12" ht="13.5" customHeight="1" x14ac:dyDescent="0.25">
      <c r="A1528" s="3" t="s">
        <v>188</v>
      </c>
      <c r="B1528" s="2" t="s">
        <v>40577</v>
      </c>
      <c r="C1528" s="2" t="s">
        <v>6276</v>
      </c>
      <c r="D1528" s="3" t="s">
        <v>6277</v>
      </c>
      <c r="E1528" s="3" t="s">
        <v>6277</v>
      </c>
      <c r="F1528" s="3" t="s">
        <v>6278</v>
      </c>
      <c r="G1528" s="3" t="s">
        <v>6279</v>
      </c>
      <c r="H1528" s="3" t="s">
        <v>27139</v>
      </c>
      <c r="I1528" s="3" t="s">
        <v>27139</v>
      </c>
      <c r="J1528" s="3" t="s">
        <v>27140</v>
      </c>
      <c r="K1528" s="3" t="s">
        <v>27141</v>
      </c>
      <c r="L1528" s="3"/>
    </row>
    <row r="1529" spans="1:12" ht="13.5" customHeight="1" x14ac:dyDescent="0.25">
      <c r="A1529" s="3" t="s">
        <v>188</v>
      </c>
      <c r="B1529" s="2" t="s">
        <v>40578</v>
      </c>
      <c r="C1529" s="2" t="s">
        <v>6280</v>
      </c>
      <c r="D1529" s="3" t="s">
        <v>6281</v>
      </c>
      <c r="E1529" s="3" t="s">
        <v>6281</v>
      </c>
      <c r="F1529" s="3" t="s">
        <v>6282</v>
      </c>
      <c r="G1529" s="3" t="s">
        <v>6283</v>
      </c>
      <c r="H1529" s="3" t="s">
        <v>27142</v>
      </c>
      <c r="I1529" s="3" t="s">
        <v>27142</v>
      </c>
      <c r="J1529" s="3" t="s">
        <v>27143</v>
      </c>
      <c r="K1529" s="3" t="s">
        <v>27144</v>
      </c>
      <c r="L1529" s="3"/>
    </row>
    <row r="1530" spans="1:12" ht="13.5" customHeight="1" x14ac:dyDescent="0.25">
      <c r="A1530" s="3" t="s">
        <v>188</v>
      </c>
      <c r="B1530" s="2" t="s">
        <v>40579</v>
      </c>
      <c r="C1530" s="2" t="s">
        <v>6284</v>
      </c>
      <c r="D1530" s="3" t="s">
        <v>6285</v>
      </c>
      <c r="E1530" s="3" t="s">
        <v>6285</v>
      </c>
      <c r="F1530" s="3" t="s">
        <v>6286</v>
      </c>
      <c r="G1530" s="3" t="s">
        <v>6287</v>
      </c>
      <c r="H1530" s="3" t="s">
        <v>27145</v>
      </c>
      <c r="I1530" s="3" t="s">
        <v>27145</v>
      </c>
      <c r="J1530" s="3" t="s">
        <v>27146</v>
      </c>
      <c r="K1530" s="3" t="s">
        <v>27147</v>
      </c>
      <c r="L1530" s="3"/>
    </row>
    <row r="1531" spans="1:12" ht="13.5" customHeight="1" x14ac:dyDescent="0.25">
      <c r="A1531" s="3" t="s">
        <v>188</v>
      </c>
      <c r="B1531" s="2" t="s">
        <v>40580</v>
      </c>
      <c r="C1531" s="2" t="s">
        <v>6288</v>
      </c>
      <c r="D1531" s="3" t="s">
        <v>6289</v>
      </c>
      <c r="E1531" s="3" t="s">
        <v>6289</v>
      </c>
      <c r="F1531" s="3" t="s">
        <v>6290</v>
      </c>
      <c r="G1531" s="3" t="s">
        <v>6291</v>
      </c>
      <c r="H1531" s="3" t="s">
        <v>27148</v>
      </c>
      <c r="I1531" s="3" t="s">
        <v>27148</v>
      </c>
      <c r="J1531" s="3" t="s">
        <v>27149</v>
      </c>
      <c r="K1531" s="3" t="s">
        <v>27150</v>
      </c>
      <c r="L1531" s="3"/>
    </row>
    <row r="1532" spans="1:12" ht="13.5" customHeight="1" x14ac:dyDescent="0.25">
      <c r="A1532" s="3" t="s">
        <v>188</v>
      </c>
      <c r="B1532" s="2" t="s">
        <v>40581</v>
      </c>
      <c r="C1532" s="2" t="s">
        <v>6292</v>
      </c>
      <c r="D1532" s="3" t="s">
        <v>6293</v>
      </c>
      <c r="E1532" s="3" t="s">
        <v>6293</v>
      </c>
      <c r="F1532" s="3" t="s">
        <v>6294</v>
      </c>
      <c r="G1532" s="3" t="s">
        <v>6295</v>
      </c>
      <c r="H1532" s="3" t="s">
        <v>27151</v>
      </c>
      <c r="I1532" s="3" t="s">
        <v>27151</v>
      </c>
      <c r="J1532" s="3" t="s">
        <v>27152</v>
      </c>
      <c r="K1532" s="3" t="s">
        <v>27153</v>
      </c>
      <c r="L1532" s="3"/>
    </row>
    <row r="1533" spans="1:12" ht="13.5" customHeight="1" x14ac:dyDescent="0.25">
      <c r="A1533" s="3" t="s">
        <v>188</v>
      </c>
      <c r="B1533" s="2" t="s">
        <v>40582</v>
      </c>
      <c r="C1533" s="2" t="s">
        <v>6296</v>
      </c>
      <c r="D1533" s="3" t="s">
        <v>6297</v>
      </c>
      <c r="E1533" s="3" t="s">
        <v>6298</v>
      </c>
      <c r="F1533" s="3" t="s">
        <v>6299</v>
      </c>
      <c r="G1533" s="3" t="s">
        <v>6300</v>
      </c>
      <c r="H1533" s="3" t="s">
        <v>27154</v>
      </c>
      <c r="I1533" s="3" t="s">
        <v>27155</v>
      </c>
      <c r="J1533" s="3" t="s">
        <v>27156</v>
      </c>
      <c r="K1533" s="3" t="s">
        <v>27157</v>
      </c>
      <c r="L1533" s="3"/>
    </row>
    <row r="1534" spans="1:12" ht="13.5" customHeight="1" x14ac:dyDescent="0.25">
      <c r="A1534" s="3" t="s">
        <v>9</v>
      </c>
      <c r="B1534" s="2" t="s">
        <v>40583</v>
      </c>
      <c r="C1534" s="2" t="s">
        <v>6301</v>
      </c>
      <c r="D1534" s="3" t="s">
        <v>6302</v>
      </c>
      <c r="E1534" s="3" t="s">
        <v>6302</v>
      </c>
      <c r="F1534" s="3" t="s">
        <v>6303</v>
      </c>
      <c r="G1534" s="3" t="s">
        <v>6302</v>
      </c>
      <c r="H1534" s="3" t="s">
        <v>27158</v>
      </c>
      <c r="I1534" s="3" t="s">
        <v>27158</v>
      </c>
      <c r="J1534" s="3" t="s">
        <v>27159</v>
      </c>
      <c r="K1534" s="3" t="s">
        <v>27158</v>
      </c>
      <c r="L1534" s="3"/>
    </row>
    <row r="1535" spans="1:12" ht="13.5" customHeight="1" x14ac:dyDescent="0.25">
      <c r="A1535" s="3" t="s">
        <v>188</v>
      </c>
      <c r="B1535" s="2" t="s">
        <v>40584</v>
      </c>
      <c r="C1535" s="2" t="s">
        <v>6304</v>
      </c>
      <c r="D1535" s="3" t="s">
        <v>6305</v>
      </c>
      <c r="E1535" s="3" t="s">
        <v>6305</v>
      </c>
      <c r="F1535" s="3" t="s">
        <v>6306</v>
      </c>
      <c r="G1535" s="3" t="s">
        <v>6307</v>
      </c>
      <c r="H1535" s="3" t="s">
        <v>27160</v>
      </c>
      <c r="I1535" s="3" t="s">
        <v>27160</v>
      </c>
      <c r="J1535" s="3" t="s">
        <v>27161</v>
      </c>
      <c r="K1535" s="3" t="s">
        <v>27162</v>
      </c>
      <c r="L1535" s="3"/>
    </row>
    <row r="1536" spans="1:12" ht="13.5" customHeight="1" x14ac:dyDescent="0.25">
      <c r="A1536" s="3" t="s">
        <v>188</v>
      </c>
      <c r="B1536" s="2" t="s">
        <v>40585</v>
      </c>
      <c r="C1536" s="2" t="s">
        <v>6308</v>
      </c>
      <c r="D1536" s="3" t="s">
        <v>6309</v>
      </c>
      <c r="E1536" s="3" t="s">
        <v>6309</v>
      </c>
      <c r="F1536" s="3" t="s">
        <v>6310</v>
      </c>
      <c r="G1536" s="3" t="s">
        <v>6311</v>
      </c>
      <c r="H1536" s="3" t="s">
        <v>27163</v>
      </c>
      <c r="I1536" s="3" t="s">
        <v>27163</v>
      </c>
      <c r="J1536" s="3" t="s">
        <v>27164</v>
      </c>
      <c r="K1536" s="3" t="s">
        <v>27165</v>
      </c>
      <c r="L1536" s="3"/>
    </row>
    <row r="1537" spans="1:12" ht="13.5" customHeight="1" x14ac:dyDescent="0.25">
      <c r="A1537" s="3" t="s">
        <v>188</v>
      </c>
      <c r="B1537" s="2" t="s">
        <v>40586</v>
      </c>
      <c r="C1537" s="2" t="s">
        <v>6312</v>
      </c>
      <c r="D1537" s="3" t="s">
        <v>6313</v>
      </c>
      <c r="E1537" s="3" t="s">
        <v>6313</v>
      </c>
      <c r="F1537" s="3" t="s">
        <v>6314</v>
      </c>
      <c r="G1537" s="3" t="s">
        <v>6315</v>
      </c>
      <c r="H1537" s="3" t="s">
        <v>27166</v>
      </c>
      <c r="I1537" s="3" t="s">
        <v>27166</v>
      </c>
      <c r="J1537" s="3" t="s">
        <v>27167</v>
      </c>
      <c r="K1537" s="3" t="s">
        <v>27165</v>
      </c>
      <c r="L1537" s="3"/>
    </row>
    <row r="1538" spans="1:12" ht="13.5" customHeight="1" x14ac:dyDescent="0.25">
      <c r="A1538" s="3" t="s">
        <v>188</v>
      </c>
      <c r="B1538" s="2" t="s">
        <v>40587</v>
      </c>
      <c r="C1538" s="2" t="s">
        <v>6316</v>
      </c>
      <c r="D1538" s="3" t="s">
        <v>6317</v>
      </c>
      <c r="E1538" s="3" t="s">
        <v>6317</v>
      </c>
      <c r="F1538" s="3" t="s">
        <v>6318</v>
      </c>
      <c r="G1538" s="3" t="s">
        <v>6319</v>
      </c>
      <c r="H1538" s="3" t="s">
        <v>27168</v>
      </c>
      <c r="I1538" s="3" t="s">
        <v>27168</v>
      </c>
      <c r="J1538" s="3" t="s">
        <v>27169</v>
      </c>
      <c r="K1538" s="3" t="s">
        <v>27170</v>
      </c>
      <c r="L1538" s="3"/>
    </row>
    <row r="1539" spans="1:12" ht="13.5" customHeight="1" x14ac:dyDescent="0.25">
      <c r="A1539" s="3" t="s">
        <v>70</v>
      </c>
      <c r="B1539" s="2" t="s">
        <v>40588</v>
      </c>
      <c r="C1539" s="2" t="s">
        <v>6320</v>
      </c>
      <c r="D1539" s="3" t="s">
        <v>6321</v>
      </c>
      <c r="E1539" s="3" t="s">
        <v>6321</v>
      </c>
      <c r="F1539" s="3" t="s">
        <v>6322</v>
      </c>
      <c r="G1539" s="3" t="s">
        <v>6323</v>
      </c>
      <c r="H1539" s="3" t="s">
        <v>27171</v>
      </c>
      <c r="I1539" s="3" t="s">
        <v>27171</v>
      </c>
      <c r="J1539" s="3" t="s">
        <v>27172</v>
      </c>
      <c r="K1539" s="4" t="s">
        <v>27173</v>
      </c>
      <c r="L1539" s="3"/>
    </row>
    <row r="1540" spans="1:12" ht="13.5" customHeight="1" x14ac:dyDescent="0.25">
      <c r="A1540" s="3" t="s">
        <v>188</v>
      </c>
      <c r="B1540" s="2" t="s">
        <v>40589</v>
      </c>
      <c r="C1540" s="2" t="s">
        <v>6324</v>
      </c>
      <c r="D1540" s="3" t="s">
        <v>6325</v>
      </c>
      <c r="E1540" s="3" t="s">
        <v>6325</v>
      </c>
      <c r="F1540" s="3" t="s">
        <v>6326</v>
      </c>
      <c r="G1540" s="3" t="s">
        <v>6327</v>
      </c>
      <c r="H1540" s="3" t="s">
        <v>27174</v>
      </c>
      <c r="I1540" s="3" t="s">
        <v>27174</v>
      </c>
      <c r="J1540" s="3" t="s">
        <v>27175</v>
      </c>
      <c r="K1540" s="3" t="s">
        <v>27176</v>
      </c>
      <c r="L1540" s="3"/>
    </row>
    <row r="1541" spans="1:12" ht="13.5" customHeight="1" x14ac:dyDescent="0.25">
      <c r="A1541" s="3" t="s">
        <v>188</v>
      </c>
      <c r="B1541" s="2" t="s">
        <v>40590</v>
      </c>
      <c r="C1541" s="2" t="s">
        <v>6328</v>
      </c>
      <c r="D1541" s="3" t="s">
        <v>6329</v>
      </c>
      <c r="E1541" s="3" t="s">
        <v>6329</v>
      </c>
      <c r="F1541" s="3" t="s">
        <v>6330</v>
      </c>
      <c r="G1541" s="3" t="s">
        <v>6331</v>
      </c>
      <c r="H1541" s="3" t="s">
        <v>27177</v>
      </c>
      <c r="I1541" s="3" t="s">
        <v>27177</v>
      </c>
      <c r="J1541" s="3" t="s">
        <v>27178</v>
      </c>
      <c r="K1541" s="3" t="s">
        <v>27179</v>
      </c>
      <c r="L1541" s="3"/>
    </row>
    <row r="1542" spans="1:12" ht="13.5" customHeight="1" x14ac:dyDescent="0.25">
      <c r="A1542" s="3" t="s">
        <v>188</v>
      </c>
      <c r="B1542" s="2" t="s">
        <v>40591</v>
      </c>
      <c r="C1542" s="2" t="s">
        <v>6332</v>
      </c>
      <c r="D1542" s="3" t="s">
        <v>6333</v>
      </c>
      <c r="E1542" s="3" t="s">
        <v>6334</v>
      </c>
      <c r="F1542" s="3" t="s">
        <v>6335</v>
      </c>
      <c r="G1542" s="3" t="s">
        <v>6336</v>
      </c>
      <c r="H1542" s="3" t="s">
        <v>27180</v>
      </c>
      <c r="I1542" s="3" t="s">
        <v>27181</v>
      </c>
      <c r="J1542" s="3" t="s">
        <v>27182</v>
      </c>
      <c r="K1542" s="3" t="s">
        <v>27183</v>
      </c>
      <c r="L1542" s="3"/>
    </row>
    <row r="1543" spans="1:12" ht="13.5" customHeight="1" x14ac:dyDescent="0.25">
      <c r="A1543" s="3" t="s">
        <v>9</v>
      </c>
      <c r="B1543" s="2" t="s">
        <v>40592</v>
      </c>
      <c r="C1543" s="2" t="s">
        <v>6337</v>
      </c>
      <c r="D1543" s="3" t="s">
        <v>6338</v>
      </c>
      <c r="E1543" s="3" t="s">
        <v>6339</v>
      </c>
      <c r="F1543" s="3" t="s">
        <v>6340</v>
      </c>
      <c r="G1543" s="3" t="s">
        <v>6341</v>
      </c>
      <c r="H1543" s="3" t="s">
        <v>27184</v>
      </c>
      <c r="I1543" s="3" t="s">
        <v>27185</v>
      </c>
      <c r="J1543" s="3" t="s">
        <v>27186</v>
      </c>
      <c r="K1543" s="3" t="s">
        <v>27187</v>
      </c>
      <c r="L1543" s="3"/>
    </row>
    <row r="1544" spans="1:12" ht="13.5" customHeight="1" x14ac:dyDescent="0.25">
      <c r="A1544" s="3" t="s">
        <v>188</v>
      </c>
      <c r="B1544" s="2" t="s">
        <v>40593</v>
      </c>
      <c r="C1544" s="2" t="s">
        <v>6342</v>
      </c>
      <c r="D1544" s="3" t="s">
        <v>6343</v>
      </c>
      <c r="E1544" s="3" t="s">
        <v>6343</v>
      </c>
      <c r="F1544" s="3" t="s">
        <v>6344</v>
      </c>
      <c r="G1544" s="3" t="s">
        <v>6345</v>
      </c>
      <c r="H1544" s="3" t="s">
        <v>27188</v>
      </c>
      <c r="I1544" s="3" t="s">
        <v>27188</v>
      </c>
      <c r="J1544" s="3" t="s">
        <v>27189</v>
      </c>
      <c r="K1544" s="3" t="s">
        <v>27190</v>
      </c>
      <c r="L1544" s="3"/>
    </row>
    <row r="1545" spans="1:12" ht="13.5" customHeight="1" x14ac:dyDescent="0.25">
      <c r="A1545" s="3" t="s">
        <v>188</v>
      </c>
      <c r="B1545" s="2" t="s">
        <v>40594</v>
      </c>
      <c r="C1545" s="2" t="s">
        <v>6346</v>
      </c>
      <c r="D1545" s="3" t="s">
        <v>6347</v>
      </c>
      <c r="E1545" s="3" t="s">
        <v>6347</v>
      </c>
      <c r="F1545" s="3" t="s">
        <v>6348</v>
      </c>
      <c r="G1545" s="3" t="s">
        <v>6349</v>
      </c>
      <c r="H1545" s="3" t="s">
        <v>27191</v>
      </c>
      <c r="I1545" s="3" t="s">
        <v>27191</v>
      </c>
      <c r="J1545" s="3" t="s">
        <v>27192</v>
      </c>
      <c r="K1545" s="3" t="s">
        <v>27193</v>
      </c>
      <c r="L1545" s="3"/>
    </row>
    <row r="1546" spans="1:12" ht="13.5" customHeight="1" x14ac:dyDescent="0.25">
      <c r="A1546" s="3" t="s">
        <v>188</v>
      </c>
      <c r="B1546" s="2" t="s">
        <v>40595</v>
      </c>
      <c r="C1546" s="2" t="s">
        <v>6350</v>
      </c>
      <c r="D1546" s="3" t="s">
        <v>6351</v>
      </c>
      <c r="E1546" s="3" t="s">
        <v>6351</v>
      </c>
      <c r="F1546" s="3" t="s">
        <v>6352</v>
      </c>
      <c r="G1546" s="3" t="s">
        <v>6353</v>
      </c>
      <c r="H1546" s="3" t="s">
        <v>27194</v>
      </c>
      <c r="I1546" s="3" t="s">
        <v>27194</v>
      </c>
      <c r="J1546" s="3" t="s">
        <v>27195</v>
      </c>
      <c r="K1546" s="3" t="s">
        <v>27196</v>
      </c>
      <c r="L1546" s="3"/>
    </row>
    <row r="1547" spans="1:12" ht="13.5" customHeight="1" x14ac:dyDescent="0.25">
      <c r="A1547" s="3" t="s">
        <v>9</v>
      </c>
      <c r="B1547" s="2" t="s">
        <v>40596</v>
      </c>
      <c r="C1547" s="2" t="s">
        <v>6354</v>
      </c>
      <c r="D1547" s="3" t="s">
        <v>6355</v>
      </c>
      <c r="E1547" s="3" t="s">
        <v>6356</v>
      </c>
      <c r="F1547" s="3" t="s">
        <v>6357</v>
      </c>
      <c r="G1547" s="3" t="s">
        <v>6358</v>
      </c>
      <c r="H1547" s="3" t="s">
        <v>27197</v>
      </c>
      <c r="I1547" s="3" t="s">
        <v>27198</v>
      </c>
      <c r="J1547" s="3" t="s">
        <v>27199</v>
      </c>
      <c r="K1547" s="3" t="s">
        <v>27200</v>
      </c>
      <c r="L1547" s="3"/>
    </row>
    <row r="1548" spans="1:12" ht="13.5" customHeight="1" x14ac:dyDescent="0.25">
      <c r="A1548" s="3" t="s">
        <v>9</v>
      </c>
      <c r="B1548" s="2" t="s">
        <v>40597</v>
      </c>
      <c r="C1548" s="2" t="s">
        <v>6359</v>
      </c>
      <c r="D1548" s="3" t="s">
        <v>6360</v>
      </c>
      <c r="E1548" s="3" t="s">
        <v>6361</v>
      </c>
      <c r="F1548" s="3" t="s">
        <v>6362</v>
      </c>
      <c r="G1548" s="3" t="s">
        <v>6363</v>
      </c>
      <c r="H1548" s="3" t="s">
        <v>27201</v>
      </c>
      <c r="I1548" s="3" t="s">
        <v>27202</v>
      </c>
      <c r="J1548" s="3" t="s">
        <v>27203</v>
      </c>
      <c r="K1548" s="3" t="s">
        <v>27204</v>
      </c>
      <c r="L1548" s="3"/>
    </row>
    <row r="1549" spans="1:12" ht="13.5" customHeight="1" x14ac:dyDescent="0.25">
      <c r="A1549" s="3" t="s">
        <v>9</v>
      </c>
      <c r="B1549" s="2" t="s">
        <v>40598</v>
      </c>
      <c r="C1549" s="2" t="s">
        <v>6364</v>
      </c>
      <c r="D1549" s="3" t="s">
        <v>6365</v>
      </c>
      <c r="E1549" s="3" t="s">
        <v>6366</v>
      </c>
      <c r="F1549" s="3" t="s">
        <v>6367</v>
      </c>
      <c r="G1549" s="3" t="s">
        <v>6368</v>
      </c>
      <c r="H1549" s="3" t="s">
        <v>27205</v>
      </c>
      <c r="I1549" s="3" t="s">
        <v>27206</v>
      </c>
      <c r="J1549" s="3" t="s">
        <v>27207</v>
      </c>
      <c r="K1549" s="4" t="s">
        <v>27208</v>
      </c>
      <c r="L1549" s="3"/>
    </row>
    <row r="1550" spans="1:12" ht="13.5" customHeight="1" x14ac:dyDescent="0.25">
      <c r="A1550" s="3" t="s">
        <v>9</v>
      </c>
      <c r="B1550" s="2" t="s">
        <v>40599</v>
      </c>
      <c r="C1550" s="2" t="s">
        <v>6369</v>
      </c>
      <c r="D1550" s="3" t="s">
        <v>6370</v>
      </c>
      <c r="E1550" s="3" t="s">
        <v>6371</v>
      </c>
      <c r="F1550" s="3" t="s">
        <v>6372</v>
      </c>
      <c r="G1550" s="3" t="s">
        <v>6373</v>
      </c>
      <c r="H1550" s="3" t="s">
        <v>27209</v>
      </c>
      <c r="I1550" s="3" t="s">
        <v>27210</v>
      </c>
      <c r="J1550" s="3" t="s">
        <v>27211</v>
      </c>
      <c r="K1550" s="3" t="s">
        <v>27212</v>
      </c>
      <c r="L1550" s="3"/>
    </row>
    <row r="1551" spans="1:12" ht="13.5" customHeight="1" x14ac:dyDescent="0.25">
      <c r="A1551" s="3" t="s">
        <v>9</v>
      </c>
      <c r="B1551" s="2" t="s">
        <v>40600</v>
      </c>
      <c r="C1551" s="2" t="s">
        <v>6374</v>
      </c>
      <c r="D1551" s="3" t="s">
        <v>6375</v>
      </c>
      <c r="E1551" s="3" t="s">
        <v>6376</v>
      </c>
      <c r="F1551" s="3" t="s">
        <v>6377</v>
      </c>
      <c r="G1551" s="3" t="s">
        <v>6378</v>
      </c>
      <c r="H1551" s="3" t="s">
        <v>27213</v>
      </c>
      <c r="I1551" s="3" t="s">
        <v>27214</v>
      </c>
      <c r="J1551" s="3" t="s">
        <v>27215</v>
      </c>
      <c r="K1551" s="4" t="s">
        <v>27216</v>
      </c>
      <c r="L1551" s="3"/>
    </row>
    <row r="1552" spans="1:12" ht="13.5" customHeight="1" x14ac:dyDescent="0.25">
      <c r="A1552" s="3" t="s">
        <v>121</v>
      </c>
      <c r="B1552" s="2" t="s">
        <v>40601</v>
      </c>
      <c r="C1552" s="2" t="s">
        <v>6379</v>
      </c>
      <c r="D1552" s="3" t="s">
        <v>6380</v>
      </c>
      <c r="E1552" s="3" t="s">
        <v>6380</v>
      </c>
      <c r="F1552" s="3" t="s">
        <v>6381</v>
      </c>
      <c r="G1552" s="3" t="s">
        <v>6380</v>
      </c>
      <c r="H1552" s="3" t="s">
        <v>27217</v>
      </c>
      <c r="I1552" s="3" t="s">
        <v>27217</v>
      </c>
      <c r="J1552" s="3" t="s">
        <v>27218</v>
      </c>
      <c r="K1552" s="3" t="s">
        <v>27217</v>
      </c>
      <c r="L1552" s="3"/>
    </row>
    <row r="1553" spans="1:12" ht="13.5" customHeight="1" x14ac:dyDescent="0.25">
      <c r="A1553" s="5" t="s">
        <v>13581</v>
      </c>
      <c r="B1553" s="5" t="s">
        <v>44591</v>
      </c>
      <c r="C1553" s="5" t="s">
        <v>44592</v>
      </c>
      <c r="D1553" s="5" t="s">
        <v>44593</v>
      </c>
      <c r="E1553" s="1" t="s">
        <v>44594</v>
      </c>
      <c r="F1553" s="1" t="s">
        <v>44595</v>
      </c>
      <c r="G1553" s="1" t="s">
        <v>44593</v>
      </c>
      <c r="H1553" s="5" t="str">
        <f ca="1">IFERROR(__xludf.DUMMYFUNCTION("GOOGLETRANSLATE(D51,""en"",""ja"")"),"診断")</f>
        <v>診断</v>
      </c>
      <c r="I1553" s="5" t="str">
        <f ca="1">IFERROR(__xludf.DUMMYFUNCTION("GOOGLETRANSLATE(E51,""en"",""ja"")"),"診断")</f>
        <v>診断</v>
      </c>
      <c r="J1553" s="5" t="str">
        <f ca="1">IFERROR(__xludf.DUMMYFUNCTION("GOOGLETRANSLATE(F51,""en"",""ja"")"),"患者に発生する症状や兆候を説明する病気、状態、または傷害を特定するプロセス。")</f>
        <v>患者に発生する症状や兆候を説明する病気、状態、または傷害を特定するプロセス。</v>
      </c>
      <c r="K1553" s="5" t="str">
        <f ca="1">IFERROR(__xludf.DUMMYFUNCTION("GOOGLETRANSLATE(G51,""en"",""ja"")"),"診断")</f>
        <v>診断</v>
      </c>
      <c r="L1553" s="3"/>
    </row>
    <row r="1554" spans="1:12" ht="13.5" customHeight="1" x14ac:dyDescent="0.25">
      <c r="A1554" s="3" t="s">
        <v>188</v>
      </c>
      <c r="B1554" s="2" t="s">
        <v>40602</v>
      </c>
      <c r="C1554" s="2" t="s">
        <v>6382</v>
      </c>
      <c r="D1554" s="3" t="s">
        <v>6383</v>
      </c>
      <c r="E1554" s="3" t="s">
        <v>6383</v>
      </c>
      <c r="F1554" s="3" t="s">
        <v>6384</v>
      </c>
      <c r="G1554" s="3" t="s">
        <v>6383</v>
      </c>
      <c r="H1554" s="3" t="s">
        <v>27219</v>
      </c>
      <c r="I1554" s="3" t="s">
        <v>27219</v>
      </c>
      <c r="J1554" s="3" t="s">
        <v>27220</v>
      </c>
      <c r="K1554" s="3" t="s">
        <v>27219</v>
      </c>
      <c r="L1554" s="3"/>
    </row>
    <row r="1555" spans="1:12" ht="13.5" customHeight="1" x14ac:dyDescent="0.25">
      <c r="A1555" s="3" t="s">
        <v>1560</v>
      </c>
      <c r="B1555" s="2" t="s">
        <v>40602</v>
      </c>
      <c r="C1555" s="2" t="s">
        <v>6382</v>
      </c>
      <c r="D1555" s="3" t="s">
        <v>6383</v>
      </c>
      <c r="E1555" s="3" t="s">
        <v>6383</v>
      </c>
      <c r="F1555" s="3" t="s">
        <v>6384</v>
      </c>
      <c r="G1555" s="3" t="s">
        <v>6383</v>
      </c>
      <c r="H1555" s="3" t="s">
        <v>27219</v>
      </c>
      <c r="I1555" s="3" t="s">
        <v>27219</v>
      </c>
      <c r="J1555" s="3" t="s">
        <v>27220</v>
      </c>
      <c r="K1555" s="3" t="s">
        <v>27219</v>
      </c>
      <c r="L1555" s="3"/>
    </row>
    <row r="1556" spans="1:12" ht="13.5" customHeight="1" x14ac:dyDescent="0.25">
      <c r="A1556" s="3" t="s">
        <v>1538</v>
      </c>
      <c r="B1556" s="2" t="s">
        <v>40602</v>
      </c>
      <c r="C1556" s="2" t="s">
        <v>6382</v>
      </c>
      <c r="D1556" s="3" t="s">
        <v>6383</v>
      </c>
      <c r="E1556" s="3" t="s">
        <v>6383</v>
      </c>
      <c r="F1556" s="3" t="s">
        <v>6384</v>
      </c>
      <c r="G1556" s="3" t="s">
        <v>6383</v>
      </c>
      <c r="H1556" s="3" t="s">
        <v>27219</v>
      </c>
      <c r="I1556" s="3" t="s">
        <v>27219</v>
      </c>
      <c r="J1556" s="3" t="s">
        <v>27220</v>
      </c>
      <c r="K1556" s="3" t="s">
        <v>27219</v>
      </c>
      <c r="L1556" s="3"/>
    </row>
    <row r="1557" spans="1:12" ht="13.5" customHeight="1" x14ac:dyDescent="0.25">
      <c r="A1557" s="3" t="s">
        <v>213</v>
      </c>
      <c r="B1557" s="2" t="s">
        <v>40602</v>
      </c>
      <c r="C1557" s="2" t="s">
        <v>6382</v>
      </c>
      <c r="D1557" s="3" t="s">
        <v>6383</v>
      </c>
      <c r="E1557" s="3" t="s">
        <v>6383</v>
      </c>
      <c r="F1557" s="3" t="s">
        <v>6384</v>
      </c>
      <c r="G1557" s="3" t="s">
        <v>6383</v>
      </c>
      <c r="H1557" s="3" t="s">
        <v>27219</v>
      </c>
      <c r="I1557" s="3" t="s">
        <v>27219</v>
      </c>
      <c r="J1557" s="3" t="s">
        <v>27220</v>
      </c>
      <c r="K1557" s="3" t="s">
        <v>27219</v>
      </c>
      <c r="L1557" s="3"/>
    </row>
    <row r="1558" spans="1:12" ht="13.5" customHeight="1" x14ac:dyDescent="0.25">
      <c r="A1558" s="3" t="s">
        <v>1560</v>
      </c>
      <c r="B1558" s="2" t="s">
        <v>40603</v>
      </c>
      <c r="C1558" s="2" t="s">
        <v>6385</v>
      </c>
      <c r="D1558" s="3" t="s">
        <v>6386</v>
      </c>
      <c r="E1558" s="3" t="s">
        <v>6386</v>
      </c>
      <c r="F1558" s="3" t="s">
        <v>6387</v>
      </c>
      <c r="G1558" s="3" t="s">
        <v>6388</v>
      </c>
      <c r="H1558" s="3" t="s">
        <v>27221</v>
      </c>
      <c r="I1558" s="3" t="s">
        <v>27221</v>
      </c>
      <c r="J1558" s="3" t="s">
        <v>27222</v>
      </c>
      <c r="K1558" s="3" t="s">
        <v>27223</v>
      </c>
      <c r="L1558" s="3"/>
    </row>
    <row r="1559" spans="1:12" ht="13.5" customHeight="1" x14ac:dyDescent="0.25">
      <c r="A1559" s="3" t="s">
        <v>1560</v>
      </c>
      <c r="B1559" s="2" t="s">
        <v>40604</v>
      </c>
      <c r="C1559" s="2" t="s">
        <v>6389</v>
      </c>
      <c r="D1559" s="3" t="s">
        <v>6390</v>
      </c>
      <c r="E1559" s="3" t="s">
        <v>6390</v>
      </c>
      <c r="F1559" s="3" t="s">
        <v>6391</v>
      </c>
      <c r="G1559" s="3" t="s">
        <v>6392</v>
      </c>
      <c r="H1559" s="3" t="s">
        <v>27224</v>
      </c>
      <c r="I1559" s="3" t="s">
        <v>27224</v>
      </c>
      <c r="J1559" s="3" t="s">
        <v>27225</v>
      </c>
      <c r="K1559" s="3" t="s">
        <v>27226</v>
      </c>
      <c r="L1559" s="3"/>
    </row>
    <row r="1560" spans="1:12" ht="13.5" customHeight="1" x14ac:dyDescent="0.25">
      <c r="A1560" s="3" t="s">
        <v>1560</v>
      </c>
      <c r="B1560" s="2" t="s">
        <v>40605</v>
      </c>
      <c r="C1560" s="2" t="s">
        <v>6393</v>
      </c>
      <c r="D1560" s="3" t="s">
        <v>6394</v>
      </c>
      <c r="E1560" s="3" t="s">
        <v>6394</v>
      </c>
      <c r="F1560" s="3" t="s">
        <v>6395</v>
      </c>
      <c r="G1560" s="3" t="s">
        <v>6396</v>
      </c>
      <c r="H1560" s="3" t="s">
        <v>27227</v>
      </c>
      <c r="I1560" s="3" t="s">
        <v>27227</v>
      </c>
      <c r="J1560" s="3" t="s">
        <v>27228</v>
      </c>
      <c r="K1560" s="3" t="s">
        <v>27229</v>
      </c>
      <c r="L1560" s="3"/>
    </row>
    <row r="1561" spans="1:12" ht="13.5" customHeight="1" x14ac:dyDescent="0.25">
      <c r="A1561" s="3" t="s">
        <v>6397</v>
      </c>
      <c r="B1561" s="2" t="s">
        <v>40606</v>
      </c>
      <c r="C1561" s="2" t="s">
        <v>6398</v>
      </c>
      <c r="D1561" s="3" t="s">
        <v>6399</v>
      </c>
      <c r="E1561" s="3" t="s">
        <v>6400</v>
      </c>
      <c r="F1561" s="3" t="s">
        <v>6401</v>
      </c>
      <c r="G1561" s="3" t="s">
        <v>6402</v>
      </c>
      <c r="H1561" s="3" t="s">
        <v>27230</v>
      </c>
      <c r="I1561" s="3" t="s">
        <v>27231</v>
      </c>
      <c r="J1561" s="3" t="s">
        <v>27232</v>
      </c>
      <c r="K1561" s="3" t="s">
        <v>27233</v>
      </c>
      <c r="L1561" s="3"/>
    </row>
    <row r="1562" spans="1:12" ht="13.5" customHeight="1" x14ac:dyDescent="0.25">
      <c r="A1562" s="3" t="s">
        <v>2907</v>
      </c>
      <c r="B1562" s="2" t="s">
        <v>40607</v>
      </c>
      <c r="C1562" s="2" t="s">
        <v>6403</v>
      </c>
      <c r="D1562" s="3" t="s">
        <v>6404</v>
      </c>
      <c r="E1562" s="3" t="s">
        <v>6404</v>
      </c>
      <c r="F1562" s="3" t="s">
        <v>6405</v>
      </c>
      <c r="G1562" s="3" t="s">
        <v>6404</v>
      </c>
      <c r="H1562" s="3" t="s">
        <v>27234</v>
      </c>
      <c r="I1562" s="3" t="s">
        <v>27234</v>
      </c>
      <c r="J1562" s="3" t="s">
        <v>27235</v>
      </c>
      <c r="K1562" s="3" t="s">
        <v>27234</v>
      </c>
      <c r="L1562" s="3"/>
    </row>
    <row r="1563" spans="1:12" ht="13.5" customHeight="1" x14ac:dyDescent="0.25">
      <c r="A1563" s="3" t="s">
        <v>9</v>
      </c>
      <c r="B1563" s="2" t="s">
        <v>40608</v>
      </c>
      <c r="C1563" s="2" t="s">
        <v>6406</v>
      </c>
      <c r="D1563" s="3" t="s">
        <v>6407</v>
      </c>
      <c r="E1563" s="3" t="s">
        <v>6407</v>
      </c>
      <c r="F1563" s="3" t="s">
        <v>6408</v>
      </c>
      <c r="G1563" s="3" t="s">
        <v>6409</v>
      </c>
      <c r="H1563" s="3" t="s">
        <v>27236</v>
      </c>
      <c r="I1563" s="3" t="s">
        <v>27236</v>
      </c>
      <c r="J1563" s="3" t="s">
        <v>27237</v>
      </c>
      <c r="K1563" s="3" t="s">
        <v>27238</v>
      </c>
      <c r="L1563" s="3"/>
    </row>
    <row r="1564" spans="1:12" ht="13.5" customHeight="1" x14ac:dyDescent="0.25">
      <c r="A1564" s="3" t="s">
        <v>84</v>
      </c>
      <c r="B1564" s="2" t="s">
        <v>40609</v>
      </c>
      <c r="C1564" s="2" t="s">
        <v>6410</v>
      </c>
      <c r="D1564" s="3" t="s">
        <v>6411</v>
      </c>
      <c r="E1564" s="3" t="s">
        <v>6412</v>
      </c>
      <c r="F1564" s="3" t="s">
        <v>6413</v>
      </c>
      <c r="G1564" s="3" t="s">
        <v>6411</v>
      </c>
      <c r="H1564" s="3" t="s">
        <v>27239</v>
      </c>
      <c r="I1564" s="3" t="s">
        <v>27240</v>
      </c>
      <c r="J1564" s="3" t="s">
        <v>27241</v>
      </c>
      <c r="K1564" s="3" t="s">
        <v>27239</v>
      </c>
      <c r="L1564" s="3"/>
    </row>
    <row r="1565" spans="1:12" ht="13.5" customHeight="1" x14ac:dyDescent="0.25">
      <c r="A1565" s="3" t="s">
        <v>2907</v>
      </c>
      <c r="B1565" s="2" t="s">
        <v>40610</v>
      </c>
      <c r="C1565" s="2" t="s">
        <v>6414</v>
      </c>
      <c r="D1565" s="3" t="s">
        <v>6415</v>
      </c>
      <c r="E1565" s="3" t="s">
        <v>6415</v>
      </c>
      <c r="F1565" s="3" t="s">
        <v>6416</v>
      </c>
      <c r="G1565" s="3" t="s">
        <v>6417</v>
      </c>
      <c r="H1565" s="3" t="s">
        <v>27242</v>
      </c>
      <c r="I1565" s="3" t="s">
        <v>27242</v>
      </c>
      <c r="J1565" s="3" t="s">
        <v>27243</v>
      </c>
      <c r="K1565" s="3" t="s">
        <v>27242</v>
      </c>
      <c r="L1565" s="3"/>
    </row>
    <row r="1566" spans="1:12" ht="13.5" customHeight="1" x14ac:dyDescent="0.25">
      <c r="A1566" s="3" t="s">
        <v>84</v>
      </c>
      <c r="B1566" s="2" t="s">
        <v>40611</v>
      </c>
      <c r="C1566" s="2" t="s">
        <v>6418</v>
      </c>
      <c r="D1566" s="3" t="s">
        <v>6419</v>
      </c>
      <c r="E1566" s="3" t="s">
        <v>6419</v>
      </c>
      <c r="F1566" s="3" t="s">
        <v>6420</v>
      </c>
      <c r="G1566" s="3" t="s">
        <v>6419</v>
      </c>
      <c r="H1566" s="3" t="s">
        <v>27244</v>
      </c>
      <c r="I1566" s="3" t="s">
        <v>27244</v>
      </c>
      <c r="J1566" s="3" t="s">
        <v>27245</v>
      </c>
      <c r="K1566" s="3" t="s">
        <v>27244</v>
      </c>
      <c r="L1566" s="3"/>
    </row>
    <row r="1567" spans="1:12" ht="13.5" customHeight="1" x14ac:dyDescent="0.25">
      <c r="A1567" s="3" t="s">
        <v>6421</v>
      </c>
      <c r="B1567" s="2" t="s">
        <v>40612</v>
      </c>
      <c r="C1567" s="2" t="s">
        <v>6422</v>
      </c>
      <c r="D1567" s="3" t="s">
        <v>6423</v>
      </c>
      <c r="E1567" s="3" t="s">
        <v>6423</v>
      </c>
      <c r="F1567" s="3" t="s">
        <v>6424</v>
      </c>
      <c r="G1567" s="3" t="s">
        <v>6423</v>
      </c>
      <c r="H1567" s="3" t="s">
        <v>27246</v>
      </c>
      <c r="I1567" s="3" t="s">
        <v>27246</v>
      </c>
      <c r="J1567" s="3" t="s">
        <v>27247</v>
      </c>
      <c r="K1567" s="3" t="s">
        <v>27246</v>
      </c>
      <c r="L1567" s="3"/>
    </row>
    <row r="1568" spans="1:12" ht="13.5" customHeight="1" x14ac:dyDescent="0.25">
      <c r="A1568" s="3" t="s">
        <v>188</v>
      </c>
      <c r="B1568" s="2" t="s">
        <v>40612</v>
      </c>
      <c r="C1568" s="2" t="s">
        <v>6422</v>
      </c>
      <c r="D1568" s="3" t="s">
        <v>6423</v>
      </c>
      <c r="E1568" s="3" t="s">
        <v>6423</v>
      </c>
      <c r="F1568" s="3" t="s">
        <v>6424</v>
      </c>
      <c r="G1568" s="3" t="s">
        <v>6423</v>
      </c>
      <c r="H1568" s="3" t="s">
        <v>27246</v>
      </c>
      <c r="I1568" s="3" t="s">
        <v>27246</v>
      </c>
      <c r="J1568" s="3" t="s">
        <v>27247</v>
      </c>
      <c r="K1568" s="3" t="s">
        <v>27246</v>
      </c>
      <c r="L1568" s="3"/>
    </row>
    <row r="1569" spans="1:12" ht="13.5" customHeight="1" x14ac:dyDescent="0.25">
      <c r="A1569" s="3" t="s">
        <v>188</v>
      </c>
      <c r="B1569" s="2" t="s">
        <v>40613</v>
      </c>
      <c r="C1569" s="2" t="s">
        <v>6425</v>
      </c>
      <c r="D1569" s="3" t="s">
        <v>6426</v>
      </c>
      <c r="E1569" s="3" t="s">
        <v>6426</v>
      </c>
      <c r="F1569" s="3" t="s">
        <v>6427</v>
      </c>
      <c r="G1569" s="3" t="s">
        <v>6426</v>
      </c>
      <c r="H1569" s="3" t="s">
        <v>27248</v>
      </c>
      <c r="I1569" s="3" t="s">
        <v>27248</v>
      </c>
      <c r="J1569" s="3" t="s">
        <v>27249</v>
      </c>
      <c r="K1569" s="3" t="s">
        <v>27248</v>
      </c>
      <c r="L1569" s="3"/>
    </row>
    <row r="1570" spans="1:12" ht="13.5" customHeight="1" x14ac:dyDescent="0.25">
      <c r="A1570" s="3" t="s">
        <v>506</v>
      </c>
      <c r="B1570" s="2" t="s">
        <v>40614</v>
      </c>
      <c r="C1570" s="2" t="s">
        <v>6428</v>
      </c>
      <c r="D1570" s="3" t="s">
        <v>6429</v>
      </c>
      <c r="E1570" s="3" t="s">
        <v>6429</v>
      </c>
      <c r="F1570" s="3" t="s">
        <v>6430</v>
      </c>
      <c r="G1570" s="3" t="s">
        <v>6429</v>
      </c>
      <c r="H1570" s="3" t="s">
        <v>27250</v>
      </c>
      <c r="I1570" s="3" t="s">
        <v>27250</v>
      </c>
      <c r="J1570" s="3" t="s">
        <v>27251</v>
      </c>
      <c r="K1570" s="3" t="s">
        <v>27250</v>
      </c>
      <c r="L1570" s="3"/>
    </row>
    <row r="1571" spans="1:12" ht="13.5" customHeight="1" x14ac:dyDescent="0.25">
      <c r="A1571" s="3" t="s">
        <v>506</v>
      </c>
      <c r="B1571" s="2" t="s">
        <v>40615</v>
      </c>
      <c r="C1571" s="2" t="s">
        <v>6431</v>
      </c>
      <c r="D1571" s="3" t="s">
        <v>6432</v>
      </c>
      <c r="E1571" s="3" t="s">
        <v>6432</v>
      </c>
      <c r="F1571" s="3" t="s">
        <v>6433</v>
      </c>
      <c r="G1571" s="3" t="s">
        <v>6432</v>
      </c>
      <c r="H1571" s="3" t="s">
        <v>27252</v>
      </c>
      <c r="I1571" s="3" t="s">
        <v>27252</v>
      </c>
      <c r="J1571" s="3" t="s">
        <v>27253</v>
      </c>
      <c r="K1571" s="3" t="s">
        <v>27252</v>
      </c>
      <c r="L1571" s="3"/>
    </row>
    <row r="1572" spans="1:12" ht="13.5" customHeight="1" x14ac:dyDescent="0.25">
      <c r="A1572" s="3" t="s">
        <v>188</v>
      </c>
      <c r="B1572" s="2" t="s">
        <v>40616</v>
      </c>
      <c r="C1572" s="2" t="s">
        <v>6434</v>
      </c>
      <c r="D1572" s="3" t="s">
        <v>6435</v>
      </c>
      <c r="E1572" s="3" t="s">
        <v>6435</v>
      </c>
      <c r="F1572" s="3" t="s">
        <v>6436</v>
      </c>
      <c r="G1572" s="3" t="s">
        <v>6437</v>
      </c>
      <c r="H1572" s="3" t="s">
        <v>27254</v>
      </c>
      <c r="I1572" s="3" t="s">
        <v>27254</v>
      </c>
      <c r="J1572" s="3" t="s">
        <v>27255</v>
      </c>
      <c r="K1572" s="3" t="s">
        <v>27256</v>
      </c>
      <c r="L1572" s="3"/>
    </row>
    <row r="1573" spans="1:12" ht="13.5" customHeight="1" x14ac:dyDescent="0.25">
      <c r="A1573" s="3" t="s">
        <v>188</v>
      </c>
      <c r="B1573" s="2" t="s">
        <v>40617</v>
      </c>
      <c r="C1573" s="2" t="s">
        <v>6438</v>
      </c>
      <c r="D1573" s="3" t="s">
        <v>6439</v>
      </c>
      <c r="E1573" s="3" t="s">
        <v>6439</v>
      </c>
      <c r="F1573" s="3" t="s">
        <v>6440</v>
      </c>
      <c r="G1573" s="3" t="s">
        <v>6441</v>
      </c>
      <c r="H1573" s="3" t="s">
        <v>27257</v>
      </c>
      <c r="I1573" s="3" t="s">
        <v>27257</v>
      </c>
      <c r="J1573" s="3" t="s">
        <v>27258</v>
      </c>
      <c r="K1573" s="3" t="s">
        <v>27259</v>
      </c>
      <c r="L1573" s="3"/>
    </row>
    <row r="1574" spans="1:12" ht="13.5" customHeight="1" x14ac:dyDescent="0.25">
      <c r="A1574" s="3" t="s">
        <v>9</v>
      </c>
      <c r="B1574" s="2" t="s">
        <v>40618</v>
      </c>
      <c r="C1574" s="2" t="s">
        <v>6442</v>
      </c>
      <c r="D1574" s="3" t="s">
        <v>6443</v>
      </c>
      <c r="E1574" s="3" t="s">
        <v>6444</v>
      </c>
      <c r="F1574" s="3" t="s">
        <v>6445</v>
      </c>
      <c r="G1574" s="3" t="s">
        <v>6446</v>
      </c>
      <c r="H1574" s="3" t="s">
        <v>27260</v>
      </c>
      <c r="I1574" s="3" t="s">
        <v>27261</v>
      </c>
      <c r="J1574" s="3" t="s">
        <v>27262</v>
      </c>
      <c r="K1574" s="4" t="s">
        <v>27263</v>
      </c>
      <c r="L1574" s="3"/>
    </row>
    <row r="1575" spans="1:12" ht="13.5" customHeight="1" x14ac:dyDescent="0.25">
      <c r="A1575" s="3" t="s">
        <v>188</v>
      </c>
      <c r="B1575" s="2" t="s">
        <v>40619</v>
      </c>
      <c r="C1575" s="2" t="s">
        <v>6447</v>
      </c>
      <c r="D1575" s="3" t="s">
        <v>6448</v>
      </c>
      <c r="E1575" s="3" t="s">
        <v>6449</v>
      </c>
      <c r="F1575" s="3" t="s">
        <v>6450</v>
      </c>
      <c r="G1575" s="3" t="s">
        <v>6451</v>
      </c>
      <c r="H1575" s="3" t="s">
        <v>27264</v>
      </c>
      <c r="I1575" s="3" t="s">
        <v>27265</v>
      </c>
      <c r="J1575" s="3" t="s">
        <v>27266</v>
      </c>
      <c r="K1575" s="3" t="s">
        <v>27267</v>
      </c>
      <c r="L1575" s="3"/>
    </row>
    <row r="1576" spans="1:12" ht="13.5" customHeight="1" x14ac:dyDescent="0.25">
      <c r="A1576" s="3" t="s">
        <v>493</v>
      </c>
      <c r="B1576" s="2" t="s">
        <v>40620</v>
      </c>
      <c r="C1576" s="2" t="s">
        <v>6452</v>
      </c>
      <c r="D1576" s="3" t="s">
        <v>6453</v>
      </c>
      <c r="E1576" s="3" t="s">
        <v>6454</v>
      </c>
      <c r="F1576" s="3" t="s">
        <v>6455</v>
      </c>
      <c r="G1576" s="3" t="s">
        <v>6456</v>
      </c>
      <c r="H1576" s="3" t="s">
        <v>27268</v>
      </c>
      <c r="I1576" s="3" t="s">
        <v>27269</v>
      </c>
      <c r="J1576" s="3" t="s">
        <v>27270</v>
      </c>
      <c r="K1576" s="3" t="s">
        <v>27271</v>
      </c>
      <c r="L1576" s="3"/>
    </row>
    <row r="1577" spans="1:12" ht="13.5" customHeight="1" x14ac:dyDescent="0.25">
      <c r="A1577" s="3" t="s">
        <v>493</v>
      </c>
      <c r="B1577" s="2" t="s">
        <v>40621</v>
      </c>
      <c r="C1577" s="2" t="s">
        <v>6457</v>
      </c>
      <c r="D1577" s="3" t="s">
        <v>6458</v>
      </c>
      <c r="E1577" s="3" t="s">
        <v>6458</v>
      </c>
      <c r="F1577" s="3" t="s">
        <v>6459</v>
      </c>
      <c r="G1577" s="3" t="s">
        <v>6460</v>
      </c>
      <c r="H1577" s="3" t="s">
        <v>27272</v>
      </c>
      <c r="I1577" s="3" t="s">
        <v>27272</v>
      </c>
      <c r="J1577" s="3" t="s">
        <v>27273</v>
      </c>
      <c r="K1577" s="4" t="s">
        <v>27274</v>
      </c>
      <c r="L1577" s="3"/>
    </row>
    <row r="1578" spans="1:12" ht="13.5" customHeight="1" x14ac:dyDescent="0.25">
      <c r="A1578" s="3" t="s">
        <v>493</v>
      </c>
      <c r="B1578" s="2" t="s">
        <v>40622</v>
      </c>
      <c r="C1578" s="2" t="s">
        <v>6461</v>
      </c>
      <c r="D1578" s="3" t="s">
        <v>6462</v>
      </c>
      <c r="E1578" s="3" t="s">
        <v>6462</v>
      </c>
      <c r="F1578" s="3" t="s">
        <v>6463</v>
      </c>
      <c r="G1578" s="3" t="s">
        <v>6464</v>
      </c>
      <c r="H1578" s="3" t="s">
        <v>27275</v>
      </c>
      <c r="I1578" s="3" t="s">
        <v>27275</v>
      </c>
      <c r="J1578" s="3" t="s">
        <v>27276</v>
      </c>
      <c r="K1578" s="4" t="s">
        <v>27277</v>
      </c>
      <c r="L1578" s="3"/>
    </row>
    <row r="1579" spans="1:12" ht="13.5" customHeight="1" x14ac:dyDescent="0.25">
      <c r="A1579" s="3" t="s">
        <v>493</v>
      </c>
      <c r="B1579" s="2" t="s">
        <v>40623</v>
      </c>
      <c r="C1579" s="2" t="s">
        <v>6465</v>
      </c>
      <c r="D1579" s="3" t="s">
        <v>6466</v>
      </c>
      <c r="E1579" s="3" t="s">
        <v>6466</v>
      </c>
      <c r="F1579" s="3" t="s">
        <v>6467</v>
      </c>
      <c r="G1579" s="3" t="s">
        <v>6468</v>
      </c>
      <c r="H1579" s="3" t="s">
        <v>27278</v>
      </c>
      <c r="I1579" s="3" t="s">
        <v>27278</v>
      </c>
      <c r="J1579" s="3" t="s">
        <v>27279</v>
      </c>
      <c r="K1579" s="4" t="s">
        <v>27280</v>
      </c>
      <c r="L1579" s="3"/>
    </row>
    <row r="1580" spans="1:12" ht="13.5" customHeight="1" x14ac:dyDescent="0.25">
      <c r="A1580" s="3" t="s">
        <v>493</v>
      </c>
      <c r="B1580" s="2" t="s">
        <v>40624</v>
      </c>
      <c r="C1580" s="2" t="s">
        <v>6469</v>
      </c>
      <c r="D1580" s="3" t="s">
        <v>6470</v>
      </c>
      <c r="E1580" s="3" t="s">
        <v>6470</v>
      </c>
      <c r="F1580" s="3" t="s">
        <v>6471</v>
      </c>
      <c r="G1580" s="3" t="s">
        <v>6472</v>
      </c>
      <c r="H1580" s="3" t="s">
        <v>27281</v>
      </c>
      <c r="I1580" s="3" t="s">
        <v>27281</v>
      </c>
      <c r="J1580" s="3" t="s">
        <v>27282</v>
      </c>
      <c r="K1580" s="4" t="s">
        <v>27283</v>
      </c>
      <c r="L1580" s="3"/>
    </row>
    <row r="1581" spans="1:12" ht="13.5" customHeight="1" x14ac:dyDescent="0.25">
      <c r="A1581" s="3" t="s">
        <v>493</v>
      </c>
      <c r="B1581" s="2" t="s">
        <v>40625</v>
      </c>
      <c r="C1581" s="2" t="s">
        <v>6473</v>
      </c>
      <c r="D1581" s="3" t="s">
        <v>6474</v>
      </c>
      <c r="E1581" s="3" t="s">
        <v>6474</v>
      </c>
      <c r="F1581" s="3" t="s">
        <v>6475</v>
      </c>
      <c r="G1581" s="3" t="s">
        <v>6476</v>
      </c>
      <c r="H1581" s="3" t="s">
        <v>27284</v>
      </c>
      <c r="I1581" s="3" t="s">
        <v>27284</v>
      </c>
      <c r="J1581" s="3" t="s">
        <v>27285</v>
      </c>
      <c r="K1581" s="3" t="s">
        <v>27286</v>
      </c>
      <c r="L1581" s="3"/>
    </row>
    <row r="1582" spans="1:12" ht="13.5" customHeight="1" x14ac:dyDescent="0.25">
      <c r="A1582" s="3" t="s">
        <v>493</v>
      </c>
      <c r="B1582" s="2" t="s">
        <v>40626</v>
      </c>
      <c r="C1582" s="2" t="s">
        <v>6477</v>
      </c>
      <c r="D1582" s="3" t="s">
        <v>6478</v>
      </c>
      <c r="E1582" s="3" t="s">
        <v>6478</v>
      </c>
      <c r="F1582" s="3" t="s">
        <v>6479</v>
      </c>
      <c r="G1582" s="3" t="s">
        <v>6480</v>
      </c>
      <c r="H1582" s="3" t="s">
        <v>27287</v>
      </c>
      <c r="I1582" s="3" t="s">
        <v>27287</v>
      </c>
      <c r="J1582" s="3" t="s">
        <v>27288</v>
      </c>
      <c r="K1582" s="3" t="s">
        <v>27289</v>
      </c>
      <c r="L1582" s="3"/>
    </row>
    <row r="1583" spans="1:12" ht="13.5" customHeight="1" x14ac:dyDescent="0.25">
      <c r="A1583" s="3" t="s">
        <v>493</v>
      </c>
      <c r="B1583" s="2" t="s">
        <v>40627</v>
      </c>
      <c r="C1583" s="2" t="s">
        <v>6481</v>
      </c>
      <c r="D1583" s="3" t="s">
        <v>6482</v>
      </c>
      <c r="E1583" s="3" t="s">
        <v>6482</v>
      </c>
      <c r="F1583" s="3" t="s">
        <v>6483</v>
      </c>
      <c r="G1583" s="3" t="s">
        <v>6484</v>
      </c>
      <c r="H1583" s="3" t="s">
        <v>6482</v>
      </c>
      <c r="I1583" s="3" t="s">
        <v>6482</v>
      </c>
      <c r="J1583" s="3" t="s">
        <v>27290</v>
      </c>
      <c r="K1583" s="3" t="s">
        <v>27291</v>
      </c>
      <c r="L1583" s="3"/>
    </row>
    <row r="1584" spans="1:12" ht="13.5" customHeight="1" x14ac:dyDescent="0.25">
      <c r="A1584" s="3" t="s">
        <v>493</v>
      </c>
      <c r="B1584" s="2" t="s">
        <v>40628</v>
      </c>
      <c r="C1584" s="2" t="s">
        <v>6485</v>
      </c>
      <c r="D1584" s="3" t="s">
        <v>6486</v>
      </c>
      <c r="E1584" s="3" t="s">
        <v>6486</v>
      </c>
      <c r="F1584" s="3" t="s">
        <v>6487</v>
      </c>
      <c r="G1584" s="3" t="s">
        <v>6488</v>
      </c>
      <c r="H1584" s="3" t="s">
        <v>27292</v>
      </c>
      <c r="I1584" s="3" t="s">
        <v>27292</v>
      </c>
      <c r="J1584" s="3" t="s">
        <v>27293</v>
      </c>
      <c r="K1584" s="4" t="s">
        <v>27294</v>
      </c>
      <c r="L1584" s="3"/>
    </row>
    <row r="1585" spans="1:12" ht="13.5" customHeight="1" x14ac:dyDescent="0.25">
      <c r="A1585" s="3" t="s">
        <v>188</v>
      </c>
      <c r="B1585" s="2" t="s">
        <v>40629</v>
      </c>
      <c r="C1585" s="2" t="s">
        <v>6489</v>
      </c>
      <c r="D1585" s="3" t="s">
        <v>6490</v>
      </c>
      <c r="E1585" s="3" t="s">
        <v>6491</v>
      </c>
      <c r="F1585" s="3" t="s">
        <v>6492</v>
      </c>
      <c r="G1585" s="3" t="s">
        <v>6493</v>
      </c>
      <c r="H1585" s="3" t="s">
        <v>27295</v>
      </c>
      <c r="I1585" s="3" t="s">
        <v>27296</v>
      </c>
      <c r="J1585" s="3" t="s">
        <v>27297</v>
      </c>
      <c r="K1585" s="3" t="s">
        <v>27298</v>
      </c>
      <c r="L1585" s="3"/>
    </row>
    <row r="1586" spans="1:12" ht="13.5" customHeight="1" x14ac:dyDescent="0.25">
      <c r="A1586" s="3" t="s">
        <v>188</v>
      </c>
      <c r="B1586" s="2" t="s">
        <v>40630</v>
      </c>
      <c r="C1586" s="2" t="s">
        <v>6494</v>
      </c>
      <c r="D1586" s="3" t="s">
        <v>6495</v>
      </c>
      <c r="E1586" s="3" t="s">
        <v>6496</v>
      </c>
      <c r="F1586" s="3" t="s">
        <v>6497</v>
      </c>
      <c r="G1586" s="3" t="s">
        <v>6498</v>
      </c>
      <c r="H1586" s="3" t="s">
        <v>27299</v>
      </c>
      <c r="I1586" s="3" t="s">
        <v>27300</v>
      </c>
      <c r="J1586" s="3" t="s">
        <v>27301</v>
      </c>
      <c r="K1586" s="3" t="s">
        <v>27302</v>
      </c>
      <c r="L1586" s="3"/>
    </row>
    <row r="1587" spans="1:12" ht="13.5" customHeight="1" x14ac:dyDescent="0.25">
      <c r="A1587" s="3" t="s">
        <v>188</v>
      </c>
      <c r="B1587" s="2" t="s">
        <v>40631</v>
      </c>
      <c r="C1587" s="2" t="s">
        <v>6499</v>
      </c>
      <c r="D1587" s="3" t="s">
        <v>6500</v>
      </c>
      <c r="E1587" s="3" t="s">
        <v>6500</v>
      </c>
      <c r="F1587" s="3" t="s">
        <v>6501</v>
      </c>
      <c r="G1587" s="3" t="s">
        <v>6502</v>
      </c>
      <c r="H1587" s="3" t="s">
        <v>27303</v>
      </c>
      <c r="I1587" s="3" t="s">
        <v>27303</v>
      </c>
      <c r="J1587" s="3" t="s">
        <v>27304</v>
      </c>
      <c r="K1587" s="4" t="s">
        <v>27305</v>
      </c>
      <c r="L1587" s="3"/>
    </row>
    <row r="1588" spans="1:12" ht="13.5" customHeight="1" x14ac:dyDescent="0.25">
      <c r="A1588" s="3" t="s">
        <v>145</v>
      </c>
      <c r="B1588" s="2" t="s">
        <v>40632</v>
      </c>
      <c r="C1588" s="2" t="s">
        <v>6503</v>
      </c>
      <c r="D1588" s="3" t="s">
        <v>6504</v>
      </c>
      <c r="E1588" s="3" t="s">
        <v>6504</v>
      </c>
      <c r="F1588" s="3" t="s">
        <v>6505</v>
      </c>
      <c r="G1588" s="3" t="s">
        <v>6506</v>
      </c>
      <c r="H1588" s="3" t="s">
        <v>27306</v>
      </c>
      <c r="I1588" s="3" t="s">
        <v>27306</v>
      </c>
      <c r="J1588" s="3" t="s">
        <v>27307</v>
      </c>
      <c r="K1588" s="3" t="s">
        <v>27308</v>
      </c>
      <c r="L1588" s="3"/>
    </row>
    <row r="1589" spans="1:12" ht="13.5" customHeight="1" x14ac:dyDescent="0.25">
      <c r="A1589" s="3" t="s">
        <v>188</v>
      </c>
      <c r="B1589" s="2" t="s">
        <v>40633</v>
      </c>
      <c r="C1589" s="2" t="s">
        <v>6507</v>
      </c>
      <c r="D1589" s="3" t="s">
        <v>6508</v>
      </c>
      <c r="E1589" s="3" t="s">
        <v>6508</v>
      </c>
      <c r="F1589" s="3" t="s">
        <v>6509</v>
      </c>
      <c r="G1589" s="3" t="s">
        <v>6510</v>
      </c>
      <c r="H1589" s="3" t="s">
        <v>27309</v>
      </c>
      <c r="I1589" s="3" t="s">
        <v>27309</v>
      </c>
      <c r="J1589" s="3" t="s">
        <v>27310</v>
      </c>
      <c r="K1589" s="3" t="s">
        <v>27311</v>
      </c>
      <c r="L1589" s="3"/>
    </row>
    <row r="1590" spans="1:12" ht="13.5" customHeight="1" x14ac:dyDescent="0.25">
      <c r="A1590" s="3" t="s">
        <v>54</v>
      </c>
      <c r="B1590" s="2" t="s">
        <v>40634</v>
      </c>
      <c r="C1590" s="2" t="s">
        <v>6511</v>
      </c>
      <c r="D1590" s="3" t="s">
        <v>6512</v>
      </c>
      <c r="E1590" s="3" t="s">
        <v>6513</v>
      </c>
      <c r="F1590" s="3" t="s">
        <v>6514</v>
      </c>
      <c r="G1590" s="3" t="s">
        <v>6515</v>
      </c>
      <c r="H1590" s="3" t="s">
        <v>27312</v>
      </c>
      <c r="I1590" s="3" t="s">
        <v>27313</v>
      </c>
      <c r="J1590" s="3" t="s">
        <v>27314</v>
      </c>
      <c r="K1590" s="3" t="s">
        <v>27315</v>
      </c>
      <c r="L1590" s="3"/>
    </row>
    <row r="1591" spans="1:12" ht="13.5" customHeight="1" x14ac:dyDescent="0.25">
      <c r="A1591" s="3" t="s">
        <v>188</v>
      </c>
      <c r="B1591" s="2" t="s">
        <v>40635</v>
      </c>
      <c r="C1591" s="2" t="s">
        <v>6516</v>
      </c>
      <c r="D1591" s="3" t="s">
        <v>6517</v>
      </c>
      <c r="E1591" s="3" t="s">
        <v>6517</v>
      </c>
      <c r="F1591" s="3" t="s">
        <v>6518</v>
      </c>
      <c r="G1591" s="3" t="s">
        <v>6519</v>
      </c>
      <c r="H1591" s="3" t="s">
        <v>27316</v>
      </c>
      <c r="I1591" s="3" t="s">
        <v>27316</v>
      </c>
      <c r="J1591" s="3" t="s">
        <v>27317</v>
      </c>
      <c r="K1591" s="3" t="s">
        <v>27318</v>
      </c>
      <c r="L1591" s="3"/>
    </row>
    <row r="1592" spans="1:12" ht="13.5" customHeight="1" x14ac:dyDescent="0.25">
      <c r="A1592" s="3" t="s">
        <v>188</v>
      </c>
      <c r="B1592" s="2" t="s">
        <v>40636</v>
      </c>
      <c r="C1592" s="2" t="s">
        <v>6520</v>
      </c>
      <c r="D1592" s="3" t="s">
        <v>6521</v>
      </c>
      <c r="E1592" s="3" t="s">
        <v>6521</v>
      </c>
      <c r="F1592" s="3" t="s">
        <v>6522</v>
      </c>
      <c r="G1592" s="3" t="s">
        <v>6523</v>
      </c>
      <c r="H1592" s="3" t="s">
        <v>27319</v>
      </c>
      <c r="I1592" s="3" t="s">
        <v>27319</v>
      </c>
      <c r="J1592" s="3" t="s">
        <v>27320</v>
      </c>
      <c r="K1592" s="3" t="s">
        <v>27321</v>
      </c>
      <c r="L1592" s="3"/>
    </row>
    <row r="1593" spans="1:12" ht="13.5" customHeight="1" x14ac:dyDescent="0.25">
      <c r="A1593" s="3" t="s">
        <v>188</v>
      </c>
      <c r="B1593" s="2" t="s">
        <v>40637</v>
      </c>
      <c r="C1593" s="2" t="s">
        <v>6524</v>
      </c>
      <c r="D1593" s="3" t="s">
        <v>6525</v>
      </c>
      <c r="E1593" s="3" t="s">
        <v>6525</v>
      </c>
      <c r="F1593" s="3" t="s">
        <v>6526</v>
      </c>
      <c r="G1593" s="3" t="s">
        <v>6527</v>
      </c>
      <c r="H1593" s="3" t="s">
        <v>27322</v>
      </c>
      <c r="I1593" s="3" t="s">
        <v>27322</v>
      </c>
      <c r="J1593" s="3" t="s">
        <v>27323</v>
      </c>
      <c r="K1593" s="3" t="s">
        <v>27324</v>
      </c>
      <c r="L1593" s="3"/>
    </row>
    <row r="1594" spans="1:12" ht="13.5" customHeight="1" x14ac:dyDescent="0.25">
      <c r="A1594" s="3" t="s">
        <v>188</v>
      </c>
      <c r="B1594" s="2" t="s">
        <v>40638</v>
      </c>
      <c r="C1594" s="2" t="s">
        <v>6528</v>
      </c>
      <c r="D1594" s="3" t="s">
        <v>6529</v>
      </c>
      <c r="E1594" s="3" t="s">
        <v>6529</v>
      </c>
      <c r="F1594" s="3" t="s">
        <v>6530</v>
      </c>
      <c r="G1594" s="3" t="s">
        <v>6531</v>
      </c>
      <c r="H1594" s="3" t="s">
        <v>27325</v>
      </c>
      <c r="I1594" s="3" t="s">
        <v>27325</v>
      </c>
      <c r="J1594" s="3" t="s">
        <v>27326</v>
      </c>
      <c r="K1594" s="3" t="s">
        <v>27327</v>
      </c>
      <c r="L1594" s="3"/>
    </row>
    <row r="1595" spans="1:12" ht="13.5" customHeight="1" x14ac:dyDescent="0.25">
      <c r="A1595" s="3" t="s">
        <v>188</v>
      </c>
      <c r="B1595" s="2" t="s">
        <v>40639</v>
      </c>
      <c r="C1595" s="2" t="s">
        <v>6532</v>
      </c>
      <c r="D1595" s="3" t="s">
        <v>6533</v>
      </c>
      <c r="E1595" s="3" t="s">
        <v>6533</v>
      </c>
      <c r="F1595" s="3" t="s">
        <v>6534</v>
      </c>
      <c r="G1595" s="3" t="s">
        <v>6535</v>
      </c>
      <c r="H1595" s="3" t="s">
        <v>27328</v>
      </c>
      <c r="I1595" s="3" t="s">
        <v>27328</v>
      </c>
      <c r="J1595" s="3" t="s">
        <v>27329</v>
      </c>
      <c r="K1595" s="3" t="s">
        <v>27330</v>
      </c>
      <c r="L1595" s="3"/>
    </row>
    <row r="1596" spans="1:12" ht="13.5" customHeight="1" x14ac:dyDescent="0.25">
      <c r="A1596" s="3" t="s">
        <v>9</v>
      </c>
      <c r="B1596" s="2" t="s">
        <v>40640</v>
      </c>
      <c r="C1596" s="2" t="s">
        <v>6532</v>
      </c>
      <c r="D1596" s="3" t="s">
        <v>6536</v>
      </c>
      <c r="E1596" s="3" t="s">
        <v>6536</v>
      </c>
      <c r="F1596" s="3" t="s">
        <v>6537</v>
      </c>
      <c r="G1596" s="3" t="s">
        <v>6538</v>
      </c>
      <c r="H1596" s="3" t="s">
        <v>27331</v>
      </c>
      <c r="I1596" s="3" t="s">
        <v>27331</v>
      </c>
      <c r="J1596" s="3" t="s">
        <v>27332</v>
      </c>
      <c r="K1596" s="3" t="s">
        <v>27333</v>
      </c>
      <c r="L1596" s="3"/>
    </row>
    <row r="1597" spans="1:12" ht="13.5" customHeight="1" x14ac:dyDescent="0.25">
      <c r="A1597" s="3" t="s">
        <v>188</v>
      </c>
      <c r="B1597" s="2" t="s">
        <v>40641</v>
      </c>
      <c r="C1597" s="2" t="s">
        <v>6539</v>
      </c>
      <c r="D1597" s="3" t="s">
        <v>6540</v>
      </c>
      <c r="E1597" s="3" t="s">
        <v>6540</v>
      </c>
      <c r="F1597" s="3" t="s">
        <v>6541</v>
      </c>
      <c r="G1597" s="3" t="s">
        <v>6542</v>
      </c>
      <c r="H1597" s="3" t="s">
        <v>27334</v>
      </c>
      <c r="I1597" s="3" t="s">
        <v>27334</v>
      </c>
      <c r="J1597" s="3" t="s">
        <v>27335</v>
      </c>
      <c r="K1597" s="3" t="s">
        <v>27336</v>
      </c>
      <c r="L1597" s="3"/>
    </row>
    <row r="1598" spans="1:12" ht="13.5" customHeight="1" x14ac:dyDescent="0.25">
      <c r="A1598" s="3" t="s">
        <v>188</v>
      </c>
      <c r="B1598" s="2" t="s">
        <v>40642</v>
      </c>
      <c r="C1598" s="2" t="s">
        <v>6543</v>
      </c>
      <c r="D1598" s="3" t="s">
        <v>6544</v>
      </c>
      <c r="E1598" s="3" t="s">
        <v>6544</v>
      </c>
      <c r="F1598" s="3" t="s">
        <v>6545</v>
      </c>
      <c r="G1598" s="3" t="s">
        <v>6546</v>
      </c>
      <c r="H1598" s="3" t="s">
        <v>27337</v>
      </c>
      <c r="I1598" s="3" t="s">
        <v>27337</v>
      </c>
      <c r="J1598" s="3" t="s">
        <v>27338</v>
      </c>
      <c r="K1598" s="3" t="s">
        <v>27339</v>
      </c>
      <c r="L1598" s="3"/>
    </row>
    <row r="1599" spans="1:12" ht="13.5" customHeight="1" x14ac:dyDescent="0.25">
      <c r="A1599" s="3" t="s">
        <v>9</v>
      </c>
      <c r="B1599" s="2" t="s">
        <v>40643</v>
      </c>
      <c r="C1599" s="2" t="s">
        <v>6547</v>
      </c>
      <c r="D1599" s="3" t="s">
        <v>6548</v>
      </c>
      <c r="E1599" s="3" t="s">
        <v>6549</v>
      </c>
      <c r="F1599" s="3" t="s">
        <v>6550</v>
      </c>
      <c r="G1599" s="3" t="s">
        <v>6551</v>
      </c>
      <c r="H1599" s="3" t="s">
        <v>27340</v>
      </c>
      <c r="I1599" s="3" t="s">
        <v>27341</v>
      </c>
      <c r="J1599" s="3" t="s">
        <v>27342</v>
      </c>
      <c r="K1599" s="3" t="s">
        <v>27343</v>
      </c>
      <c r="L1599" s="3"/>
    </row>
    <row r="1600" spans="1:12" ht="13.5" customHeight="1" x14ac:dyDescent="0.25">
      <c r="A1600" s="3" t="s">
        <v>188</v>
      </c>
      <c r="B1600" s="2" t="s">
        <v>40644</v>
      </c>
      <c r="C1600" s="2" t="s">
        <v>6552</v>
      </c>
      <c r="D1600" s="3" t="s">
        <v>6553</v>
      </c>
      <c r="E1600" s="3" t="s">
        <v>6554</v>
      </c>
      <c r="F1600" s="3" t="s">
        <v>6555</v>
      </c>
      <c r="G1600" s="3" t="s">
        <v>6556</v>
      </c>
      <c r="H1600" s="3" t="s">
        <v>27344</v>
      </c>
      <c r="I1600" s="3" t="s">
        <v>27345</v>
      </c>
      <c r="J1600" s="3" t="s">
        <v>27346</v>
      </c>
      <c r="K1600" s="3" t="s">
        <v>27347</v>
      </c>
      <c r="L1600" s="3"/>
    </row>
    <row r="1601" spans="1:12" ht="13.5" customHeight="1" x14ac:dyDescent="0.25">
      <c r="A1601" s="3" t="s">
        <v>188</v>
      </c>
      <c r="B1601" s="2" t="s">
        <v>40645</v>
      </c>
      <c r="C1601" s="2" t="s">
        <v>6557</v>
      </c>
      <c r="D1601" s="3" t="s">
        <v>6558</v>
      </c>
      <c r="E1601" s="3" t="s">
        <v>6558</v>
      </c>
      <c r="F1601" s="3" t="s">
        <v>6559</v>
      </c>
      <c r="G1601" s="3" t="s">
        <v>6560</v>
      </c>
      <c r="H1601" s="3" t="s">
        <v>27348</v>
      </c>
      <c r="I1601" s="3" t="s">
        <v>27348</v>
      </c>
      <c r="J1601" s="3" t="s">
        <v>27349</v>
      </c>
      <c r="K1601" s="3" t="s">
        <v>27350</v>
      </c>
      <c r="L1601" s="3"/>
    </row>
    <row r="1602" spans="1:12" ht="13.5" customHeight="1" x14ac:dyDescent="0.25">
      <c r="A1602" s="3" t="s">
        <v>9</v>
      </c>
      <c r="B1602" s="2" t="s">
        <v>40646</v>
      </c>
      <c r="C1602" s="2" t="s">
        <v>6557</v>
      </c>
      <c r="D1602" s="3" t="s">
        <v>6561</v>
      </c>
      <c r="E1602" s="3" t="s">
        <v>6561</v>
      </c>
      <c r="F1602" s="3" t="s">
        <v>6562</v>
      </c>
      <c r="G1602" s="3" t="s">
        <v>6563</v>
      </c>
      <c r="H1602" s="3" t="s">
        <v>27351</v>
      </c>
      <c r="I1602" s="3" t="s">
        <v>27351</v>
      </c>
      <c r="J1602" s="3" t="s">
        <v>27352</v>
      </c>
      <c r="K1602" s="3" t="s">
        <v>27353</v>
      </c>
      <c r="L1602" s="3"/>
    </row>
    <row r="1603" spans="1:12" ht="13.5" customHeight="1" x14ac:dyDescent="0.25">
      <c r="A1603" s="3" t="s">
        <v>188</v>
      </c>
      <c r="B1603" s="2" t="s">
        <v>40647</v>
      </c>
      <c r="C1603" s="2" t="s">
        <v>6564</v>
      </c>
      <c r="D1603" s="3" t="s">
        <v>6565</v>
      </c>
      <c r="E1603" s="3" t="s">
        <v>6566</v>
      </c>
      <c r="F1603" s="3" t="s">
        <v>6567</v>
      </c>
      <c r="G1603" s="3" t="s">
        <v>6568</v>
      </c>
      <c r="H1603" s="3" t="s">
        <v>27354</v>
      </c>
      <c r="I1603" s="3" t="s">
        <v>27355</v>
      </c>
      <c r="J1603" s="3" t="s">
        <v>27356</v>
      </c>
      <c r="K1603" s="3" t="s">
        <v>27357</v>
      </c>
      <c r="L1603" s="3"/>
    </row>
    <row r="1604" spans="1:12" ht="13.5" customHeight="1" x14ac:dyDescent="0.25">
      <c r="A1604" s="3" t="s">
        <v>9</v>
      </c>
      <c r="B1604" s="2" t="s">
        <v>40648</v>
      </c>
      <c r="C1604" s="2" t="s">
        <v>6569</v>
      </c>
      <c r="D1604" s="3" t="s">
        <v>6570</v>
      </c>
      <c r="E1604" s="3" t="s">
        <v>6571</v>
      </c>
      <c r="F1604" s="3" t="s">
        <v>6572</v>
      </c>
      <c r="G1604" s="3" t="s">
        <v>6573</v>
      </c>
      <c r="H1604" s="3" t="s">
        <v>27358</v>
      </c>
      <c r="I1604" s="3" t="s">
        <v>27359</v>
      </c>
      <c r="J1604" s="3" t="s">
        <v>27360</v>
      </c>
      <c r="K1604" s="3" t="s">
        <v>27361</v>
      </c>
      <c r="L1604" s="3"/>
    </row>
    <row r="1605" spans="1:12" ht="13.5" customHeight="1" x14ac:dyDescent="0.25">
      <c r="A1605" s="3" t="s">
        <v>188</v>
      </c>
      <c r="B1605" s="2" t="s">
        <v>40649</v>
      </c>
      <c r="C1605" s="2" t="s">
        <v>6574</v>
      </c>
      <c r="D1605" s="3" t="s">
        <v>6575</v>
      </c>
      <c r="E1605" s="3" t="s">
        <v>6575</v>
      </c>
      <c r="F1605" s="3" t="s">
        <v>6576</v>
      </c>
      <c r="G1605" s="3" t="s">
        <v>6577</v>
      </c>
      <c r="H1605" s="3" t="s">
        <v>27362</v>
      </c>
      <c r="I1605" s="3" t="s">
        <v>27362</v>
      </c>
      <c r="J1605" s="3" t="s">
        <v>27363</v>
      </c>
      <c r="K1605" s="3" t="s">
        <v>27364</v>
      </c>
      <c r="L1605" s="3"/>
    </row>
    <row r="1606" spans="1:12" ht="13.5" customHeight="1" x14ac:dyDescent="0.25">
      <c r="A1606" s="3" t="s">
        <v>70</v>
      </c>
      <c r="B1606" s="2" t="s">
        <v>40650</v>
      </c>
      <c r="C1606" s="2" t="s">
        <v>6578</v>
      </c>
      <c r="D1606" s="3" t="s">
        <v>6579</v>
      </c>
      <c r="E1606" s="3" t="s">
        <v>6579</v>
      </c>
      <c r="F1606" s="3" t="s">
        <v>6580</v>
      </c>
      <c r="G1606" s="3" t="s">
        <v>6581</v>
      </c>
      <c r="H1606" s="3" t="s">
        <v>27365</v>
      </c>
      <c r="I1606" s="3" t="s">
        <v>27365</v>
      </c>
      <c r="J1606" s="3" t="s">
        <v>27366</v>
      </c>
      <c r="K1606" s="3" t="s">
        <v>27367</v>
      </c>
      <c r="L1606" s="3"/>
    </row>
    <row r="1607" spans="1:12" ht="13.5" customHeight="1" x14ac:dyDescent="0.25">
      <c r="A1607" s="3" t="s">
        <v>70</v>
      </c>
      <c r="B1607" s="2" t="s">
        <v>40651</v>
      </c>
      <c r="C1607" s="2" t="s">
        <v>6582</v>
      </c>
      <c r="D1607" s="3" t="s">
        <v>6583</v>
      </c>
      <c r="E1607" s="3" t="s">
        <v>6583</v>
      </c>
      <c r="F1607" s="3" t="s">
        <v>6584</v>
      </c>
      <c r="G1607" s="3" t="s">
        <v>6585</v>
      </c>
      <c r="H1607" s="3" t="s">
        <v>27368</v>
      </c>
      <c r="I1607" s="3" t="s">
        <v>27368</v>
      </c>
      <c r="J1607" s="3" t="s">
        <v>27369</v>
      </c>
      <c r="K1607" s="3" t="s">
        <v>27370</v>
      </c>
      <c r="L1607" s="3"/>
    </row>
    <row r="1608" spans="1:12" ht="13.5" customHeight="1" x14ac:dyDescent="0.25">
      <c r="A1608" s="3" t="s">
        <v>70</v>
      </c>
      <c r="B1608" s="2" t="s">
        <v>40652</v>
      </c>
      <c r="C1608" s="2" t="s">
        <v>6586</v>
      </c>
      <c r="D1608" s="3" t="s">
        <v>6587</v>
      </c>
      <c r="E1608" s="3" t="s">
        <v>6587</v>
      </c>
      <c r="F1608" s="3" t="s">
        <v>6588</v>
      </c>
      <c r="G1608" s="3" t="s">
        <v>6589</v>
      </c>
      <c r="H1608" s="3" t="s">
        <v>27371</v>
      </c>
      <c r="I1608" s="3" t="s">
        <v>27371</v>
      </c>
      <c r="J1608" s="3" t="s">
        <v>27372</v>
      </c>
      <c r="K1608" s="3" t="s">
        <v>27373</v>
      </c>
      <c r="L1608" s="3"/>
    </row>
    <row r="1609" spans="1:12" ht="13.5" customHeight="1" x14ac:dyDescent="0.25">
      <c r="A1609" s="3" t="s">
        <v>70</v>
      </c>
      <c r="B1609" s="2" t="s">
        <v>40653</v>
      </c>
      <c r="C1609" s="2" t="s">
        <v>6590</v>
      </c>
      <c r="D1609" s="3" t="s">
        <v>6591</v>
      </c>
      <c r="E1609" s="3" t="s">
        <v>6591</v>
      </c>
      <c r="F1609" s="3" t="s">
        <v>6592</v>
      </c>
      <c r="G1609" s="3" t="s">
        <v>6593</v>
      </c>
      <c r="H1609" s="3" t="s">
        <v>27374</v>
      </c>
      <c r="I1609" s="3" t="s">
        <v>27374</v>
      </c>
      <c r="J1609" s="3" t="s">
        <v>27375</v>
      </c>
      <c r="K1609" s="3" t="s">
        <v>27376</v>
      </c>
      <c r="L1609" s="3"/>
    </row>
    <row r="1610" spans="1:12" ht="13.5" customHeight="1" x14ac:dyDescent="0.25">
      <c r="A1610" s="3" t="s">
        <v>70</v>
      </c>
      <c r="B1610" s="2" t="s">
        <v>40654</v>
      </c>
      <c r="C1610" s="2" t="s">
        <v>6594</v>
      </c>
      <c r="D1610" s="3" t="s">
        <v>6595</v>
      </c>
      <c r="E1610" s="3" t="s">
        <v>6596</v>
      </c>
      <c r="F1610" s="3" t="s">
        <v>6597</v>
      </c>
      <c r="G1610" s="3" t="s">
        <v>6598</v>
      </c>
      <c r="H1610" s="3" t="s">
        <v>27377</v>
      </c>
      <c r="I1610" s="3" t="s">
        <v>27378</v>
      </c>
      <c r="J1610" s="3" t="s">
        <v>27379</v>
      </c>
      <c r="K1610" s="3" t="s">
        <v>27380</v>
      </c>
      <c r="L1610" s="3"/>
    </row>
    <row r="1611" spans="1:12" ht="13.5" customHeight="1" x14ac:dyDescent="0.25">
      <c r="A1611" s="3" t="s">
        <v>70</v>
      </c>
      <c r="B1611" s="2" t="s">
        <v>40655</v>
      </c>
      <c r="C1611" s="2" t="s">
        <v>6599</v>
      </c>
      <c r="D1611" s="3" t="s">
        <v>6600</v>
      </c>
      <c r="E1611" s="3" t="s">
        <v>6600</v>
      </c>
      <c r="F1611" s="3" t="s">
        <v>6601</v>
      </c>
      <c r="G1611" s="3" t="s">
        <v>6602</v>
      </c>
      <c r="H1611" s="3" t="s">
        <v>27381</v>
      </c>
      <c r="I1611" s="3" t="s">
        <v>27381</v>
      </c>
      <c r="J1611" s="3" t="s">
        <v>27382</v>
      </c>
      <c r="K1611" s="3" t="s">
        <v>27383</v>
      </c>
      <c r="L1611" s="3"/>
    </row>
    <row r="1612" spans="1:12" ht="13.5" customHeight="1" x14ac:dyDescent="0.25">
      <c r="A1612" s="3" t="s">
        <v>9</v>
      </c>
      <c r="B1612" s="2" t="s">
        <v>40656</v>
      </c>
      <c r="C1612" s="2" t="s">
        <v>6603</v>
      </c>
      <c r="D1612" s="3" t="s">
        <v>6604</v>
      </c>
      <c r="E1612" s="3" t="s">
        <v>6604</v>
      </c>
      <c r="F1612" s="3" t="s">
        <v>6605</v>
      </c>
      <c r="G1612" s="3" t="s">
        <v>6606</v>
      </c>
      <c r="H1612" s="3" t="s">
        <v>27384</v>
      </c>
      <c r="I1612" s="3" t="s">
        <v>27384</v>
      </c>
      <c r="J1612" s="3" t="s">
        <v>27385</v>
      </c>
      <c r="K1612" s="3" t="s">
        <v>27386</v>
      </c>
      <c r="L1612" s="3"/>
    </row>
    <row r="1613" spans="1:12" ht="13.5" customHeight="1" x14ac:dyDescent="0.25">
      <c r="A1613" s="3" t="s">
        <v>188</v>
      </c>
      <c r="B1613" s="2" t="s">
        <v>40657</v>
      </c>
      <c r="C1613" s="2" t="s">
        <v>6607</v>
      </c>
      <c r="D1613" s="3" t="s">
        <v>6608</v>
      </c>
      <c r="E1613" s="3" t="s">
        <v>6608</v>
      </c>
      <c r="F1613" s="3" t="s">
        <v>6609</v>
      </c>
      <c r="G1613" s="3" t="s">
        <v>6610</v>
      </c>
      <c r="H1613" s="3" t="s">
        <v>27387</v>
      </c>
      <c r="I1613" s="3" t="s">
        <v>27387</v>
      </c>
      <c r="J1613" s="3" t="s">
        <v>27388</v>
      </c>
      <c r="K1613" s="3" t="s">
        <v>27389</v>
      </c>
      <c r="L1613" s="3"/>
    </row>
    <row r="1614" spans="1:12" ht="13.5" customHeight="1" x14ac:dyDescent="0.25">
      <c r="A1614" s="3" t="s">
        <v>188</v>
      </c>
      <c r="B1614" s="2" t="s">
        <v>40658</v>
      </c>
      <c r="C1614" s="2" t="s">
        <v>6611</v>
      </c>
      <c r="D1614" s="3" t="s">
        <v>6612</v>
      </c>
      <c r="E1614" s="3" t="s">
        <v>6613</v>
      </c>
      <c r="F1614" s="3" t="s">
        <v>6614</v>
      </c>
      <c r="G1614" s="3" t="s">
        <v>6615</v>
      </c>
      <c r="H1614" s="3" t="s">
        <v>27390</v>
      </c>
      <c r="I1614" s="3" t="s">
        <v>27391</v>
      </c>
      <c r="J1614" s="3" t="s">
        <v>27392</v>
      </c>
      <c r="K1614" s="3" t="s">
        <v>27393</v>
      </c>
      <c r="L1614" s="3"/>
    </row>
    <row r="1615" spans="1:12" ht="13.5" customHeight="1" x14ac:dyDescent="0.25">
      <c r="A1615" s="3" t="s">
        <v>493</v>
      </c>
      <c r="B1615" s="2" t="s">
        <v>40659</v>
      </c>
      <c r="C1615" s="2" t="s">
        <v>6616</v>
      </c>
      <c r="D1615" s="3" t="s">
        <v>6617</v>
      </c>
      <c r="E1615" s="3" t="s">
        <v>6617</v>
      </c>
      <c r="F1615" s="3" t="s">
        <v>6618</v>
      </c>
      <c r="G1615" s="3" t="s">
        <v>6619</v>
      </c>
      <c r="H1615" s="3" t="s">
        <v>27394</v>
      </c>
      <c r="I1615" s="3" t="s">
        <v>27394</v>
      </c>
      <c r="J1615" s="3" t="s">
        <v>27395</v>
      </c>
      <c r="K1615" s="3" t="s">
        <v>27396</v>
      </c>
      <c r="L1615" s="3"/>
    </row>
    <row r="1616" spans="1:12" ht="13.5" customHeight="1" x14ac:dyDescent="0.25">
      <c r="A1616" s="3" t="s">
        <v>493</v>
      </c>
      <c r="B1616" s="2" t="s">
        <v>40660</v>
      </c>
      <c r="C1616" s="2" t="s">
        <v>6620</v>
      </c>
      <c r="D1616" s="3" t="s">
        <v>6621</v>
      </c>
      <c r="E1616" s="3" t="s">
        <v>6621</v>
      </c>
      <c r="F1616" s="3" t="s">
        <v>6622</v>
      </c>
      <c r="G1616" s="3" t="s">
        <v>6623</v>
      </c>
      <c r="H1616" s="3" t="s">
        <v>27397</v>
      </c>
      <c r="I1616" s="3" t="s">
        <v>27397</v>
      </c>
      <c r="J1616" s="3" t="s">
        <v>27398</v>
      </c>
      <c r="K1616" s="3" t="s">
        <v>27399</v>
      </c>
      <c r="L1616" s="3"/>
    </row>
    <row r="1617" spans="1:12" ht="13.5" customHeight="1" x14ac:dyDescent="0.25">
      <c r="A1617" s="3" t="s">
        <v>9</v>
      </c>
      <c r="B1617" s="2" t="s">
        <v>40661</v>
      </c>
      <c r="C1617" s="2" t="s">
        <v>6624</v>
      </c>
      <c r="D1617" s="3" t="s">
        <v>6625</v>
      </c>
      <c r="E1617" s="3" t="s">
        <v>6625</v>
      </c>
      <c r="F1617" s="3" t="s">
        <v>6626</v>
      </c>
      <c r="G1617" s="3" t="s">
        <v>6627</v>
      </c>
      <c r="H1617" s="3" t="s">
        <v>27400</v>
      </c>
      <c r="I1617" s="3" t="s">
        <v>27400</v>
      </c>
      <c r="J1617" s="3" t="s">
        <v>27401</v>
      </c>
      <c r="K1617" s="3" t="s">
        <v>27402</v>
      </c>
      <c r="L1617" s="3"/>
    </row>
    <row r="1618" spans="1:12" ht="13.5" customHeight="1" x14ac:dyDescent="0.25">
      <c r="A1618" s="3" t="s">
        <v>9</v>
      </c>
      <c r="B1618" s="2" t="s">
        <v>40662</v>
      </c>
      <c r="C1618" s="2" t="s">
        <v>6628</v>
      </c>
      <c r="D1618" s="3" t="s">
        <v>6629</v>
      </c>
      <c r="E1618" s="3" t="s">
        <v>6629</v>
      </c>
      <c r="F1618" s="3" t="s">
        <v>6630</v>
      </c>
      <c r="G1618" s="3" t="s">
        <v>6629</v>
      </c>
      <c r="H1618" s="3" t="s">
        <v>27403</v>
      </c>
      <c r="I1618" s="3" t="s">
        <v>27403</v>
      </c>
      <c r="J1618" s="3" t="s">
        <v>27404</v>
      </c>
      <c r="K1618" s="3" t="s">
        <v>27403</v>
      </c>
      <c r="L1618" s="3"/>
    </row>
    <row r="1619" spans="1:12" ht="13.5" customHeight="1" x14ac:dyDescent="0.25">
      <c r="A1619" s="3" t="s">
        <v>9</v>
      </c>
      <c r="B1619" s="2" t="s">
        <v>40663</v>
      </c>
      <c r="C1619" s="2" t="s">
        <v>6631</v>
      </c>
      <c r="D1619" s="3" t="s">
        <v>6632</v>
      </c>
      <c r="E1619" s="3" t="s">
        <v>6632</v>
      </c>
      <c r="F1619" s="3" t="s">
        <v>6633</v>
      </c>
      <c r="G1619" s="3" t="s">
        <v>6634</v>
      </c>
      <c r="H1619" s="3" t="s">
        <v>27405</v>
      </c>
      <c r="I1619" s="3" t="s">
        <v>27405</v>
      </c>
      <c r="J1619" s="3" t="s">
        <v>27406</v>
      </c>
      <c r="K1619" s="3" t="s">
        <v>27407</v>
      </c>
      <c r="L1619" s="3"/>
    </row>
    <row r="1620" spans="1:12" ht="13.5" customHeight="1" x14ac:dyDescent="0.25">
      <c r="A1620" s="3" t="s">
        <v>9</v>
      </c>
      <c r="B1620" s="2" t="s">
        <v>40664</v>
      </c>
      <c r="C1620" s="2" t="s">
        <v>6635</v>
      </c>
      <c r="D1620" s="3" t="s">
        <v>6636</v>
      </c>
      <c r="E1620" s="3" t="s">
        <v>6636</v>
      </c>
      <c r="F1620" s="3" t="s">
        <v>6637</v>
      </c>
      <c r="G1620" s="3" t="s">
        <v>6638</v>
      </c>
      <c r="H1620" s="3" t="s">
        <v>27408</v>
      </c>
      <c r="I1620" s="3" t="s">
        <v>27408</v>
      </c>
      <c r="J1620" s="3" t="s">
        <v>27409</v>
      </c>
      <c r="K1620" s="3" t="s">
        <v>27410</v>
      </c>
      <c r="L1620" s="3"/>
    </row>
    <row r="1621" spans="1:12" ht="13.5" customHeight="1" x14ac:dyDescent="0.25">
      <c r="A1621" s="3" t="s">
        <v>9</v>
      </c>
      <c r="B1621" s="2" t="s">
        <v>40665</v>
      </c>
      <c r="C1621" s="2" t="s">
        <v>6639</v>
      </c>
      <c r="D1621" s="3" t="s">
        <v>6640</v>
      </c>
      <c r="E1621" s="3" t="s">
        <v>6640</v>
      </c>
      <c r="F1621" s="3" t="s">
        <v>6641</v>
      </c>
      <c r="G1621" s="3" t="s">
        <v>6642</v>
      </c>
      <c r="H1621" s="3" t="s">
        <v>27411</v>
      </c>
      <c r="I1621" s="3" t="s">
        <v>27411</v>
      </c>
      <c r="J1621" s="3" t="s">
        <v>27412</v>
      </c>
      <c r="K1621" s="3" t="s">
        <v>27413</v>
      </c>
      <c r="L1621" s="3"/>
    </row>
    <row r="1622" spans="1:12" ht="13.5" customHeight="1" x14ac:dyDescent="0.25">
      <c r="A1622" s="3" t="s">
        <v>9</v>
      </c>
      <c r="B1622" s="2" t="s">
        <v>40666</v>
      </c>
      <c r="C1622" s="2" t="s">
        <v>6643</v>
      </c>
      <c r="D1622" s="3" t="s">
        <v>6644</v>
      </c>
      <c r="E1622" s="3" t="s">
        <v>6644</v>
      </c>
      <c r="F1622" s="3" t="s">
        <v>6645</v>
      </c>
      <c r="G1622" s="3" t="s">
        <v>6646</v>
      </c>
      <c r="H1622" s="3" t="s">
        <v>27414</v>
      </c>
      <c r="I1622" s="3" t="s">
        <v>27414</v>
      </c>
      <c r="J1622" s="3" t="s">
        <v>27415</v>
      </c>
      <c r="K1622" s="3" t="s">
        <v>27416</v>
      </c>
      <c r="L1622" s="3"/>
    </row>
    <row r="1623" spans="1:12" ht="13.5" customHeight="1" x14ac:dyDescent="0.25">
      <c r="A1623" s="3" t="s">
        <v>188</v>
      </c>
      <c r="B1623" s="2" t="s">
        <v>40667</v>
      </c>
      <c r="C1623" s="2" t="s">
        <v>6647</v>
      </c>
      <c r="D1623" s="3" t="s">
        <v>6648</v>
      </c>
      <c r="E1623" s="3" t="s">
        <v>6648</v>
      </c>
      <c r="F1623" s="3" t="s">
        <v>6649</v>
      </c>
      <c r="G1623" s="3" t="s">
        <v>6650</v>
      </c>
      <c r="H1623" s="3" t="s">
        <v>27417</v>
      </c>
      <c r="I1623" s="3" t="s">
        <v>27417</v>
      </c>
      <c r="J1623" s="3" t="s">
        <v>27418</v>
      </c>
      <c r="K1623" s="3" t="s">
        <v>27419</v>
      </c>
      <c r="L1623" s="3"/>
    </row>
    <row r="1624" spans="1:12" ht="13.5" customHeight="1" x14ac:dyDescent="0.25">
      <c r="A1624" s="3" t="s">
        <v>188</v>
      </c>
      <c r="B1624" s="2" t="s">
        <v>40668</v>
      </c>
      <c r="C1624" s="2" t="s">
        <v>6651</v>
      </c>
      <c r="D1624" s="3" t="s">
        <v>6652</v>
      </c>
      <c r="E1624" s="3" t="s">
        <v>6653</v>
      </c>
      <c r="F1624" s="3" t="s">
        <v>6654</v>
      </c>
      <c r="G1624" s="3" t="s">
        <v>6655</v>
      </c>
      <c r="H1624" s="3" t="s">
        <v>27420</v>
      </c>
      <c r="I1624" s="3" t="s">
        <v>27421</v>
      </c>
      <c r="J1624" s="3" t="s">
        <v>27422</v>
      </c>
      <c r="K1624" s="3" t="s">
        <v>27423</v>
      </c>
      <c r="L1624" s="3"/>
    </row>
    <row r="1625" spans="1:12" ht="13.5" customHeight="1" x14ac:dyDescent="0.25">
      <c r="A1625" s="3" t="s">
        <v>188</v>
      </c>
      <c r="B1625" s="2" t="s">
        <v>40669</v>
      </c>
      <c r="C1625" s="2" t="s">
        <v>6656</v>
      </c>
      <c r="D1625" s="3" t="s">
        <v>6657</v>
      </c>
      <c r="E1625" s="3" t="s">
        <v>6658</v>
      </c>
      <c r="F1625" s="3" t="s">
        <v>6659</v>
      </c>
      <c r="G1625" s="3" t="s">
        <v>6660</v>
      </c>
      <c r="H1625" s="3" t="s">
        <v>27424</v>
      </c>
      <c r="I1625" s="3" t="s">
        <v>27425</v>
      </c>
      <c r="J1625" s="3" t="s">
        <v>27426</v>
      </c>
      <c r="K1625" s="3" t="s">
        <v>27427</v>
      </c>
      <c r="L1625" s="3"/>
    </row>
    <row r="1626" spans="1:12" ht="13.5" customHeight="1" x14ac:dyDescent="0.25">
      <c r="A1626" s="3" t="s">
        <v>188</v>
      </c>
      <c r="B1626" s="2" t="s">
        <v>40670</v>
      </c>
      <c r="C1626" s="2" t="s">
        <v>6661</v>
      </c>
      <c r="D1626" s="3" t="s">
        <v>6662</v>
      </c>
      <c r="E1626" s="3" t="s">
        <v>6663</v>
      </c>
      <c r="F1626" s="3" t="s">
        <v>6664</v>
      </c>
      <c r="G1626" s="3" t="s">
        <v>6665</v>
      </c>
      <c r="H1626" s="3" t="s">
        <v>27428</v>
      </c>
      <c r="I1626" s="3" t="s">
        <v>27429</v>
      </c>
      <c r="J1626" s="3" t="s">
        <v>27430</v>
      </c>
      <c r="K1626" s="3" t="s">
        <v>27431</v>
      </c>
      <c r="L1626" s="3"/>
    </row>
    <row r="1627" spans="1:12" ht="13.5" customHeight="1" x14ac:dyDescent="0.25">
      <c r="A1627" s="3" t="s">
        <v>9</v>
      </c>
      <c r="B1627" s="2" t="s">
        <v>40671</v>
      </c>
      <c r="C1627" s="2" t="s">
        <v>6666</v>
      </c>
      <c r="D1627" s="3" t="s">
        <v>6667</v>
      </c>
      <c r="E1627" s="3" t="s">
        <v>6667</v>
      </c>
      <c r="F1627" s="3" t="s">
        <v>6668</v>
      </c>
      <c r="G1627" s="3" t="s">
        <v>6669</v>
      </c>
      <c r="H1627" s="3" t="s">
        <v>27432</v>
      </c>
      <c r="I1627" s="3" t="s">
        <v>27432</v>
      </c>
      <c r="J1627" s="3" t="s">
        <v>27433</v>
      </c>
      <c r="K1627" s="3" t="s">
        <v>27434</v>
      </c>
      <c r="L1627" s="3"/>
    </row>
    <row r="1628" spans="1:12" ht="13.5" customHeight="1" x14ac:dyDescent="0.25">
      <c r="A1628" s="3" t="s">
        <v>9</v>
      </c>
      <c r="B1628" s="2" t="s">
        <v>40672</v>
      </c>
      <c r="C1628" s="2" t="s">
        <v>6670</v>
      </c>
      <c r="D1628" s="3" t="s">
        <v>6671</v>
      </c>
      <c r="E1628" s="3" t="s">
        <v>6671</v>
      </c>
      <c r="F1628" s="3" t="s">
        <v>6672</v>
      </c>
      <c r="G1628" s="3" t="s">
        <v>6673</v>
      </c>
      <c r="H1628" s="3" t="s">
        <v>27435</v>
      </c>
      <c r="I1628" s="3" t="s">
        <v>27435</v>
      </c>
      <c r="J1628" s="3" t="s">
        <v>27436</v>
      </c>
      <c r="K1628" s="4" t="s">
        <v>27437</v>
      </c>
      <c r="L1628" s="3"/>
    </row>
    <row r="1629" spans="1:12" ht="13.5" customHeight="1" x14ac:dyDescent="0.25">
      <c r="A1629" s="3" t="s">
        <v>54</v>
      </c>
      <c r="B1629" s="2" t="s">
        <v>40673</v>
      </c>
      <c r="C1629" s="2" t="s">
        <v>6674</v>
      </c>
      <c r="D1629" s="3" t="s">
        <v>6675</v>
      </c>
      <c r="E1629" s="3" t="s">
        <v>6675</v>
      </c>
      <c r="F1629" s="3" t="s">
        <v>6676</v>
      </c>
      <c r="G1629" s="3" t="s">
        <v>6675</v>
      </c>
      <c r="H1629" s="3" t="s">
        <v>27438</v>
      </c>
      <c r="I1629" s="3" t="s">
        <v>27438</v>
      </c>
      <c r="J1629" s="3" t="s">
        <v>27439</v>
      </c>
      <c r="K1629" s="3" t="s">
        <v>27438</v>
      </c>
      <c r="L1629" s="3"/>
    </row>
    <row r="1630" spans="1:12" ht="13.5" customHeight="1" x14ac:dyDescent="0.25">
      <c r="A1630" s="3" t="s">
        <v>9</v>
      </c>
      <c r="B1630" s="2" t="s">
        <v>40674</v>
      </c>
      <c r="C1630" s="2" t="s">
        <v>6677</v>
      </c>
      <c r="D1630" s="3" t="s">
        <v>6678</v>
      </c>
      <c r="E1630" s="3" t="s">
        <v>6678</v>
      </c>
      <c r="F1630" s="3" t="s">
        <v>6679</v>
      </c>
      <c r="G1630" s="3" t="s">
        <v>6680</v>
      </c>
      <c r="H1630" s="3" t="s">
        <v>27440</v>
      </c>
      <c r="I1630" s="3" t="s">
        <v>27440</v>
      </c>
      <c r="J1630" s="3" t="s">
        <v>27441</v>
      </c>
      <c r="K1630" s="3" t="s">
        <v>27442</v>
      </c>
      <c r="L1630" s="3"/>
    </row>
    <row r="1631" spans="1:12" ht="13.5" customHeight="1" x14ac:dyDescent="0.25">
      <c r="A1631" s="3" t="s">
        <v>9</v>
      </c>
      <c r="B1631" s="2" t="s">
        <v>40675</v>
      </c>
      <c r="C1631" s="2" t="s">
        <v>6681</v>
      </c>
      <c r="D1631" s="3" t="s">
        <v>6682</v>
      </c>
      <c r="E1631" s="3" t="s">
        <v>6682</v>
      </c>
      <c r="F1631" s="3" t="s">
        <v>6683</v>
      </c>
      <c r="G1631" s="3" t="s">
        <v>6684</v>
      </c>
      <c r="H1631" s="3" t="s">
        <v>27443</v>
      </c>
      <c r="I1631" s="3" t="s">
        <v>27443</v>
      </c>
      <c r="J1631" s="3" t="s">
        <v>27444</v>
      </c>
      <c r="K1631" s="3" t="s">
        <v>27445</v>
      </c>
      <c r="L1631" s="3"/>
    </row>
    <row r="1632" spans="1:12" ht="13.5" customHeight="1" x14ac:dyDescent="0.25">
      <c r="A1632" s="3" t="s">
        <v>188</v>
      </c>
      <c r="B1632" s="2" t="s">
        <v>40676</v>
      </c>
      <c r="C1632" s="2" t="s">
        <v>6685</v>
      </c>
      <c r="D1632" s="3" t="s">
        <v>6686</v>
      </c>
      <c r="E1632" s="3" t="s">
        <v>6686</v>
      </c>
      <c r="F1632" s="3" t="s">
        <v>6687</v>
      </c>
      <c r="G1632" s="3" t="s">
        <v>6688</v>
      </c>
      <c r="H1632" s="3" t="s">
        <v>27446</v>
      </c>
      <c r="I1632" s="3" t="s">
        <v>27446</v>
      </c>
      <c r="J1632" s="3" t="s">
        <v>27447</v>
      </c>
      <c r="K1632" s="3" t="s">
        <v>27448</v>
      </c>
      <c r="L1632" s="3"/>
    </row>
    <row r="1633" spans="1:12" ht="13.5" customHeight="1" x14ac:dyDescent="0.25">
      <c r="A1633" s="3" t="s">
        <v>188</v>
      </c>
      <c r="B1633" s="2" t="s">
        <v>40677</v>
      </c>
      <c r="C1633" s="2" t="s">
        <v>6689</v>
      </c>
      <c r="D1633" s="3" t="s">
        <v>6690</v>
      </c>
      <c r="E1633" s="3" t="s">
        <v>6690</v>
      </c>
      <c r="F1633" s="3" t="s">
        <v>6691</v>
      </c>
      <c r="G1633" s="3" t="s">
        <v>6692</v>
      </c>
      <c r="H1633" s="3" t="s">
        <v>27449</v>
      </c>
      <c r="I1633" s="3" t="s">
        <v>27449</v>
      </c>
      <c r="J1633" s="3" t="s">
        <v>27450</v>
      </c>
      <c r="K1633" s="3" t="s">
        <v>27451</v>
      </c>
      <c r="L1633" s="3"/>
    </row>
    <row r="1634" spans="1:12" ht="13.5" customHeight="1" x14ac:dyDescent="0.25">
      <c r="A1634" s="3" t="s">
        <v>9</v>
      </c>
      <c r="B1634" s="2" t="s">
        <v>40678</v>
      </c>
      <c r="C1634" s="2" t="s">
        <v>6693</v>
      </c>
      <c r="D1634" s="3" t="s">
        <v>6694</v>
      </c>
      <c r="E1634" s="3" t="s">
        <v>6694</v>
      </c>
      <c r="F1634" s="3" t="s">
        <v>6695</v>
      </c>
      <c r="G1634" s="3" t="s">
        <v>6696</v>
      </c>
      <c r="H1634" s="3" t="s">
        <v>27452</v>
      </c>
      <c r="I1634" s="3" t="s">
        <v>27452</v>
      </c>
      <c r="J1634" s="3" t="s">
        <v>27453</v>
      </c>
      <c r="K1634" s="3" t="s">
        <v>27454</v>
      </c>
      <c r="L1634" s="3"/>
    </row>
    <row r="1635" spans="1:12" ht="13.5" customHeight="1" x14ac:dyDescent="0.25">
      <c r="A1635" s="3" t="s">
        <v>188</v>
      </c>
      <c r="B1635" s="2" t="s">
        <v>40679</v>
      </c>
      <c r="C1635" s="2" t="s">
        <v>6697</v>
      </c>
      <c r="D1635" s="3" t="s">
        <v>6698</v>
      </c>
      <c r="E1635" s="3" t="s">
        <v>6698</v>
      </c>
      <c r="F1635" s="3" t="s">
        <v>6699</v>
      </c>
      <c r="G1635" s="3" t="s">
        <v>6700</v>
      </c>
      <c r="H1635" s="3" t="s">
        <v>27455</v>
      </c>
      <c r="I1635" s="3" t="s">
        <v>27455</v>
      </c>
      <c r="J1635" s="3" t="s">
        <v>27456</v>
      </c>
      <c r="K1635" s="3" t="s">
        <v>27457</v>
      </c>
      <c r="L1635" s="3"/>
    </row>
    <row r="1636" spans="1:12" ht="13.5" customHeight="1" x14ac:dyDescent="0.25">
      <c r="A1636" s="3" t="s">
        <v>188</v>
      </c>
      <c r="B1636" s="2" t="s">
        <v>40680</v>
      </c>
      <c r="C1636" s="2" t="s">
        <v>6701</v>
      </c>
      <c r="D1636" s="3" t="s">
        <v>6702</v>
      </c>
      <c r="E1636" s="3" t="s">
        <v>6702</v>
      </c>
      <c r="F1636" s="3" t="s">
        <v>6703</v>
      </c>
      <c r="G1636" s="3" t="s">
        <v>6704</v>
      </c>
      <c r="H1636" s="3" t="s">
        <v>27458</v>
      </c>
      <c r="I1636" s="3" t="s">
        <v>27458</v>
      </c>
      <c r="J1636" s="3" t="s">
        <v>27459</v>
      </c>
      <c r="K1636" s="3" t="s">
        <v>27460</v>
      </c>
      <c r="L1636" s="3"/>
    </row>
    <row r="1637" spans="1:12" ht="13.5" customHeight="1" x14ac:dyDescent="0.25">
      <c r="A1637" s="5" t="s">
        <v>13581</v>
      </c>
      <c r="B1637" s="5" t="s">
        <v>44596</v>
      </c>
      <c r="C1637" s="5" t="s">
        <v>44597</v>
      </c>
      <c r="D1637" s="5" t="s">
        <v>44598</v>
      </c>
      <c r="E1637" s="1" t="s">
        <v>44599</v>
      </c>
      <c r="F1637" s="1" t="s">
        <v>44600</v>
      </c>
      <c r="G1637" s="1" t="s">
        <v>44598</v>
      </c>
      <c r="H1637" s="5" t="str">
        <f ca="1">IFERROR(__xludf.DUMMYFUNCTION("GOOGLETRANSLATE(D52,""en"",""ja"")"),"腫瘍浸潤の深さ")</f>
        <v>腫瘍浸潤の深さ</v>
      </c>
      <c r="I1637" s="5" t="str">
        <f ca="1">IFERROR(__xludf.DUMMYFUNCTION("GOOGLETRANSLATE(E52,""en"",""ja"")"),"腫瘍細胞浸潤の深さ; 腫瘍浸潤の深さ")</f>
        <v>腫瘍細胞浸潤の深さ; 腫瘍浸潤の深さ</v>
      </c>
      <c r="J1637" s="5" t="str">
        <f ca="1">IFERROR(__xludf.DUMMYFUNCTION("GOOGLETRANSLATE(F52,""en"",""ja"")"),"腫瘍が組織に浸潤する下方向または内方向の程度を評価すること。")</f>
        <v>腫瘍が組織に浸潤する下方向または内方向の程度を評価すること。</v>
      </c>
      <c r="K1637" s="5" t="str">
        <f ca="1">IFERROR(__xludf.DUMMYFUNCTION("GOOGLETRANSLATE(G52,""en"",""ja"")"),"腫瘍浸潤の深さ")</f>
        <v>腫瘍浸潤の深さ</v>
      </c>
      <c r="L1637" s="3"/>
    </row>
    <row r="1638" spans="1:12" ht="13.5" customHeight="1" x14ac:dyDescent="0.25">
      <c r="A1638" s="3" t="s">
        <v>5522</v>
      </c>
      <c r="B1638" s="2" t="s">
        <v>40681</v>
      </c>
      <c r="C1638" s="2" t="s">
        <v>6705</v>
      </c>
      <c r="D1638" s="3" t="s">
        <v>6706</v>
      </c>
      <c r="E1638" s="3" t="s">
        <v>6706</v>
      </c>
      <c r="F1638" s="3" t="s">
        <v>6707</v>
      </c>
      <c r="G1638" s="3" t="s">
        <v>6706</v>
      </c>
      <c r="H1638" s="3" t="s">
        <v>27461</v>
      </c>
      <c r="I1638" s="3" t="s">
        <v>27461</v>
      </c>
      <c r="J1638" s="3" t="s">
        <v>27462</v>
      </c>
      <c r="K1638" s="3" t="s">
        <v>27461</v>
      </c>
      <c r="L1638" s="3"/>
    </row>
    <row r="1639" spans="1:12" ht="13.5" customHeight="1" x14ac:dyDescent="0.25">
      <c r="A1639" s="3" t="s">
        <v>188</v>
      </c>
      <c r="B1639" s="2" t="s">
        <v>40682</v>
      </c>
      <c r="C1639" s="2" t="s">
        <v>6708</v>
      </c>
      <c r="D1639" s="3" t="s">
        <v>6709</v>
      </c>
      <c r="E1639" s="3" t="s">
        <v>6710</v>
      </c>
      <c r="F1639" s="3" t="s">
        <v>6711</v>
      </c>
      <c r="G1639" s="3" t="s">
        <v>6712</v>
      </c>
      <c r="H1639" s="3" t="s">
        <v>27463</v>
      </c>
      <c r="I1639" s="3" t="s">
        <v>27464</v>
      </c>
      <c r="J1639" s="3" t="s">
        <v>27465</v>
      </c>
      <c r="K1639" s="3" t="s">
        <v>27466</v>
      </c>
      <c r="L1639" s="3"/>
    </row>
    <row r="1640" spans="1:12" ht="13.5" customHeight="1" x14ac:dyDescent="0.25">
      <c r="A1640" s="3" t="s">
        <v>188</v>
      </c>
      <c r="B1640" s="2" t="s">
        <v>40683</v>
      </c>
      <c r="C1640" s="2" t="s">
        <v>6713</v>
      </c>
      <c r="D1640" s="3" t="s">
        <v>6714</v>
      </c>
      <c r="E1640" s="3" t="s">
        <v>6715</v>
      </c>
      <c r="F1640" s="3" t="s">
        <v>6716</v>
      </c>
      <c r="G1640" s="3" t="s">
        <v>6717</v>
      </c>
      <c r="H1640" s="3" t="s">
        <v>27467</v>
      </c>
      <c r="I1640" s="3" t="s">
        <v>27468</v>
      </c>
      <c r="J1640" s="3" t="s">
        <v>27469</v>
      </c>
      <c r="K1640" s="3" t="s">
        <v>27470</v>
      </c>
      <c r="L1640" s="3"/>
    </row>
    <row r="1641" spans="1:12" ht="13.5" customHeight="1" x14ac:dyDescent="0.25">
      <c r="A1641" s="3" t="s">
        <v>188</v>
      </c>
      <c r="B1641" s="2" t="s">
        <v>40684</v>
      </c>
      <c r="C1641" s="2" t="s">
        <v>6718</v>
      </c>
      <c r="D1641" s="3" t="s">
        <v>6719</v>
      </c>
      <c r="E1641" s="3" t="s">
        <v>6719</v>
      </c>
      <c r="F1641" s="3" t="s">
        <v>6720</v>
      </c>
      <c r="G1641" s="3" t="s">
        <v>6719</v>
      </c>
      <c r="H1641" s="3" t="s">
        <v>27471</v>
      </c>
      <c r="I1641" s="3" t="s">
        <v>27471</v>
      </c>
      <c r="J1641" s="3" t="s">
        <v>27472</v>
      </c>
      <c r="K1641" s="3" t="s">
        <v>27471</v>
      </c>
      <c r="L1641" s="3"/>
    </row>
    <row r="1642" spans="1:12" ht="13.5" customHeight="1" x14ac:dyDescent="0.25">
      <c r="A1642" s="3" t="s">
        <v>9</v>
      </c>
      <c r="B1642" s="2" t="s">
        <v>40685</v>
      </c>
      <c r="C1642" s="2" t="s">
        <v>6721</v>
      </c>
      <c r="D1642" s="3" t="s">
        <v>6722</v>
      </c>
      <c r="E1642" s="3" t="s">
        <v>6723</v>
      </c>
      <c r="F1642" s="3" t="s">
        <v>6724</v>
      </c>
      <c r="G1642" s="3" t="s">
        <v>6725</v>
      </c>
      <c r="H1642" s="3" t="s">
        <v>27473</v>
      </c>
      <c r="I1642" s="3" t="s">
        <v>27474</v>
      </c>
      <c r="J1642" s="3" t="s">
        <v>27475</v>
      </c>
      <c r="K1642" s="3" t="s">
        <v>27476</v>
      </c>
      <c r="L1642" s="3"/>
    </row>
    <row r="1643" spans="1:12" ht="13.5" customHeight="1" x14ac:dyDescent="0.25">
      <c r="A1643" s="3" t="s">
        <v>9</v>
      </c>
      <c r="B1643" s="2" t="s">
        <v>40686</v>
      </c>
      <c r="C1643" s="2" t="s">
        <v>6726</v>
      </c>
      <c r="D1643" s="3" t="s">
        <v>6727</v>
      </c>
      <c r="E1643" s="3" t="s">
        <v>6727</v>
      </c>
      <c r="F1643" s="3" t="s">
        <v>6728</v>
      </c>
      <c r="G1643" s="3" t="s">
        <v>6729</v>
      </c>
      <c r="H1643" s="3" t="s">
        <v>27477</v>
      </c>
      <c r="I1643" s="3" t="s">
        <v>27477</v>
      </c>
      <c r="J1643" s="3" t="s">
        <v>27478</v>
      </c>
      <c r="K1643" s="3" t="s">
        <v>27477</v>
      </c>
      <c r="L1643" s="3"/>
    </row>
    <row r="1644" spans="1:12" ht="13.5" customHeight="1" x14ac:dyDescent="0.25">
      <c r="A1644" s="3" t="s">
        <v>9</v>
      </c>
      <c r="B1644" s="2" t="s">
        <v>40687</v>
      </c>
      <c r="C1644" s="2" t="s">
        <v>6730</v>
      </c>
      <c r="D1644" s="3" t="s">
        <v>6731</v>
      </c>
      <c r="E1644" s="3" t="s">
        <v>6732</v>
      </c>
      <c r="F1644" s="3" t="s">
        <v>6733</v>
      </c>
      <c r="G1644" s="3" t="s">
        <v>6734</v>
      </c>
      <c r="H1644" s="3" t="s">
        <v>27479</v>
      </c>
      <c r="I1644" s="3" t="s">
        <v>27480</v>
      </c>
      <c r="J1644" s="3" t="s">
        <v>27481</v>
      </c>
      <c r="K1644" s="4" t="s">
        <v>27479</v>
      </c>
      <c r="L1644" s="3"/>
    </row>
    <row r="1645" spans="1:12" ht="13.5" customHeight="1" x14ac:dyDescent="0.25">
      <c r="A1645" s="3" t="s">
        <v>9</v>
      </c>
      <c r="B1645" s="2" t="s">
        <v>40688</v>
      </c>
      <c r="C1645" s="2" t="s">
        <v>6735</v>
      </c>
      <c r="D1645" s="3" t="s">
        <v>6736</v>
      </c>
      <c r="E1645" s="3" t="s">
        <v>6737</v>
      </c>
      <c r="F1645" s="3" t="s">
        <v>6738</v>
      </c>
      <c r="G1645" s="3" t="s">
        <v>6739</v>
      </c>
      <c r="H1645" s="3" t="s">
        <v>27482</v>
      </c>
      <c r="I1645" s="3" t="s">
        <v>27483</v>
      </c>
      <c r="J1645" s="3" t="s">
        <v>27484</v>
      </c>
      <c r="K1645" s="3" t="s">
        <v>27485</v>
      </c>
      <c r="L1645" s="3"/>
    </row>
    <row r="1646" spans="1:12" ht="13.5" customHeight="1" x14ac:dyDescent="0.25">
      <c r="A1646" s="3" t="s">
        <v>9</v>
      </c>
      <c r="B1646" s="2" t="s">
        <v>40689</v>
      </c>
      <c r="C1646" s="2" t="s">
        <v>6740</v>
      </c>
      <c r="D1646" s="3" t="s">
        <v>6741</v>
      </c>
      <c r="E1646" s="3" t="s">
        <v>6742</v>
      </c>
      <c r="F1646" s="3" t="s">
        <v>6743</v>
      </c>
      <c r="G1646" s="3" t="s">
        <v>6744</v>
      </c>
      <c r="H1646" s="3" t="s">
        <v>27486</v>
      </c>
      <c r="I1646" s="3" t="s">
        <v>27487</v>
      </c>
      <c r="J1646" s="3" t="s">
        <v>27488</v>
      </c>
      <c r="K1646" s="4" t="s">
        <v>27489</v>
      </c>
      <c r="L1646" s="3"/>
    </row>
    <row r="1647" spans="1:12" ht="13.5" customHeight="1" x14ac:dyDescent="0.25">
      <c r="A1647" s="3" t="s">
        <v>9</v>
      </c>
      <c r="B1647" s="2" t="s">
        <v>40690</v>
      </c>
      <c r="C1647" s="2" t="s">
        <v>6745</v>
      </c>
      <c r="D1647" s="3" t="s">
        <v>6746</v>
      </c>
      <c r="E1647" s="3" t="s">
        <v>6746</v>
      </c>
      <c r="F1647" s="3" t="s">
        <v>6747</v>
      </c>
      <c r="G1647" s="3" t="s">
        <v>6748</v>
      </c>
      <c r="H1647" s="3" t="s">
        <v>27490</v>
      </c>
      <c r="I1647" s="3" t="s">
        <v>27490</v>
      </c>
      <c r="J1647" s="3" t="s">
        <v>27491</v>
      </c>
      <c r="K1647" s="4" t="s">
        <v>27492</v>
      </c>
      <c r="L1647" s="3"/>
    </row>
    <row r="1648" spans="1:12" ht="13.5" customHeight="1" x14ac:dyDescent="0.25">
      <c r="A1648" s="3" t="s">
        <v>54</v>
      </c>
      <c r="B1648" s="2" t="s">
        <v>40691</v>
      </c>
      <c r="C1648" s="2" t="s">
        <v>6749</v>
      </c>
      <c r="D1648" s="3" t="s">
        <v>6750</v>
      </c>
      <c r="E1648" s="3" t="s">
        <v>6750</v>
      </c>
      <c r="F1648" s="3" t="s">
        <v>6751</v>
      </c>
      <c r="G1648" s="3" t="s">
        <v>6750</v>
      </c>
      <c r="H1648" s="3" t="s">
        <v>27493</v>
      </c>
      <c r="I1648" s="3" t="s">
        <v>27493</v>
      </c>
      <c r="J1648" s="3" t="s">
        <v>27494</v>
      </c>
      <c r="K1648" s="3" t="s">
        <v>27493</v>
      </c>
      <c r="L1648" s="3"/>
    </row>
    <row r="1649" spans="1:12" ht="13.5" customHeight="1" x14ac:dyDescent="0.25">
      <c r="A1649" s="3" t="s">
        <v>145</v>
      </c>
      <c r="B1649" s="2" t="s">
        <v>40692</v>
      </c>
      <c r="C1649" s="2" t="s">
        <v>6752</v>
      </c>
      <c r="D1649" s="3" t="s">
        <v>6753</v>
      </c>
      <c r="E1649" s="3" t="s">
        <v>6753</v>
      </c>
      <c r="F1649" s="3" t="s">
        <v>6754</v>
      </c>
      <c r="G1649" s="3" t="s">
        <v>6753</v>
      </c>
      <c r="H1649" s="3" t="s">
        <v>27495</v>
      </c>
      <c r="I1649" s="3" t="s">
        <v>27495</v>
      </c>
      <c r="J1649" s="3" t="s">
        <v>27496</v>
      </c>
      <c r="K1649" s="3" t="s">
        <v>27495</v>
      </c>
      <c r="L1649" s="3"/>
    </row>
    <row r="1650" spans="1:12" ht="13.5" customHeight="1" x14ac:dyDescent="0.25">
      <c r="A1650" s="3" t="s">
        <v>188</v>
      </c>
      <c r="B1650" s="2" t="s">
        <v>40693</v>
      </c>
      <c r="C1650" s="2" t="s">
        <v>6755</v>
      </c>
      <c r="D1650" s="3" t="s">
        <v>6756</v>
      </c>
      <c r="E1650" s="3" t="s">
        <v>6756</v>
      </c>
      <c r="F1650" s="3" t="s">
        <v>6757</v>
      </c>
      <c r="G1650" s="3" t="s">
        <v>6758</v>
      </c>
      <c r="H1650" s="3" t="s">
        <v>27497</v>
      </c>
      <c r="I1650" s="3" t="s">
        <v>27497</v>
      </c>
      <c r="J1650" s="3" t="s">
        <v>27498</v>
      </c>
      <c r="K1650" s="3" t="s">
        <v>27499</v>
      </c>
      <c r="L1650" s="3"/>
    </row>
    <row r="1651" spans="1:12" ht="13.5" customHeight="1" x14ac:dyDescent="0.25">
      <c r="A1651" s="3" t="s">
        <v>188</v>
      </c>
      <c r="B1651" s="2" t="s">
        <v>40694</v>
      </c>
      <c r="C1651" s="2" t="s">
        <v>6759</v>
      </c>
      <c r="D1651" s="3" t="s">
        <v>6760</v>
      </c>
      <c r="E1651" s="3" t="s">
        <v>6760</v>
      </c>
      <c r="F1651" s="3" t="s">
        <v>6761</v>
      </c>
      <c r="G1651" s="3" t="s">
        <v>6762</v>
      </c>
      <c r="H1651" s="3" t="s">
        <v>27500</v>
      </c>
      <c r="I1651" s="3" t="s">
        <v>27500</v>
      </c>
      <c r="J1651" s="3" t="s">
        <v>27501</v>
      </c>
      <c r="K1651" s="4" t="s">
        <v>27502</v>
      </c>
      <c r="L1651" s="3"/>
    </row>
    <row r="1652" spans="1:12" ht="13.5" customHeight="1" x14ac:dyDescent="0.25">
      <c r="A1652" s="3" t="s">
        <v>188</v>
      </c>
      <c r="B1652" s="2" t="s">
        <v>40695</v>
      </c>
      <c r="C1652" s="2" t="s">
        <v>6763</v>
      </c>
      <c r="D1652" s="3" t="s">
        <v>6764</v>
      </c>
      <c r="E1652" s="3" t="s">
        <v>6764</v>
      </c>
      <c r="F1652" s="3" t="s">
        <v>6765</v>
      </c>
      <c r="G1652" s="3" t="s">
        <v>6766</v>
      </c>
      <c r="H1652" s="3" t="s">
        <v>27503</v>
      </c>
      <c r="I1652" s="3" t="s">
        <v>27503</v>
      </c>
      <c r="J1652" s="3" t="s">
        <v>27504</v>
      </c>
      <c r="K1652" s="4" t="s">
        <v>27505</v>
      </c>
      <c r="L1652" s="3"/>
    </row>
    <row r="1653" spans="1:12" ht="13.5" customHeight="1" x14ac:dyDescent="0.25">
      <c r="A1653" s="3" t="s">
        <v>188</v>
      </c>
      <c r="B1653" s="2" t="s">
        <v>40696</v>
      </c>
      <c r="C1653" s="2" t="s">
        <v>6767</v>
      </c>
      <c r="D1653" s="3" t="s">
        <v>6768</v>
      </c>
      <c r="E1653" s="3" t="s">
        <v>6768</v>
      </c>
      <c r="F1653" s="3" t="s">
        <v>6769</v>
      </c>
      <c r="G1653" s="3" t="s">
        <v>6770</v>
      </c>
      <c r="H1653" s="3" t="s">
        <v>27506</v>
      </c>
      <c r="I1653" s="3" t="s">
        <v>27506</v>
      </c>
      <c r="J1653" s="3" t="s">
        <v>27507</v>
      </c>
      <c r="K1653" s="3" t="s">
        <v>27508</v>
      </c>
      <c r="L1653" s="3"/>
    </row>
    <row r="1654" spans="1:12" ht="13.5" customHeight="1" x14ac:dyDescent="0.25">
      <c r="A1654" s="3" t="s">
        <v>188</v>
      </c>
      <c r="B1654" s="2" t="s">
        <v>40697</v>
      </c>
      <c r="C1654" s="2" t="s">
        <v>6771</v>
      </c>
      <c r="D1654" s="3" t="s">
        <v>6772</v>
      </c>
      <c r="E1654" s="3" t="s">
        <v>6772</v>
      </c>
      <c r="F1654" s="3" t="s">
        <v>6773</v>
      </c>
      <c r="G1654" s="3" t="s">
        <v>6774</v>
      </c>
      <c r="H1654" s="3" t="s">
        <v>27509</v>
      </c>
      <c r="I1654" s="3" t="s">
        <v>27509</v>
      </c>
      <c r="J1654" s="3" t="s">
        <v>27510</v>
      </c>
      <c r="K1654" s="3" t="s">
        <v>27511</v>
      </c>
      <c r="L1654" s="3"/>
    </row>
    <row r="1655" spans="1:12" ht="13.5" customHeight="1" x14ac:dyDescent="0.25">
      <c r="A1655" s="3" t="s">
        <v>36</v>
      </c>
      <c r="B1655" s="2" t="s">
        <v>40698</v>
      </c>
      <c r="C1655" s="2" t="s">
        <v>6775</v>
      </c>
      <c r="D1655" s="3" t="s">
        <v>6776</v>
      </c>
      <c r="E1655" s="3" t="s">
        <v>6776</v>
      </c>
      <c r="F1655" s="3" t="s">
        <v>6777</v>
      </c>
      <c r="G1655" s="3" t="s">
        <v>6778</v>
      </c>
      <c r="H1655" s="3" t="s">
        <v>27512</v>
      </c>
      <c r="I1655" s="3" t="s">
        <v>27512</v>
      </c>
      <c r="J1655" s="3" t="s">
        <v>27513</v>
      </c>
      <c r="K1655" s="3" t="s">
        <v>27514</v>
      </c>
      <c r="L1655" s="3"/>
    </row>
    <row r="1656" spans="1:12" ht="13.5" customHeight="1" x14ac:dyDescent="0.25">
      <c r="A1656" s="3" t="s">
        <v>188</v>
      </c>
      <c r="B1656" s="2" t="s">
        <v>40699</v>
      </c>
      <c r="C1656" s="2" t="s">
        <v>6779</v>
      </c>
      <c r="D1656" s="3" t="s">
        <v>6780</v>
      </c>
      <c r="E1656" s="3" t="s">
        <v>6780</v>
      </c>
      <c r="F1656" s="3" t="s">
        <v>6781</v>
      </c>
      <c r="G1656" s="3" t="s">
        <v>6782</v>
      </c>
      <c r="H1656" s="3" t="s">
        <v>27515</v>
      </c>
      <c r="I1656" s="3" t="s">
        <v>27515</v>
      </c>
      <c r="J1656" s="3" t="s">
        <v>27516</v>
      </c>
      <c r="K1656" s="3" t="s">
        <v>27517</v>
      </c>
      <c r="L1656" s="3"/>
    </row>
    <row r="1657" spans="1:12" ht="13.5" customHeight="1" x14ac:dyDescent="0.25">
      <c r="A1657" s="3" t="s">
        <v>506</v>
      </c>
      <c r="B1657" s="2" t="s">
        <v>40700</v>
      </c>
      <c r="C1657" s="2" t="s">
        <v>6783</v>
      </c>
      <c r="D1657" s="3" t="s">
        <v>6784</v>
      </c>
      <c r="E1657" s="3" t="s">
        <v>6784</v>
      </c>
      <c r="F1657" s="3" t="s">
        <v>6785</v>
      </c>
      <c r="G1657" s="3" t="s">
        <v>6784</v>
      </c>
      <c r="H1657" s="3" t="s">
        <v>27518</v>
      </c>
      <c r="I1657" s="3" t="s">
        <v>27518</v>
      </c>
      <c r="J1657" s="3" t="s">
        <v>27519</v>
      </c>
      <c r="K1657" s="3" t="s">
        <v>27518</v>
      </c>
      <c r="L1657" s="3"/>
    </row>
    <row r="1658" spans="1:12" ht="13.5" customHeight="1" x14ac:dyDescent="0.25">
      <c r="A1658" s="3" t="s">
        <v>188</v>
      </c>
      <c r="B1658" s="2" t="s">
        <v>40701</v>
      </c>
      <c r="C1658" s="2" t="s">
        <v>6786</v>
      </c>
      <c r="D1658" s="3" t="s">
        <v>6787</v>
      </c>
      <c r="E1658" s="3" t="s">
        <v>6788</v>
      </c>
      <c r="F1658" s="3" t="s">
        <v>6789</v>
      </c>
      <c r="G1658" s="3" t="s">
        <v>6790</v>
      </c>
      <c r="H1658" s="3" t="s">
        <v>27520</v>
      </c>
      <c r="I1658" s="3" t="s">
        <v>27521</v>
      </c>
      <c r="J1658" s="3" t="s">
        <v>27522</v>
      </c>
      <c r="K1658" s="3" t="s">
        <v>27523</v>
      </c>
      <c r="L1658" s="3"/>
    </row>
    <row r="1659" spans="1:12" ht="13.5" customHeight="1" x14ac:dyDescent="0.25">
      <c r="A1659" s="3" t="s">
        <v>188</v>
      </c>
      <c r="B1659" s="2" t="s">
        <v>40702</v>
      </c>
      <c r="C1659" s="2" t="s">
        <v>6791</v>
      </c>
      <c r="D1659" s="3" t="s">
        <v>6792</v>
      </c>
      <c r="E1659" s="3" t="s">
        <v>6792</v>
      </c>
      <c r="F1659" s="3" t="s">
        <v>6793</v>
      </c>
      <c r="G1659" s="3" t="s">
        <v>6794</v>
      </c>
      <c r="H1659" s="3" t="s">
        <v>27524</v>
      </c>
      <c r="I1659" s="3" t="s">
        <v>27524</v>
      </c>
      <c r="J1659" s="3" t="s">
        <v>27525</v>
      </c>
      <c r="K1659" s="3" t="s">
        <v>27526</v>
      </c>
      <c r="L1659" s="3"/>
    </row>
    <row r="1660" spans="1:12" ht="13.5" customHeight="1" x14ac:dyDescent="0.25">
      <c r="A1660" s="3" t="s">
        <v>9</v>
      </c>
      <c r="B1660" s="2" t="s">
        <v>40703</v>
      </c>
      <c r="C1660" s="2" t="s">
        <v>6795</v>
      </c>
      <c r="D1660" s="3" t="s">
        <v>6796</v>
      </c>
      <c r="E1660" s="3" t="s">
        <v>6797</v>
      </c>
      <c r="F1660" s="3" t="s">
        <v>6798</v>
      </c>
      <c r="G1660" s="3" t="s">
        <v>6799</v>
      </c>
      <c r="H1660" s="3" t="s">
        <v>27527</v>
      </c>
      <c r="I1660" s="3" t="s">
        <v>27528</v>
      </c>
      <c r="J1660" s="3" t="s">
        <v>27529</v>
      </c>
      <c r="K1660" s="3" t="s">
        <v>27530</v>
      </c>
      <c r="L1660" s="3"/>
    </row>
    <row r="1661" spans="1:12" ht="13.5" customHeight="1" x14ac:dyDescent="0.25">
      <c r="A1661" s="3" t="s">
        <v>188</v>
      </c>
      <c r="B1661" s="2" t="s">
        <v>40704</v>
      </c>
      <c r="C1661" s="2" t="s">
        <v>6800</v>
      </c>
      <c r="D1661" s="3" t="s">
        <v>6801</v>
      </c>
      <c r="E1661" s="3" t="s">
        <v>6801</v>
      </c>
      <c r="F1661" s="3" t="s">
        <v>6802</v>
      </c>
      <c r="G1661" s="3" t="s">
        <v>6803</v>
      </c>
      <c r="H1661" s="3" t="s">
        <v>27531</v>
      </c>
      <c r="I1661" s="3" t="s">
        <v>27531</v>
      </c>
      <c r="J1661" s="3" t="s">
        <v>27532</v>
      </c>
      <c r="K1661" s="3" t="s">
        <v>27533</v>
      </c>
      <c r="L1661" s="3"/>
    </row>
    <row r="1662" spans="1:12" ht="13.5" customHeight="1" x14ac:dyDescent="0.25">
      <c r="A1662" s="3" t="s">
        <v>188</v>
      </c>
      <c r="B1662" s="2" t="s">
        <v>40705</v>
      </c>
      <c r="C1662" s="2" t="s">
        <v>6804</v>
      </c>
      <c r="D1662" s="3" t="s">
        <v>6805</v>
      </c>
      <c r="E1662" s="3" t="s">
        <v>6806</v>
      </c>
      <c r="F1662" s="3" t="s">
        <v>6807</v>
      </c>
      <c r="G1662" s="3" t="s">
        <v>6808</v>
      </c>
      <c r="H1662" s="3" t="s">
        <v>27534</v>
      </c>
      <c r="I1662" s="3" t="s">
        <v>27535</v>
      </c>
      <c r="J1662" s="3" t="s">
        <v>27536</v>
      </c>
      <c r="K1662" s="3" t="s">
        <v>27537</v>
      </c>
      <c r="L1662" s="3"/>
    </row>
    <row r="1663" spans="1:12" ht="13.5" customHeight="1" x14ac:dyDescent="0.25">
      <c r="A1663" s="3" t="s">
        <v>188</v>
      </c>
      <c r="B1663" s="2" t="s">
        <v>40706</v>
      </c>
      <c r="C1663" s="2" t="s">
        <v>6809</v>
      </c>
      <c r="D1663" s="3" t="s">
        <v>6810</v>
      </c>
      <c r="E1663" s="3" t="s">
        <v>6811</v>
      </c>
      <c r="F1663" s="3" t="s">
        <v>6812</v>
      </c>
      <c r="G1663" s="3" t="s">
        <v>6813</v>
      </c>
      <c r="H1663" s="3" t="s">
        <v>27538</v>
      </c>
      <c r="I1663" s="3" t="s">
        <v>27539</v>
      </c>
      <c r="J1663" s="3" t="s">
        <v>27540</v>
      </c>
      <c r="K1663" s="3" t="s">
        <v>27541</v>
      </c>
      <c r="L1663" s="3"/>
    </row>
    <row r="1664" spans="1:12" ht="13.5" customHeight="1" x14ac:dyDescent="0.25">
      <c r="A1664" s="3" t="s">
        <v>188</v>
      </c>
      <c r="B1664" s="2" t="s">
        <v>40707</v>
      </c>
      <c r="C1664" s="2" t="s">
        <v>6814</v>
      </c>
      <c r="D1664" s="3" t="s">
        <v>6815</v>
      </c>
      <c r="E1664" s="3" t="s">
        <v>6815</v>
      </c>
      <c r="F1664" s="3" t="s">
        <v>6816</v>
      </c>
      <c r="G1664" s="3" t="s">
        <v>6817</v>
      </c>
      <c r="H1664" s="3" t="s">
        <v>27542</v>
      </c>
      <c r="I1664" s="3" t="s">
        <v>27542</v>
      </c>
      <c r="J1664" s="3" t="s">
        <v>27543</v>
      </c>
      <c r="K1664" s="3" t="s">
        <v>27544</v>
      </c>
      <c r="L1664" s="3"/>
    </row>
    <row r="1665" spans="1:12" ht="13.5" customHeight="1" x14ac:dyDescent="0.25">
      <c r="A1665" s="3" t="s">
        <v>9</v>
      </c>
      <c r="B1665" s="2" t="s">
        <v>40708</v>
      </c>
      <c r="C1665" s="2" t="s">
        <v>6818</v>
      </c>
      <c r="D1665" s="3" t="s">
        <v>6819</v>
      </c>
      <c r="E1665" s="3" t="s">
        <v>6819</v>
      </c>
      <c r="F1665" s="3" t="s">
        <v>6820</v>
      </c>
      <c r="G1665" s="3" t="s">
        <v>6821</v>
      </c>
      <c r="H1665" s="3" t="s">
        <v>27545</v>
      </c>
      <c r="I1665" s="3" t="s">
        <v>27545</v>
      </c>
      <c r="J1665" s="3" t="s">
        <v>27546</v>
      </c>
      <c r="K1665" s="4" t="s">
        <v>27547</v>
      </c>
      <c r="L1665" s="3"/>
    </row>
    <row r="1666" spans="1:12" ht="13.5" customHeight="1" x14ac:dyDescent="0.25">
      <c r="A1666" s="3" t="s">
        <v>9</v>
      </c>
      <c r="B1666" s="2" t="s">
        <v>40709</v>
      </c>
      <c r="C1666" s="2" t="s">
        <v>6822</v>
      </c>
      <c r="D1666" s="3" t="s">
        <v>6823</v>
      </c>
      <c r="E1666" s="3" t="s">
        <v>6823</v>
      </c>
      <c r="F1666" s="3" t="s">
        <v>6824</v>
      </c>
      <c r="G1666" s="3" t="s">
        <v>6825</v>
      </c>
      <c r="H1666" s="3" t="s">
        <v>27548</v>
      </c>
      <c r="I1666" s="3" t="s">
        <v>27548</v>
      </c>
      <c r="J1666" s="3" t="s">
        <v>27549</v>
      </c>
      <c r="K1666" s="3" t="s">
        <v>27550</v>
      </c>
      <c r="L1666" s="3"/>
    </row>
    <row r="1667" spans="1:12" ht="13.5" customHeight="1" x14ac:dyDescent="0.25">
      <c r="A1667" s="3" t="s">
        <v>9</v>
      </c>
      <c r="B1667" s="2" t="s">
        <v>40710</v>
      </c>
      <c r="C1667" s="2" t="s">
        <v>6826</v>
      </c>
      <c r="D1667" s="3" t="s">
        <v>6827</v>
      </c>
      <c r="E1667" s="3" t="s">
        <v>6828</v>
      </c>
      <c r="F1667" s="3" t="s">
        <v>6829</v>
      </c>
      <c r="G1667" s="3" t="s">
        <v>6830</v>
      </c>
      <c r="H1667" s="3" t="s">
        <v>6827</v>
      </c>
      <c r="I1667" s="3" t="s">
        <v>27551</v>
      </c>
      <c r="J1667" s="3" t="s">
        <v>27552</v>
      </c>
      <c r="K1667" s="4" t="s">
        <v>27553</v>
      </c>
      <c r="L1667" s="3"/>
    </row>
    <row r="1668" spans="1:12" ht="13.5" customHeight="1" x14ac:dyDescent="0.25">
      <c r="A1668" s="3" t="s">
        <v>70</v>
      </c>
      <c r="B1668" s="2" t="s">
        <v>40711</v>
      </c>
      <c r="C1668" s="2" t="s">
        <v>6831</v>
      </c>
      <c r="D1668" s="3" t="s">
        <v>6832</v>
      </c>
      <c r="E1668" s="3" t="s">
        <v>6832</v>
      </c>
      <c r="F1668" s="3" t="s">
        <v>6833</v>
      </c>
      <c r="G1668" s="3" t="s">
        <v>6834</v>
      </c>
      <c r="H1668" s="3" t="s">
        <v>27554</v>
      </c>
      <c r="I1668" s="3" t="s">
        <v>27554</v>
      </c>
      <c r="J1668" s="3" t="s">
        <v>27555</v>
      </c>
      <c r="K1668" s="4" t="s">
        <v>27556</v>
      </c>
      <c r="L1668" s="3"/>
    </row>
    <row r="1669" spans="1:12" ht="13.5" customHeight="1" x14ac:dyDescent="0.25">
      <c r="A1669" s="3" t="s">
        <v>188</v>
      </c>
      <c r="B1669" s="2" t="s">
        <v>40712</v>
      </c>
      <c r="C1669" s="2" t="s">
        <v>6835</v>
      </c>
      <c r="D1669" s="3" t="s">
        <v>6836</v>
      </c>
      <c r="E1669" s="3" t="s">
        <v>6836</v>
      </c>
      <c r="F1669" s="3" t="s">
        <v>6837</v>
      </c>
      <c r="G1669" s="3" t="s">
        <v>6836</v>
      </c>
      <c r="H1669" s="3" t="s">
        <v>27557</v>
      </c>
      <c r="I1669" s="3" t="s">
        <v>27557</v>
      </c>
      <c r="J1669" s="3" t="s">
        <v>27558</v>
      </c>
      <c r="K1669" s="3" t="s">
        <v>27557</v>
      </c>
      <c r="L1669" s="3"/>
    </row>
    <row r="1670" spans="1:12" ht="13.5" customHeight="1" x14ac:dyDescent="0.25">
      <c r="A1670" s="3" t="s">
        <v>188</v>
      </c>
      <c r="B1670" s="2" t="s">
        <v>40713</v>
      </c>
      <c r="C1670" s="2" t="s">
        <v>6838</v>
      </c>
      <c r="D1670" s="3" t="s">
        <v>6839</v>
      </c>
      <c r="E1670" s="3" t="s">
        <v>6839</v>
      </c>
      <c r="F1670" s="3" t="s">
        <v>6840</v>
      </c>
      <c r="G1670" s="3" t="s">
        <v>6841</v>
      </c>
      <c r="H1670" s="3" t="s">
        <v>27559</v>
      </c>
      <c r="I1670" s="3" t="s">
        <v>27559</v>
      </c>
      <c r="J1670" s="3" t="s">
        <v>27560</v>
      </c>
      <c r="K1670" s="3" t="s">
        <v>27561</v>
      </c>
      <c r="L1670" s="3"/>
    </row>
    <row r="1671" spans="1:12" ht="13.5" customHeight="1" x14ac:dyDescent="0.25">
      <c r="A1671" s="3" t="s">
        <v>188</v>
      </c>
      <c r="B1671" s="2" t="s">
        <v>40714</v>
      </c>
      <c r="C1671" s="2" t="s">
        <v>6842</v>
      </c>
      <c r="D1671" s="3" t="s">
        <v>6843</v>
      </c>
      <c r="E1671" s="3" t="s">
        <v>6843</v>
      </c>
      <c r="F1671" s="3" t="s">
        <v>6844</v>
      </c>
      <c r="G1671" s="3" t="s">
        <v>6845</v>
      </c>
      <c r="H1671" s="3" t="s">
        <v>27562</v>
      </c>
      <c r="I1671" s="3" t="s">
        <v>27562</v>
      </c>
      <c r="J1671" s="3" t="s">
        <v>27563</v>
      </c>
      <c r="K1671" s="3" t="s">
        <v>27564</v>
      </c>
      <c r="L1671" s="3"/>
    </row>
    <row r="1672" spans="1:12" ht="13.5" customHeight="1" x14ac:dyDescent="0.25">
      <c r="A1672" s="3" t="s">
        <v>188</v>
      </c>
      <c r="B1672" s="2" t="s">
        <v>40715</v>
      </c>
      <c r="C1672" s="2" t="s">
        <v>6846</v>
      </c>
      <c r="D1672" s="3" t="s">
        <v>6847</v>
      </c>
      <c r="E1672" s="3" t="s">
        <v>6847</v>
      </c>
      <c r="F1672" s="3" t="s">
        <v>6848</v>
      </c>
      <c r="G1672" s="3" t="s">
        <v>6849</v>
      </c>
      <c r="H1672" s="3" t="s">
        <v>27565</v>
      </c>
      <c r="I1672" s="3" t="s">
        <v>27565</v>
      </c>
      <c r="J1672" s="3" t="s">
        <v>27566</v>
      </c>
      <c r="K1672" s="3" t="s">
        <v>27567</v>
      </c>
      <c r="L1672" s="3"/>
    </row>
    <row r="1673" spans="1:12" ht="13.5" customHeight="1" x14ac:dyDescent="0.25">
      <c r="A1673" s="3" t="s">
        <v>188</v>
      </c>
      <c r="B1673" s="2" t="s">
        <v>40716</v>
      </c>
      <c r="C1673" s="2" t="s">
        <v>6850</v>
      </c>
      <c r="D1673" s="3" t="s">
        <v>6851</v>
      </c>
      <c r="E1673" s="3" t="s">
        <v>6851</v>
      </c>
      <c r="F1673" s="3" t="s">
        <v>6852</v>
      </c>
      <c r="G1673" s="3" t="s">
        <v>6853</v>
      </c>
      <c r="H1673" s="3" t="s">
        <v>27568</v>
      </c>
      <c r="I1673" s="3" t="s">
        <v>27568</v>
      </c>
      <c r="J1673" s="3" t="s">
        <v>27569</v>
      </c>
      <c r="K1673" s="3" t="s">
        <v>27570</v>
      </c>
      <c r="L1673" s="3"/>
    </row>
    <row r="1674" spans="1:12" ht="13.5" customHeight="1" x14ac:dyDescent="0.25">
      <c r="A1674" s="3" t="s">
        <v>188</v>
      </c>
      <c r="B1674" s="2" t="s">
        <v>40717</v>
      </c>
      <c r="C1674" s="2" t="s">
        <v>6854</v>
      </c>
      <c r="D1674" s="3" t="s">
        <v>6855</v>
      </c>
      <c r="E1674" s="3" t="s">
        <v>6855</v>
      </c>
      <c r="F1674" s="3" t="s">
        <v>6856</v>
      </c>
      <c r="G1674" s="3" t="s">
        <v>6857</v>
      </c>
      <c r="H1674" s="3" t="s">
        <v>27571</v>
      </c>
      <c r="I1674" s="3" t="s">
        <v>27571</v>
      </c>
      <c r="J1674" s="3" t="s">
        <v>27572</v>
      </c>
      <c r="K1674" s="3" t="s">
        <v>27573</v>
      </c>
      <c r="L1674" s="3"/>
    </row>
    <row r="1675" spans="1:12" ht="13.5" customHeight="1" x14ac:dyDescent="0.25">
      <c r="A1675" s="3" t="s">
        <v>188</v>
      </c>
      <c r="B1675" s="2" t="s">
        <v>40718</v>
      </c>
      <c r="C1675" s="2" t="s">
        <v>6858</v>
      </c>
      <c r="D1675" s="3" t="s">
        <v>6859</v>
      </c>
      <c r="E1675" s="3" t="s">
        <v>6859</v>
      </c>
      <c r="F1675" s="3" t="s">
        <v>6860</v>
      </c>
      <c r="G1675" s="3" t="s">
        <v>6861</v>
      </c>
      <c r="H1675" s="3" t="s">
        <v>27574</v>
      </c>
      <c r="I1675" s="3" t="s">
        <v>27574</v>
      </c>
      <c r="J1675" s="3" t="s">
        <v>27575</v>
      </c>
      <c r="K1675" s="3" t="s">
        <v>27576</v>
      </c>
      <c r="L1675" s="3"/>
    </row>
    <row r="1676" spans="1:12" ht="13.5" customHeight="1" x14ac:dyDescent="0.25">
      <c r="A1676" s="3" t="s">
        <v>188</v>
      </c>
      <c r="B1676" s="2" t="s">
        <v>40719</v>
      </c>
      <c r="C1676" s="2" t="s">
        <v>6862</v>
      </c>
      <c r="D1676" s="3" t="s">
        <v>6863</v>
      </c>
      <c r="E1676" s="3" t="s">
        <v>6863</v>
      </c>
      <c r="F1676" s="3" t="s">
        <v>6864</v>
      </c>
      <c r="G1676" s="3" t="s">
        <v>6865</v>
      </c>
      <c r="H1676" s="3" t="s">
        <v>27577</v>
      </c>
      <c r="I1676" s="3" t="s">
        <v>27577</v>
      </c>
      <c r="J1676" s="3" t="s">
        <v>27578</v>
      </c>
      <c r="K1676" s="3" t="s">
        <v>27579</v>
      </c>
      <c r="L1676" s="3"/>
    </row>
    <row r="1677" spans="1:12" ht="13.5" customHeight="1" x14ac:dyDescent="0.25">
      <c r="A1677" s="3" t="s">
        <v>188</v>
      </c>
      <c r="B1677" s="2" t="s">
        <v>40720</v>
      </c>
      <c r="C1677" s="2" t="s">
        <v>6866</v>
      </c>
      <c r="D1677" s="3" t="s">
        <v>6867</v>
      </c>
      <c r="E1677" s="3" t="s">
        <v>6867</v>
      </c>
      <c r="F1677" s="3" t="s">
        <v>6868</v>
      </c>
      <c r="G1677" s="3" t="s">
        <v>6869</v>
      </c>
      <c r="H1677" s="3" t="s">
        <v>27580</v>
      </c>
      <c r="I1677" s="3" t="s">
        <v>27580</v>
      </c>
      <c r="J1677" s="3" t="s">
        <v>27581</v>
      </c>
      <c r="K1677" s="3" t="s">
        <v>27582</v>
      </c>
      <c r="L1677" s="3"/>
    </row>
    <row r="1678" spans="1:12" ht="13.5" customHeight="1" x14ac:dyDescent="0.25">
      <c r="A1678" s="3" t="s">
        <v>188</v>
      </c>
      <c r="B1678" s="2" t="s">
        <v>40721</v>
      </c>
      <c r="C1678" s="2" t="s">
        <v>6870</v>
      </c>
      <c r="D1678" s="3" t="s">
        <v>6871</v>
      </c>
      <c r="E1678" s="3" t="s">
        <v>6871</v>
      </c>
      <c r="F1678" s="3" t="s">
        <v>6872</v>
      </c>
      <c r="G1678" s="3" t="s">
        <v>6873</v>
      </c>
      <c r="H1678" s="3" t="s">
        <v>27583</v>
      </c>
      <c r="I1678" s="3" t="s">
        <v>27583</v>
      </c>
      <c r="J1678" s="3" t="s">
        <v>27584</v>
      </c>
      <c r="K1678" s="3" t="s">
        <v>27585</v>
      </c>
      <c r="L1678" s="3"/>
    </row>
    <row r="1679" spans="1:12" ht="13.5" customHeight="1" x14ac:dyDescent="0.25">
      <c r="A1679" s="3" t="s">
        <v>188</v>
      </c>
      <c r="B1679" s="2" t="s">
        <v>40722</v>
      </c>
      <c r="C1679" s="2" t="s">
        <v>6874</v>
      </c>
      <c r="D1679" s="3" t="s">
        <v>6875</v>
      </c>
      <c r="E1679" s="3" t="s">
        <v>6875</v>
      </c>
      <c r="F1679" s="3" t="s">
        <v>6876</v>
      </c>
      <c r="G1679" s="3" t="s">
        <v>6877</v>
      </c>
      <c r="H1679" s="3" t="s">
        <v>27586</v>
      </c>
      <c r="I1679" s="3" t="s">
        <v>27586</v>
      </c>
      <c r="J1679" s="3" t="s">
        <v>27587</v>
      </c>
      <c r="K1679" s="3" t="s">
        <v>27588</v>
      </c>
      <c r="L1679" s="3"/>
    </row>
    <row r="1680" spans="1:12" ht="13.5" customHeight="1" x14ac:dyDescent="0.25">
      <c r="A1680" s="3" t="s">
        <v>2907</v>
      </c>
      <c r="B1680" s="2" t="s">
        <v>40723</v>
      </c>
      <c r="C1680" s="2" t="s">
        <v>6878</v>
      </c>
      <c r="D1680" s="3" t="s">
        <v>6879</v>
      </c>
      <c r="E1680" s="3" t="s">
        <v>6879</v>
      </c>
      <c r="F1680" s="3" t="s">
        <v>6880</v>
      </c>
      <c r="G1680" s="3" t="s">
        <v>6881</v>
      </c>
      <c r="H1680" s="3" t="s">
        <v>27589</v>
      </c>
      <c r="I1680" s="3" t="s">
        <v>27589</v>
      </c>
      <c r="J1680" s="3" t="s">
        <v>27590</v>
      </c>
      <c r="K1680" s="3" t="s">
        <v>27591</v>
      </c>
      <c r="L1680" s="3"/>
    </row>
    <row r="1681" spans="1:12" ht="13.5" customHeight="1" x14ac:dyDescent="0.25">
      <c r="A1681" s="3" t="s">
        <v>506</v>
      </c>
      <c r="B1681" s="2" t="s">
        <v>40724</v>
      </c>
      <c r="C1681" s="2" t="s">
        <v>6882</v>
      </c>
      <c r="D1681" s="3" t="s">
        <v>6883</v>
      </c>
      <c r="E1681" s="3" t="s">
        <v>6883</v>
      </c>
      <c r="F1681" s="3" t="s">
        <v>6884</v>
      </c>
      <c r="G1681" s="3" t="s">
        <v>6885</v>
      </c>
      <c r="H1681" s="3" t="s">
        <v>27592</v>
      </c>
      <c r="I1681" s="3" t="s">
        <v>27592</v>
      </c>
      <c r="J1681" s="3" t="s">
        <v>27593</v>
      </c>
      <c r="K1681" s="3" t="s">
        <v>27594</v>
      </c>
      <c r="L1681" s="3"/>
    </row>
    <row r="1682" spans="1:12" ht="13.5" customHeight="1" x14ac:dyDescent="0.25">
      <c r="A1682" s="3" t="s">
        <v>188</v>
      </c>
      <c r="B1682" s="2" t="s">
        <v>40725</v>
      </c>
      <c r="C1682" s="2" t="s">
        <v>6886</v>
      </c>
      <c r="D1682" s="3" t="s">
        <v>6887</v>
      </c>
      <c r="E1682" s="3" t="s">
        <v>6887</v>
      </c>
      <c r="F1682" s="3" t="s">
        <v>6888</v>
      </c>
      <c r="G1682" s="3" t="s">
        <v>6889</v>
      </c>
      <c r="H1682" s="3" t="s">
        <v>27595</v>
      </c>
      <c r="I1682" s="3" t="s">
        <v>27595</v>
      </c>
      <c r="J1682" s="3" t="s">
        <v>27596</v>
      </c>
      <c r="K1682" s="3" t="s">
        <v>27597</v>
      </c>
      <c r="L1682" s="3"/>
    </row>
    <row r="1683" spans="1:12" ht="13.5" customHeight="1" x14ac:dyDescent="0.25">
      <c r="A1683" s="3" t="s">
        <v>9</v>
      </c>
      <c r="B1683" s="2" t="s">
        <v>40726</v>
      </c>
      <c r="C1683" s="2" t="s">
        <v>6890</v>
      </c>
      <c r="D1683" s="3" t="s">
        <v>6891</v>
      </c>
      <c r="E1683" s="3" t="s">
        <v>6892</v>
      </c>
      <c r="F1683" s="3" t="s">
        <v>6893</v>
      </c>
      <c r="G1683" s="3" t="s">
        <v>6894</v>
      </c>
      <c r="H1683" s="3" t="s">
        <v>27598</v>
      </c>
      <c r="I1683" s="3" t="s">
        <v>27599</v>
      </c>
      <c r="J1683" s="3" t="s">
        <v>27600</v>
      </c>
      <c r="K1683" s="3" t="s">
        <v>27601</v>
      </c>
      <c r="L1683" s="3"/>
    </row>
    <row r="1684" spans="1:12" ht="13.5" customHeight="1" x14ac:dyDescent="0.25">
      <c r="A1684" s="3" t="s">
        <v>9</v>
      </c>
      <c r="B1684" s="2" t="s">
        <v>40727</v>
      </c>
      <c r="C1684" s="2" t="s">
        <v>6895</v>
      </c>
      <c r="D1684" s="3" t="s">
        <v>6896</v>
      </c>
      <c r="E1684" s="3" t="s">
        <v>6896</v>
      </c>
      <c r="F1684" s="3" t="s">
        <v>6897</v>
      </c>
      <c r="G1684" s="3" t="s">
        <v>6898</v>
      </c>
      <c r="H1684" s="3" t="s">
        <v>27602</v>
      </c>
      <c r="I1684" s="3" t="s">
        <v>27602</v>
      </c>
      <c r="J1684" s="3" t="s">
        <v>27603</v>
      </c>
      <c r="K1684" s="3" t="s">
        <v>27604</v>
      </c>
      <c r="L1684" s="3"/>
    </row>
    <row r="1685" spans="1:12" ht="13.5" customHeight="1" x14ac:dyDescent="0.25">
      <c r="A1685" s="3" t="s">
        <v>9</v>
      </c>
      <c r="B1685" s="2" t="s">
        <v>40728</v>
      </c>
      <c r="C1685" s="2" t="s">
        <v>6899</v>
      </c>
      <c r="D1685" s="3" t="s">
        <v>6900</v>
      </c>
      <c r="E1685" s="3" t="s">
        <v>6900</v>
      </c>
      <c r="F1685" s="3" t="s">
        <v>6901</v>
      </c>
      <c r="G1685" s="3" t="s">
        <v>6902</v>
      </c>
      <c r="H1685" s="3" t="s">
        <v>27605</v>
      </c>
      <c r="I1685" s="3" t="s">
        <v>27605</v>
      </c>
      <c r="J1685" s="3" t="s">
        <v>27606</v>
      </c>
      <c r="K1685" s="3" t="s">
        <v>27607</v>
      </c>
      <c r="L1685" s="3"/>
    </row>
    <row r="1686" spans="1:12" ht="13.5" customHeight="1" x14ac:dyDescent="0.25">
      <c r="A1686" s="3" t="s">
        <v>9</v>
      </c>
      <c r="B1686" s="2" t="s">
        <v>40729</v>
      </c>
      <c r="C1686" s="2" t="s">
        <v>6903</v>
      </c>
      <c r="D1686" s="3" t="s">
        <v>6904</v>
      </c>
      <c r="E1686" s="3" t="s">
        <v>6905</v>
      </c>
      <c r="F1686" s="3" t="s">
        <v>6906</v>
      </c>
      <c r="G1686" s="3" t="s">
        <v>6907</v>
      </c>
      <c r="H1686" s="3" t="s">
        <v>27608</v>
      </c>
      <c r="I1686" s="3" t="s">
        <v>27609</v>
      </c>
      <c r="J1686" s="3" t="s">
        <v>27610</v>
      </c>
      <c r="K1686" s="3" t="s">
        <v>27611</v>
      </c>
      <c r="L1686" s="3"/>
    </row>
    <row r="1687" spans="1:12" ht="13.5" customHeight="1" x14ac:dyDescent="0.25">
      <c r="A1687" s="3" t="s">
        <v>9</v>
      </c>
      <c r="B1687" s="2" t="s">
        <v>40730</v>
      </c>
      <c r="C1687" s="2" t="s">
        <v>6908</v>
      </c>
      <c r="D1687" s="3" t="s">
        <v>6909</v>
      </c>
      <c r="E1687" s="3" t="s">
        <v>6909</v>
      </c>
      <c r="F1687" s="3" t="s">
        <v>6910</v>
      </c>
      <c r="G1687" s="3" t="s">
        <v>6911</v>
      </c>
      <c r="H1687" s="3" t="s">
        <v>27612</v>
      </c>
      <c r="I1687" s="3" t="s">
        <v>27612</v>
      </c>
      <c r="J1687" s="3" t="s">
        <v>27613</v>
      </c>
      <c r="K1687" s="3" t="s">
        <v>27614</v>
      </c>
      <c r="L1687" s="3"/>
    </row>
    <row r="1688" spans="1:12" ht="13.5" customHeight="1" x14ac:dyDescent="0.25">
      <c r="A1688" s="3" t="s">
        <v>188</v>
      </c>
      <c r="B1688" s="2" t="s">
        <v>40731</v>
      </c>
      <c r="C1688" s="2" t="s">
        <v>6912</v>
      </c>
      <c r="D1688" s="3" t="s">
        <v>6913</v>
      </c>
      <c r="E1688" s="3" t="s">
        <v>6913</v>
      </c>
      <c r="F1688" s="3" t="s">
        <v>6914</v>
      </c>
      <c r="G1688" s="3" t="s">
        <v>6915</v>
      </c>
      <c r="H1688" s="3" t="s">
        <v>27615</v>
      </c>
      <c r="I1688" s="3" t="s">
        <v>27615</v>
      </c>
      <c r="J1688" s="3" t="s">
        <v>27616</v>
      </c>
      <c r="K1688" s="3" t="s">
        <v>27617</v>
      </c>
      <c r="L1688" s="3"/>
    </row>
    <row r="1689" spans="1:12" ht="13.5" customHeight="1" x14ac:dyDescent="0.25">
      <c r="A1689" s="3" t="s">
        <v>162</v>
      </c>
      <c r="B1689" s="2" t="s">
        <v>40732</v>
      </c>
      <c r="C1689" s="2" t="s">
        <v>6916</v>
      </c>
      <c r="D1689" s="3" t="s">
        <v>6917</v>
      </c>
      <c r="E1689" s="3" t="s">
        <v>6917</v>
      </c>
      <c r="F1689" s="3" t="s">
        <v>6918</v>
      </c>
      <c r="G1689" s="3" t="s">
        <v>6919</v>
      </c>
      <c r="H1689" s="3" t="s">
        <v>27618</v>
      </c>
      <c r="I1689" s="3" t="s">
        <v>27618</v>
      </c>
      <c r="J1689" s="3" t="s">
        <v>27619</v>
      </c>
      <c r="K1689" s="3" t="s">
        <v>27620</v>
      </c>
      <c r="L1689" s="3"/>
    </row>
    <row r="1690" spans="1:12" ht="13.5" customHeight="1" x14ac:dyDescent="0.25">
      <c r="A1690" s="5" t="s">
        <v>13581</v>
      </c>
      <c r="B1690" s="5" t="s">
        <v>44601</v>
      </c>
      <c r="C1690" s="5" t="s">
        <v>44602</v>
      </c>
      <c r="D1690" s="5" t="s">
        <v>44603</v>
      </c>
      <c r="E1690" s="1" t="s">
        <v>44603</v>
      </c>
      <c r="F1690" s="1" t="s">
        <v>44604</v>
      </c>
      <c r="G1690" s="1" t="s">
        <v>44605</v>
      </c>
      <c r="H1690" s="5" t="str">
        <f ca="1">IFERROR(__xludf.DUMMYFUNCTION("GOOGLETRANSLATE(D53,""en"",""ja"")"),"異形成")</f>
        <v>異形成</v>
      </c>
      <c r="I1690" s="5" t="str">
        <f ca="1">IFERROR(__xludf.DUMMYFUNCTION("GOOGLETRANSLATE(E53,""en"",""ja"")"),"異形成")</f>
        <v>異形成</v>
      </c>
      <c r="J1690" s="5" t="str">
        <f ca="1">IFERROR(__xludf.DUMMYFUNCTION("GOOGLETRANSLATE(F53,""en"",""ja"")"),"生物標本における異形成の評価。")</f>
        <v>生物標本における異形成の評価。</v>
      </c>
      <c r="K1690" s="5" t="str">
        <f ca="1">IFERROR(__xludf.DUMMYFUNCTION("GOOGLETRANSLATE(G53,""en"",""ja"")"),"異形成の評価")</f>
        <v>異形成の評価</v>
      </c>
      <c r="L1690" s="3"/>
    </row>
    <row r="1691" spans="1:12" ht="13.5" customHeight="1" x14ac:dyDescent="0.25">
      <c r="A1691" s="3" t="s">
        <v>162</v>
      </c>
      <c r="B1691" s="2" t="s">
        <v>40733</v>
      </c>
      <c r="C1691" s="2" t="s">
        <v>6920</v>
      </c>
      <c r="D1691" s="3" t="s">
        <v>6921</v>
      </c>
      <c r="E1691" s="3" t="s">
        <v>6921</v>
      </c>
      <c r="F1691" s="3" t="s">
        <v>6922</v>
      </c>
      <c r="G1691" s="3" t="s">
        <v>6923</v>
      </c>
      <c r="H1691" s="3" t="s">
        <v>27621</v>
      </c>
      <c r="I1691" s="3" t="s">
        <v>27621</v>
      </c>
      <c r="J1691" s="3" t="s">
        <v>27622</v>
      </c>
      <c r="K1691" s="3" t="s">
        <v>27623</v>
      </c>
      <c r="L1691" s="3"/>
    </row>
    <row r="1692" spans="1:12" ht="13.5" customHeight="1" x14ac:dyDescent="0.25">
      <c r="A1692" s="3" t="s">
        <v>9</v>
      </c>
      <c r="B1692" s="2" t="s">
        <v>40734</v>
      </c>
      <c r="C1692" s="2" t="s">
        <v>6924</v>
      </c>
      <c r="D1692" s="3" t="s">
        <v>6925</v>
      </c>
      <c r="E1692" s="3" t="s">
        <v>6925</v>
      </c>
      <c r="F1692" s="3" t="s">
        <v>6926</v>
      </c>
      <c r="G1692" s="3" t="s">
        <v>6927</v>
      </c>
      <c r="H1692" s="3" t="s">
        <v>27624</v>
      </c>
      <c r="I1692" s="3" t="s">
        <v>27624</v>
      </c>
      <c r="J1692" s="3" t="s">
        <v>27625</v>
      </c>
      <c r="K1692" s="3" t="s">
        <v>27626</v>
      </c>
      <c r="L1692" s="3"/>
    </row>
    <row r="1693" spans="1:12" ht="13.5" customHeight="1" x14ac:dyDescent="0.25">
      <c r="A1693" s="3" t="s">
        <v>9</v>
      </c>
      <c r="B1693" s="2" t="s">
        <v>40735</v>
      </c>
      <c r="C1693" s="2" t="s">
        <v>6928</v>
      </c>
      <c r="D1693" s="3" t="s">
        <v>6929</v>
      </c>
      <c r="E1693" s="3" t="s">
        <v>6930</v>
      </c>
      <c r="F1693" s="3" t="s">
        <v>6931</v>
      </c>
      <c r="G1693" s="3" t="s">
        <v>6932</v>
      </c>
      <c r="H1693" s="3" t="s">
        <v>27627</v>
      </c>
      <c r="I1693" s="3" t="s">
        <v>27628</v>
      </c>
      <c r="J1693" s="3" t="s">
        <v>27629</v>
      </c>
      <c r="K1693" s="4" t="s">
        <v>27630</v>
      </c>
      <c r="L1693" s="3"/>
    </row>
    <row r="1694" spans="1:12" ht="13.5" customHeight="1" x14ac:dyDescent="0.25">
      <c r="A1694" s="3" t="s">
        <v>188</v>
      </c>
      <c r="B1694" s="2" t="s">
        <v>40736</v>
      </c>
      <c r="C1694" s="2" t="s">
        <v>6933</v>
      </c>
      <c r="D1694" s="3" t="s">
        <v>6934</v>
      </c>
      <c r="E1694" s="3" t="s">
        <v>6934</v>
      </c>
      <c r="F1694" s="3" t="s">
        <v>6935</v>
      </c>
      <c r="G1694" s="3" t="s">
        <v>6936</v>
      </c>
      <c r="H1694" s="3" t="s">
        <v>27631</v>
      </c>
      <c r="I1694" s="3" t="s">
        <v>27631</v>
      </c>
      <c r="J1694" s="3" t="s">
        <v>27632</v>
      </c>
      <c r="K1694" s="3" t="s">
        <v>27633</v>
      </c>
      <c r="L1694" s="3"/>
    </row>
    <row r="1695" spans="1:12" ht="13.5" customHeight="1" x14ac:dyDescent="0.25">
      <c r="A1695" s="3" t="s">
        <v>9</v>
      </c>
      <c r="B1695" s="2" t="s">
        <v>40737</v>
      </c>
      <c r="C1695" s="2" t="s">
        <v>6937</v>
      </c>
      <c r="D1695" s="3" t="s">
        <v>6938</v>
      </c>
      <c r="E1695" s="3" t="s">
        <v>6938</v>
      </c>
      <c r="F1695" s="3" t="s">
        <v>6939</v>
      </c>
      <c r="G1695" s="3" t="s">
        <v>6940</v>
      </c>
      <c r="H1695" s="3" t="s">
        <v>27634</v>
      </c>
      <c r="I1695" s="3" t="s">
        <v>27634</v>
      </c>
      <c r="J1695" s="3" t="s">
        <v>27635</v>
      </c>
      <c r="K1695" s="3" t="s">
        <v>27636</v>
      </c>
      <c r="L1695" s="3"/>
    </row>
    <row r="1696" spans="1:12" ht="13.5" customHeight="1" x14ac:dyDescent="0.25">
      <c r="A1696" s="3" t="s">
        <v>9</v>
      </c>
      <c r="B1696" s="2" t="s">
        <v>40738</v>
      </c>
      <c r="C1696" s="2" t="s">
        <v>6941</v>
      </c>
      <c r="D1696" s="3" t="s">
        <v>6942</v>
      </c>
      <c r="E1696" s="3" t="s">
        <v>6943</v>
      </c>
      <c r="F1696" s="3" t="s">
        <v>6944</v>
      </c>
      <c r="G1696" s="3" t="s">
        <v>6945</v>
      </c>
      <c r="H1696" s="3" t="s">
        <v>27637</v>
      </c>
      <c r="I1696" s="3" t="s">
        <v>27638</v>
      </c>
      <c r="J1696" s="3" t="s">
        <v>27639</v>
      </c>
      <c r="K1696" s="3" t="s">
        <v>27640</v>
      </c>
      <c r="L1696" s="3"/>
    </row>
    <row r="1697" spans="1:12" ht="13.5" customHeight="1" x14ac:dyDescent="0.25">
      <c r="A1697" s="3" t="s">
        <v>54</v>
      </c>
      <c r="B1697" s="2" t="s">
        <v>40739</v>
      </c>
      <c r="C1697" s="2" t="s">
        <v>6946</v>
      </c>
      <c r="D1697" s="3" t="s">
        <v>6947</v>
      </c>
      <c r="E1697" s="3" t="s">
        <v>6948</v>
      </c>
      <c r="F1697" s="3" t="s">
        <v>6949</v>
      </c>
      <c r="G1697" s="3" t="s">
        <v>6950</v>
      </c>
      <c r="H1697" s="3" t="s">
        <v>27641</v>
      </c>
      <c r="I1697" s="3" t="s">
        <v>27642</v>
      </c>
      <c r="J1697" s="3" t="s">
        <v>27643</v>
      </c>
      <c r="K1697" s="3" t="s">
        <v>27644</v>
      </c>
      <c r="L1697" s="3"/>
    </row>
    <row r="1698" spans="1:12" ht="13.5" customHeight="1" x14ac:dyDescent="0.25">
      <c r="A1698" s="3" t="s">
        <v>9</v>
      </c>
      <c r="B1698" s="2" t="s">
        <v>40740</v>
      </c>
      <c r="C1698" s="2" t="s">
        <v>6951</v>
      </c>
      <c r="D1698" s="3" t="s">
        <v>6952</v>
      </c>
      <c r="E1698" s="3" t="s">
        <v>6953</v>
      </c>
      <c r="F1698" s="3" t="s">
        <v>6954</v>
      </c>
      <c r="G1698" s="3" t="s">
        <v>6955</v>
      </c>
      <c r="H1698" s="3" t="s">
        <v>27645</v>
      </c>
      <c r="I1698" s="3" t="s">
        <v>27646</v>
      </c>
      <c r="J1698" s="3" t="s">
        <v>27647</v>
      </c>
      <c r="K1698" s="3" t="s">
        <v>27648</v>
      </c>
      <c r="L1698" s="3"/>
    </row>
    <row r="1699" spans="1:12" ht="13.5" customHeight="1" x14ac:dyDescent="0.25">
      <c r="A1699" s="3" t="s">
        <v>70</v>
      </c>
      <c r="B1699" s="2" t="s">
        <v>40741</v>
      </c>
      <c r="C1699" s="2" t="s">
        <v>6956</v>
      </c>
      <c r="D1699" s="3" t="s">
        <v>6957</v>
      </c>
      <c r="E1699" s="3" t="s">
        <v>6958</v>
      </c>
      <c r="F1699" s="3" t="s">
        <v>6959</v>
      </c>
      <c r="G1699" s="3" t="s">
        <v>6960</v>
      </c>
      <c r="H1699" s="3" t="s">
        <v>27649</v>
      </c>
      <c r="I1699" s="3" t="s">
        <v>27650</v>
      </c>
      <c r="J1699" s="3" t="s">
        <v>27651</v>
      </c>
      <c r="K1699" s="3" t="s">
        <v>27652</v>
      </c>
      <c r="L1699" s="3"/>
    </row>
    <row r="1700" spans="1:12" ht="13.5" customHeight="1" x14ac:dyDescent="0.25">
      <c r="A1700" s="3" t="s">
        <v>70</v>
      </c>
      <c r="B1700" s="2" t="s">
        <v>40742</v>
      </c>
      <c r="C1700" s="2" t="s">
        <v>6961</v>
      </c>
      <c r="D1700" s="3" t="s">
        <v>6962</v>
      </c>
      <c r="E1700" s="3" t="s">
        <v>6962</v>
      </c>
      <c r="F1700" s="3" t="s">
        <v>6963</v>
      </c>
      <c r="G1700" s="3" t="s">
        <v>6964</v>
      </c>
      <c r="H1700" s="3" t="s">
        <v>27653</v>
      </c>
      <c r="I1700" s="3" t="s">
        <v>27653</v>
      </c>
      <c r="J1700" s="3" t="s">
        <v>27654</v>
      </c>
      <c r="K1700" s="4" t="s">
        <v>27655</v>
      </c>
      <c r="L1700" s="3"/>
    </row>
    <row r="1701" spans="1:12" ht="13.5" customHeight="1" x14ac:dyDescent="0.25">
      <c r="A1701" s="3" t="s">
        <v>70</v>
      </c>
      <c r="B1701" s="2" t="s">
        <v>40743</v>
      </c>
      <c r="C1701" s="2" t="s">
        <v>6965</v>
      </c>
      <c r="D1701" s="3" t="s">
        <v>6966</v>
      </c>
      <c r="E1701" s="3" t="s">
        <v>6966</v>
      </c>
      <c r="F1701" s="3" t="s">
        <v>6967</v>
      </c>
      <c r="G1701" s="3" t="s">
        <v>6968</v>
      </c>
      <c r="H1701" s="3" t="s">
        <v>27656</v>
      </c>
      <c r="I1701" s="3" t="s">
        <v>27656</v>
      </c>
      <c r="J1701" s="3" t="s">
        <v>27657</v>
      </c>
      <c r="K1701" s="3" t="s">
        <v>27658</v>
      </c>
      <c r="L1701" s="3"/>
    </row>
    <row r="1702" spans="1:12" ht="13.5" customHeight="1" x14ac:dyDescent="0.25">
      <c r="A1702" s="3" t="s">
        <v>70</v>
      </c>
      <c r="B1702" s="2" t="s">
        <v>40744</v>
      </c>
      <c r="C1702" s="2" t="s">
        <v>6969</v>
      </c>
      <c r="D1702" s="3" t="s">
        <v>6970</v>
      </c>
      <c r="E1702" s="3" t="s">
        <v>6970</v>
      </c>
      <c r="F1702" s="3" t="s">
        <v>6971</v>
      </c>
      <c r="G1702" s="3" t="s">
        <v>6972</v>
      </c>
      <c r="H1702" s="3" t="s">
        <v>27659</v>
      </c>
      <c r="I1702" s="3" t="s">
        <v>27659</v>
      </c>
      <c r="J1702" s="3" t="s">
        <v>27660</v>
      </c>
      <c r="K1702" s="3" t="s">
        <v>27661</v>
      </c>
      <c r="L1702" s="3"/>
    </row>
    <row r="1703" spans="1:12" ht="13.5" customHeight="1" x14ac:dyDescent="0.25">
      <c r="A1703" s="3" t="s">
        <v>70</v>
      </c>
      <c r="B1703" s="2" t="s">
        <v>40745</v>
      </c>
      <c r="C1703" s="2" t="s">
        <v>6973</v>
      </c>
      <c r="D1703" s="3" t="s">
        <v>6974</v>
      </c>
      <c r="E1703" s="3" t="s">
        <v>6974</v>
      </c>
      <c r="F1703" s="3" t="s">
        <v>6975</v>
      </c>
      <c r="G1703" s="3" t="s">
        <v>6976</v>
      </c>
      <c r="H1703" s="3" t="s">
        <v>27662</v>
      </c>
      <c r="I1703" s="3" t="s">
        <v>27662</v>
      </c>
      <c r="J1703" s="3" t="s">
        <v>27663</v>
      </c>
      <c r="K1703" s="3" t="s">
        <v>27664</v>
      </c>
      <c r="L1703" s="3"/>
    </row>
    <row r="1704" spans="1:12" ht="13.5" customHeight="1" x14ac:dyDescent="0.25">
      <c r="A1704" s="3" t="s">
        <v>183</v>
      </c>
      <c r="B1704" s="2" t="s">
        <v>40746</v>
      </c>
      <c r="C1704" s="2" t="s">
        <v>6977</v>
      </c>
      <c r="D1704" s="3" t="s">
        <v>6978</v>
      </c>
      <c r="E1704" s="3" t="s">
        <v>6979</v>
      </c>
      <c r="F1704" s="3" t="s">
        <v>6980</v>
      </c>
      <c r="G1704" s="3" t="s">
        <v>6981</v>
      </c>
      <c r="H1704" s="3" t="s">
        <v>27665</v>
      </c>
      <c r="I1704" s="3" t="s">
        <v>27666</v>
      </c>
      <c r="J1704" s="3" t="s">
        <v>27667</v>
      </c>
      <c r="K1704" s="3" t="s">
        <v>27668</v>
      </c>
      <c r="L1704" s="3"/>
    </row>
    <row r="1705" spans="1:12" ht="13.5" customHeight="1" x14ac:dyDescent="0.25">
      <c r="A1705" s="3" t="s">
        <v>70</v>
      </c>
      <c r="B1705" s="2" t="s">
        <v>40747</v>
      </c>
      <c r="C1705" s="2" t="s">
        <v>6982</v>
      </c>
      <c r="D1705" s="3" t="s">
        <v>6983</v>
      </c>
      <c r="E1705" s="3" t="s">
        <v>6984</v>
      </c>
      <c r="F1705" s="3" t="s">
        <v>6985</v>
      </c>
      <c r="G1705" s="3" t="s">
        <v>6986</v>
      </c>
      <c r="H1705" s="3" t="s">
        <v>27669</v>
      </c>
      <c r="I1705" s="3" t="s">
        <v>27670</v>
      </c>
      <c r="J1705" s="3" t="s">
        <v>27671</v>
      </c>
      <c r="K1705" s="4" t="s">
        <v>27672</v>
      </c>
      <c r="L1705" s="3"/>
    </row>
    <row r="1706" spans="1:12" ht="13.5" customHeight="1" x14ac:dyDescent="0.25">
      <c r="A1706" s="3" t="s">
        <v>9</v>
      </c>
      <c r="B1706" s="2" t="s">
        <v>40748</v>
      </c>
      <c r="C1706" s="2" t="s">
        <v>6987</v>
      </c>
      <c r="D1706" s="3" t="s">
        <v>6988</v>
      </c>
      <c r="E1706" s="3" t="s">
        <v>6988</v>
      </c>
      <c r="F1706" s="3" t="s">
        <v>6989</v>
      </c>
      <c r="G1706" s="3" t="s">
        <v>6990</v>
      </c>
      <c r="H1706" s="3" t="s">
        <v>27673</v>
      </c>
      <c r="I1706" s="3" t="s">
        <v>27673</v>
      </c>
      <c r="J1706" s="3" t="s">
        <v>27674</v>
      </c>
      <c r="K1706" s="3" t="s">
        <v>27675</v>
      </c>
      <c r="L1706" s="3"/>
    </row>
    <row r="1707" spans="1:12" ht="13.5" customHeight="1" x14ac:dyDescent="0.25">
      <c r="A1707" s="3" t="s">
        <v>145</v>
      </c>
      <c r="B1707" s="2" t="s">
        <v>40749</v>
      </c>
      <c r="C1707" s="2" t="s">
        <v>6991</v>
      </c>
      <c r="D1707" s="3" t="s">
        <v>6992</v>
      </c>
      <c r="E1707" s="3" t="s">
        <v>6992</v>
      </c>
      <c r="F1707" s="3" t="s">
        <v>6993</v>
      </c>
      <c r="G1707" s="3" t="s">
        <v>6992</v>
      </c>
      <c r="H1707" s="3" t="s">
        <v>27676</v>
      </c>
      <c r="I1707" s="3" t="s">
        <v>27676</v>
      </c>
      <c r="J1707" s="3" t="s">
        <v>27677</v>
      </c>
      <c r="K1707" s="3" t="s">
        <v>27676</v>
      </c>
      <c r="L1707" s="3"/>
    </row>
    <row r="1708" spans="1:12" ht="13.5" customHeight="1" x14ac:dyDescent="0.25">
      <c r="A1708" s="3" t="s">
        <v>1258</v>
      </c>
      <c r="B1708" s="2" t="s">
        <v>40750</v>
      </c>
      <c r="C1708" s="2" t="s">
        <v>6994</v>
      </c>
      <c r="D1708" s="3" t="s">
        <v>6995</v>
      </c>
      <c r="E1708" s="3" t="s">
        <v>6996</v>
      </c>
      <c r="F1708" s="3" t="s">
        <v>6997</v>
      </c>
      <c r="G1708" s="3" t="s">
        <v>6998</v>
      </c>
      <c r="H1708" s="3" t="s">
        <v>27678</v>
      </c>
      <c r="I1708" s="3" t="s">
        <v>27679</v>
      </c>
      <c r="J1708" s="3" t="s">
        <v>27680</v>
      </c>
      <c r="K1708" s="3" t="s">
        <v>27681</v>
      </c>
      <c r="L1708" s="3"/>
    </row>
    <row r="1709" spans="1:12" ht="13.5" customHeight="1" x14ac:dyDescent="0.25">
      <c r="A1709" s="3" t="s">
        <v>1258</v>
      </c>
      <c r="B1709" s="2" t="s">
        <v>40751</v>
      </c>
      <c r="C1709" s="2" t="s">
        <v>6999</v>
      </c>
      <c r="D1709" s="3" t="s">
        <v>7000</v>
      </c>
      <c r="E1709" s="3" t="s">
        <v>7000</v>
      </c>
      <c r="F1709" s="3" t="s">
        <v>7001</v>
      </c>
      <c r="G1709" s="3" t="s">
        <v>7000</v>
      </c>
      <c r="H1709" s="3" t="s">
        <v>27682</v>
      </c>
      <c r="I1709" s="3" t="s">
        <v>27682</v>
      </c>
      <c r="J1709" s="3" t="s">
        <v>27683</v>
      </c>
      <c r="K1709" s="3" t="s">
        <v>27682</v>
      </c>
      <c r="L1709" s="3"/>
    </row>
    <row r="1710" spans="1:12" ht="13.5" customHeight="1" x14ac:dyDescent="0.25">
      <c r="A1710" s="3" t="s">
        <v>70</v>
      </c>
      <c r="B1710" s="2" t="s">
        <v>40752</v>
      </c>
      <c r="C1710" s="2" t="s">
        <v>7002</v>
      </c>
      <c r="D1710" s="3" t="s">
        <v>7003</v>
      </c>
      <c r="E1710" s="3" t="s">
        <v>7003</v>
      </c>
      <c r="F1710" s="3" t="s">
        <v>7004</v>
      </c>
      <c r="G1710" s="3" t="s">
        <v>7005</v>
      </c>
      <c r="H1710" s="3" t="s">
        <v>27684</v>
      </c>
      <c r="I1710" s="3" t="s">
        <v>27684</v>
      </c>
      <c r="J1710" s="3" t="s">
        <v>27685</v>
      </c>
      <c r="K1710" s="3" t="s">
        <v>27686</v>
      </c>
      <c r="L1710" s="3"/>
    </row>
    <row r="1711" spans="1:12" ht="13.5" customHeight="1" x14ac:dyDescent="0.25">
      <c r="A1711" s="3" t="s">
        <v>70</v>
      </c>
      <c r="B1711" s="2" t="s">
        <v>40753</v>
      </c>
      <c r="C1711" s="2" t="s">
        <v>7006</v>
      </c>
      <c r="D1711" s="3" t="s">
        <v>7007</v>
      </c>
      <c r="E1711" s="3" t="s">
        <v>7007</v>
      </c>
      <c r="F1711" s="3" t="s">
        <v>7008</v>
      </c>
      <c r="G1711" s="3" t="s">
        <v>7009</v>
      </c>
      <c r="H1711" s="3" t="s">
        <v>27687</v>
      </c>
      <c r="I1711" s="3" t="s">
        <v>27687</v>
      </c>
      <c r="J1711" s="3" t="s">
        <v>27688</v>
      </c>
      <c r="K1711" s="4" t="s">
        <v>27689</v>
      </c>
      <c r="L1711" s="3"/>
    </row>
    <row r="1712" spans="1:12" ht="13.5" customHeight="1" x14ac:dyDescent="0.25">
      <c r="A1712" s="3" t="s">
        <v>70</v>
      </c>
      <c r="B1712" s="2" t="s">
        <v>40754</v>
      </c>
      <c r="C1712" s="2" t="s">
        <v>7010</v>
      </c>
      <c r="D1712" s="3" t="s">
        <v>7011</v>
      </c>
      <c r="E1712" s="3" t="s">
        <v>7011</v>
      </c>
      <c r="F1712" s="3" t="s">
        <v>7012</v>
      </c>
      <c r="G1712" s="3" t="s">
        <v>7013</v>
      </c>
      <c r="H1712" s="3" t="s">
        <v>27690</v>
      </c>
      <c r="I1712" s="3" t="s">
        <v>27690</v>
      </c>
      <c r="J1712" s="3" t="s">
        <v>27691</v>
      </c>
      <c r="K1712" s="4" t="s">
        <v>27692</v>
      </c>
      <c r="L1712" s="3"/>
    </row>
    <row r="1713" spans="1:12" ht="13.5" customHeight="1" x14ac:dyDescent="0.25">
      <c r="A1713" s="3" t="s">
        <v>70</v>
      </c>
      <c r="B1713" s="2" t="s">
        <v>40755</v>
      </c>
      <c r="C1713" s="2" t="s">
        <v>7014</v>
      </c>
      <c r="D1713" s="3" t="s">
        <v>7015</v>
      </c>
      <c r="E1713" s="3" t="s">
        <v>7015</v>
      </c>
      <c r="F1713" s="3" t="s">
        <v>7016</v>
      </c>
      <c r="G1713" s="3" t="s">
        <v>7017</v>
      </c>
      <c r="H1713" s="3" t="s">
        <v>27693</v>
      </c>
      <c r="I1713" s="3" t="s">
        <v>27693</v>
      </c>
      <c r="J1713" s="3" t="s">
        <v>27694</v>
      </c>
      <c r="K1713" s="3" t="s">
        <v>27695</v>
      </c>
      <c r="L1713" s="3"/>
    </row>
    <row r="1714" spans="1:12" ht="13.5" customHeight="1" x14ac:dyDescent="0.25">
      <c r="A1714" s="3" t="s">
        <v>70</v>
      </c>
      <c r="B1714" s="2" t="s">
        <v>40756</v>
      </c>
      <c r="C1714" s="2" t="s">
        <v>7018</v>
      </c>
      <c r="D1714" s="3" t="s">
        <v>7019</v>
      </c>
      <c r="E1714" s="3" t="s">
        <v>7019</v>
      </c>
      <c r="F1714" s="3" t="s">
        <v>7020</v>
      </c>
      <c r="G1714" s="3" t="s">
        <v>7021</v>
      </c>
      <c r="H1714" s="3" t="s">
        <v>27696</v>
      </c>
      <c r="I1714" s="3" t="s">
        <v>27696</v>
      </c>
      <c r="J1714" s="3" t="s">
        <v>27697</v>
      </c>
      <c r="K1714" s="3" t="s">
        <v>27698</v>
      </c>
      <c r="L1714" s="3"/>
    </row>
    <row r="1715" spans="1:12" ht="13.5" customHeight="1" x14ac:dyDescent="0.25">
      <c r="A1715" s="3" t="s">
        <v>70</v>
      </c>
      <c r="B1715" s="2" t="s">
        <v>40757</v>
      </c>
      <c r="C1715" s="2" t="s">
        <v>7022</v>
      </c>
      <c r="D1715" s="3" t="s">
        <v>7023</v>
      </c>
      <c r="E1715" s="3" t="s">
        <v>7023</v>
      </c>
      <c r="F1715" s="3" t="s">
        <v>7024</v>
      </c>
      <c r="G1715" s="3" t="s">
        <v>7025</v>
      </c>
      <c r="H1715" s="3" t="s">
        <v>27699</v>
      </c>
      <c r="I1715" s="3" t="s">
        <v>27699</v>
      </c>
      <c r="J1715" s="3" t="s">
        <v>27700</v>
      </c>
      <c r="K1715" s="3" t="s">
        <v>27701</v>
      </c>
      <c r="L1715" s="3"/>
    </row>
    <row r="1716" spans="1:12" ht="13.5" customHeight="1" x14ac:dyDescent="0.25">
      <c r="A1716" s="3" t="s">
        <v>70</v>
      </c>
      <c r="B1716" s="2" t="s">
        <v>40758</v>
      </c>
      <c r="C1716" s="2" t="s">
        <v>7026</v>
      </c>
      <c r="D1716" s="3" t="s">
        <v>7027</v>
      </c>
      <c r="E1716" s="3" t="s">
        <v>7027</v>
      </c>
      <c r="F1716" s="3" t="s">
        <v>7028</v>
      </c>
      <c r="G1716" s="3" t="s">
        <v>7029</v>
      </c>
      <c r="H1716" s="3" t="s">
        <v>27702</v>
      </c>
      <c r="I1716" s="3" t="s">
        <v>27702</v>
      </c>
      <c r="J1716" s="3" t="s">
        <v>27703</v>
      </c>
      <c r="K1716" s="3" t="s">
        <v>27704</v>
      </c>
      <c r="L1716" s="3"/>
    </row>
    <row r="1717" spans="1:12" ht="13.5" customHeight="1" x14ac:dyDescent="0.25">
      <c r="A1717" s="3" t="s">
        <v>70</v>
      </c>
      <c r="B1717" s="2" t="s">
        <v>40759</v>
      </c>
      <c r="C1717" s="2" t="s">
        <v>7030</v>
      </c>
      <c r="D1717" s="3" t="s">
        <v>7031</v>
      </c>
      <c r="E1717" s="3" t="s">
        <v>7031</v>
      </c>
      <c r="F1717" s="3" t="s">
        <v>7032</v>
      </c>
      <c r="G1717" s="3" t="s">
        <v>7033</v>
      </c>
      <c r="H1717" s="3" t="s">
        <v>27705</v>
      </c>
      <c r="I1717" s="3" t="s">
        <v>27705</v>
      </c>
      <c r="J1717" s="3" t="s">
        <v>27706</v>
      </c>
      <c r="K1717" s="3" t="s">
        <v>27707</v>
      </c>
      <c r="L1717" s="3"/>
    </row>
    <row r="1718" spans="1:12" ht="13.5" customHeight="1" x14ac:dyDescent="0.25">
      <c r="A1718" s="3" t="s">
        <v>9</v>
      </c>
      <c r="B1718" s="2" t="s">
        <v>40760</v>
      </c>
      <c r="C1718" s="2" t="s">
        <v>7034</v>
      </c>
      <c r="D1718" s="3" t="s">
        <v>7035</v>
      </c>
      <c r="E1718" s="3" t="s">
        <v>7036</v>
      </c>
      <c r="F1718" s="3" t="s">
        <v>7037</v>
      </c>
      <c r="G1718" s="3" t="s">
        <v>7038</v>
      </c>
      <c r="H1718" s="3" t="s">
        <v>27708</v>
      </c>
      <c r="I1718" s="3" t="s">
        <v>27709</v>
      </c>
      <c r="J1718" s="3" t="s">
        <v>27710</v>
      </c>
      <c r="K1718" s="3" t="s">
        <v>27711</v>
      </c>
      <c r="L1718" s="3"/>
    </row>
    <row r="1719" spans="1:12" ht="13.5" customHeight="1" x14ac:dyDescent="0.25">
      <c r="A1719" s="3" t="s">
        <v>2907</v>
      </c>
      <c r="B1719" s="2" t="s">
        <v>40761</v>
      </c>
      <c r="C1719" s="2" t="s">
        <v>7039</v>
      </c>
      <c r="D1719" s="3" t="s">
        <v>7040</v>
      </c>
      <c r="E1719" s="3" t="s">
        <v>7040</v>
      </c>
      <c r="F1719" s="3" t="s">
        <v>7041</v>
      </c>
      <c r="G1719" s="3" t="s">
        <v>7042</v>
      </c>
      <c r="H1719" s="3" t="s">
        <v>27712</v>
      </c>
      <c r="I1719" s="3" t="s">
        <v>27712</v>
      </c>
      <c r="J1719" s="3" t="s">
        <v>27713</v>
      </c>
      <c r="K1719" s="3" t="s">
        <v>27714</v>
      </c>
      <c r="L1719" s="3"/>
    </row>
    <row r="1720" spans="1:12" ht="13.5" customHeight="1" x14ac:dyDescent="0.25">
      <c r="A1720" s="3" t="s">
        <v>9</v>
      </c>
      <c r="B1720" s="2" t="s">
        <v>40762</v>
      </c>
      <c r="C1720" s="2" t="s">
        <v>7043</v>
      </c>
      <c r="D1720" s="3" t="s">
        <v>7044</v>
      </c>
      <c r="E1720" s="3" t="s">
        <v>7044</v>
      </c>
      <c r="F1720" s="3" t="s">
        <v>7045</v>
      </c>
      <c r="G1720" s="3" t="s">
        <v>7046</v>
      </c>
      <c r="H1720" s="3" t="s">
        <v>27715</v>
      </c>
      <c r="I1720" s="3" t="s">
        <v>27715</v>
      </c>
      <c r="J1720" s="3" t="s">
        <v>27716</v>
      </c>
      <c r="K1720" s="3" t="s">
        <v>27717</v>
      </c>
      <c r="L1720" s="3"/>
    </row>
    <row r="1721" spans="1:12" ht="13.5" customHeight="1" x14ac:dyDescent="0.25">
      <c r="A1721" s="3" t="s">
        <v>145</v>
      </c>
      <c r="B1721" s="2" t="s">
        <v>40763</v>
      </c>
      <c r="C1721" s="2" t="s">
        <v>7047</v>
      </c>
      <c r="D1721" s="3" t="s">
        <v>7048</v>
      </c>
      <c r="E1721" s="3" t="s">
        <v>7048</v>
      </c>
      <c r="F1721" s="3" t="s">
        <v>7049</v>
      </c>
      <c r="G1721" s="3" t="s">
        <v>7048</v>
      </c>
      <c r="H1721" s="3" t="s">
        <v>27718</v>
      </c>
      <c r="I1721" s="3" t="s">
        <v>27718</v>
      </c>
      <c r="J1721" s="3" t="s">
        <v>27719</v>
      </c>
      <c r="K1721" s="3" t="s">
        <v>27718</v>
      </c>
      <c r="L1721" s="3"/>
    </row>
    <row r="1722" spans="1:12" ht="13.5" customHeight="1" x14ac:dyDescent="0.25">
      <c r="A1722" s="3" t="s">
        <v>145</v>
      </c>
      <c r="B1722" s="2" t="s">
        <v>40764</v>
      </c>
      <c r="C1722" s="2" t="s">
        <v>7050</v>
      </c>
      <c r="D1722" s="3" t="s">
        <v>7051</v>
      </c>
      <c r="E1722" s="3" t="s">
        <v>7051</v>
      </c>
      <c r="F1722" s="3" t="s">
        <v>7052</v>
      </c>
      <c r="G1722" s="3" t="s">
        <v>7051</v>
      </c>
      <c r="H1722" s="3" t="s">
        <v>27720</v>
      </c>
      <c r="I1722" s="3" t="s">
        <v>27720</v>
      </c>
      <c r="J1722" s="3" t="s">
        <v>27721</v>
      </c>
      <c r="K1722" s="3" t="s">
        <v>27720</v>
      </c>
      <c r="L1722" s="3"/>
    </row>
    <row r="1723" spans="1:12" ht="13.5" customHeight="1" x14ac:dyDescent="0.25">
      <c r="A1723" s="3" t="s">
        <v>70</v>
      </c>
      <c r="B1723" s="2" t="s">
        <v>40765</v>
      </c>
      <c r="C1723" s="2" t="s">
        <v>7053</v>
      </c>
      <c r="D1723" s="3" t="s">
        <v>7054</v>
      </c>
      <c r="E1723" s="3" t="s">
        <v>7054</v>
      </c>
      <c r="F1723" s="3" t="s">
        <v>7055</v>
      </c>
      <c r="G1723" s="3" t="s">
        <v>7056</v>
      </c>
      <c r="H1723" s="3" t="s">
        <v>27722</v>
      </c>
      <c r="I1723" s="3" t="s">
        <v>27722</v>
      </c>
      <c r="J1723" s="3" t="s">
        <v>27723</v>
      </c>
      <c r="K1723" s="3" t="s">
        <v>27724</v>
      </c>
      <c r="L1723" s="3"/>
    </row>
    <row r="1724" spans="1:12" ht="13.5" customHeight="1" x14ac:dyDescent="0.25">
      <c r="A1724" s="3" t="s">
        <v>121</v>
      </c>
      <c r="B1724" s="2" t="s">
        <v>40766</v>
      </c>
      <c r="C1724" s="2" t="s">
        <v>7057</v>
      </c>
      <c r="D1724" s="3" t="s">
        <v>7058</v>
      </c>
      <c r="E1724" s="3" t="s">
        <v>7059</v>
      </c>
      <c r="F1724" s="3" t="s">
        <v>7060</v>
      </c>
      <c r="G1724" s="3" t="s">
        <v>7061</v>
      </c>
      <c r="H1724" s="3" t="s">
        <v>27725</v>
      </c>
      <c r="I1724" s="3" t="s">
        <v>27726</v>
      </c>
      <c r="J1724" s="3" t="s">
        <v>27727</v>
      </c>
      <c r="K1724" s="3" t="s">
        <v>27728</v>
      </c>
      <c r="L1724" s="3"/>
    </row>
    <row r="1725" spans="1:12" ht="13.5" customHeight="1" x14ac:dyDescent="0.25">
      <c r="A1725" s="3" t="s">
        <v>121</v>
      </c>
      <c r="B1725" s="2" t="s">
        <v>40767</v>
      </c>
      <c r="C1725" s="2" t="s">
        <v>7062</v>
      </c>
      <c r="D1725" s="3" t="s">
        <v>7063</v>
      </c>
      <c r="E1725" s="3" t="s">
        <v>7064</v>
      </c>
      <c r="F1725" s="3" t="s">
        <v>7065</v>
      </c>
      <c r="G1725" s="3" t="s">
        <v>7066</v>
      </c>
      <c r="H1725" s="3" t="s">
        <v>27729</v>
      </c>
      <c r="I1725" s="3" t="s">
        <v>27730</v>
      </c>
      <c r="J1725" s="3" t="s">
        <v>27731</v>
      </c>
      <c r="K1725" s="3" t="s">
        <v>27732</v>
      </c>
      <c r="L1725" s="3"/>
    </row>
    <row r="1726" spans="1:12" ht="13.5" customHeight="1" x14ac:dyDescent="0.25">
      <c r="A1726" s="3" t="s">
        <v>145</v>
      </c>
      <c r="B1726" s="2" t="s">
        <v>40768</v>
      </c>
      <c r="C1726" s="2" t="s">
        <v>7067</v>
      </c>
      <c r="D1726" s="3" t="s">
        <v>7068</v>
      </c>
      <c r="E1726" s="3" t="s">
        <v>7068</v>
      </c>
      <c r="F1726" s="3" t="s">
        <v>7069</v>
      </c>
      <c r="G1726" s="3" t="s">
        <v>7068</v>
      </c>
      <c r="H1726" s="3" t="s">
        <v>27733</v>
      </c>
      <c r="I1726" s="3" t="s">
        <v>27733</v>
      </c>
      <c r="J1726" s="3" t="s">
        <v>27734</v>
      </c>
      <c r="K1726" s="3" t="s">
        <v>27733</v>
      </c>
      <c r="L1726" s="3"/>
    </row>
    <row r="1727" spans="1:12" ht="13.5" customHeight="1" x14ac:dyDescent="0.25">
      <c r="A1727" s="3" t="s">
        <v>9</v>
      </c>
      <c r="B1727" s="2" t="s">
        <v>40769</v>
      </c>
      <c r="C1727" s="2" t="s">
        <v>7070</v>
      </c>
      <c r="D1727" s="3" t="s">
        <v>7070</v>
      </c>
      <c r="E1727" s="3" t="s">
        <v>7071</v>
      </c>
      <c r="F1727" s="3" t="s">
        <v>7072</v>
      </c>
      <c r="G1727" s="3" t="s">
        <v>7073</v>
      </c>
      <c r="H1727" s="3" t="s">
        <v>7070</v>
      </c>
      <c r="I1727" s="3" t="s">
        <v>27735</v>
      </c>
      <c r="J1727" s="3" t="s">
        <v>27736</v>
      </c>
      <c r="K1727" s="3" t="s">
        <v>27737</v>
      </c>
      <c r="L1727" s="3"/>
    </row>
    <row r="1728" spans="1:12" ht="13.5" customHeight="1" x14ac:dyDescent="0.25">
      <c r="A1728" s="3" t="s">
        <v>1560</v>
      </c>
      <c r="B1728" s="2" t="s">
        <v>40770</v>
      </c>
      <c r="C1728" s="2" t="s">
        <v>7074</v>
      </c>
      <c r="D1728" s="3" t="s">
        <v>7075</v>
      </c>
      <c r="E1728" s="3" t="s">
        <v>7075</v>
      </c>
      <c r="F1728" s="3" t="s">
        <v>7076</v>
      </c>
      <c r="G1728" s="3" t="s">
        <v>7077</v>
      </c>
      <c r="H1728" s="3" t="s">
        <v>27738</v>
      </c>
      <c r="I1728" s="3" t="s">
        <v>27738</v>
      </c>
      <c r="J1728" s="3" t="s">
        <v>27739</v>
      </c>
      <c r="K1728" s="3" t="s">
        <v>27740</v>
      </c>
      <c r="L1728" s="3"/>
    </row>
    <row r="1729" spans="1:12" ht="13.5" customHeight="1" x14ac:dyDescent="0.25">
      <c r="A1729" s="3" t="s">
        <v>145</v>
      </c>
      <c r="B1729" s="2" t="s">
        <v>40771</v>
      </c>
      <c r="C1729" s="2" t="s">
        <v>7078</v>
      </c>
      <c r="D1729" s="3" t="s">
        <v>7079</v>
      </c>
      <c r="E1729" s="3" t="s">
        <v>7079</v>
      </c>
      <c r="F1729" s="3" t="s">
        <v>7080</v>
      </c>
      <c r="G1729" s="3" t="s">
        <v>7079</v>
      </c>
      <c r="H1729" s="3" t="s">
        <v>27741</v>
      </c>
      <c r="I1729" s="3" t="s">
        <v>27741</v>
      </c>
      <c r="J1729" s="3" t="s">
        <v>27742</v>
      </c>
      <c r="K1729" s="3" t="s">
        <v>27741</v>
      </c>
      <c r="L1729" s="3"/>
    </row>
    <row r="1730" spans="1:12" ht="13.5" customHeight="1" x14ac:dyDescent="0.25">
      <c r="A1730" s="3" t="s">
        <v>70</v>
      </c>
      <c r="B1730" s="2" t="s">
        <v>40772</v>
      </c>
      <c r="C1730" s="2" t="s">
        <v>7081</v>
      </c>
      <c r="D1730" s="3" t="s">
        <v>7082</v>
      </c>
      <c r="E1730" s="3" t="s">
        <v>7082</v>
      </c>
      <c r="F1730" s="3" t="s">
        <v>7083</v>
      </c>
      <c r="G1730" s="3" t="s">
        <v>7084</v>
      </c>
      <c r="H1730" s="3" t="s">
        <v>27743</v>
      </c>
      <c r="I1730" s="3" t="s">
        <v>27743</v>
      </c>
      <c r="J1730" s="3" t="s">
        <v>27744</v>
      </c>
      <c r="K1730" s="3" t="s">
        <v>27745</v>
      </c>
      <c r="L1730" s="3"/>
    </row>
    <row r="1731" spans="1:12" ht="13.5" customHeight="1" x14ac:dyDescent="0.25">
      <c r="A1731" s="3" t="s">
        <v>70</v>
      </c>
      <c r="B1731" s="2" t="s">
        <v>40773</v>
      </c>
      <c r="C1731" s="2" t="s">
        <v>7085</v>
      </c>
      <c r="D1731" s="3" t="s">
        <v>7086</v>
      </c>
      <c r="E1731" s="3" t="s">
        <v>7086</v>
      </c>
      <c r="F1731" s="3" t="s">
        <v>7087</v>
      </c>
      <c r="G1731" s="3" t="s">
        <v>7088</v>
      </c>
      <c r="H1731" s="3" t="s">
        <v>27746</v>
      </c>
      <c r="I1731" s="3" t="s">
        <v>27746</v>
      </c>
      <c r="J1731" s="3" t="s">
        <v>27747</v>
      </c>
      <c r="K1731" s="3" t="s">
        <v>27748</v>
      </c>
      <c r="L1731" s="3"/>
    </row>
    <row r="1732" spans="1:12" ht="13.5" customHeight="1" x14ac:dyDescent="0.25">
      <c r="A1732" s="3" t="s">
        <v>506</v>
      </c>
      <c r="B1732" s="2" t="s">
        <v>40774</v>
      </c>
      <c r="C1732" s="2" t="s">
        <v>7089</v>
      </c>
      <c r="D1732" s="3" t="s">
        <v>7090</v>
      </c>
      <c r="E1732" s="3" t="s">
        <v>7090</v>
      </c>
      <c r="F1732" s="3" t="s">
        <v>7091</v>
      </c>
      <c r="G1732" s="3" t="s">
        <v>7092</v>
      </c>
      <c r="H1732" s="3" t="s">
        <v>27749</v>
      </c>
      <c r="I1732" s="3" t="s">
        <v>27749</v>
      </c>
      <c r="J1732" s="3" t="s">
        <v>27750</v>
      </c>
      <c r="K1732" s="3" t="s">
        <v>27751</v>
      </c>
      <c r="L1732" s="3"/>
    </row>
    <row r="1733" spans="1:12" ht="13.5" customHeight="1" x14ac:dyDescent="0.25">
      <c r="A1733" s="3" t="s">
        <v>145</v>
      </c>
      <c r="B1733" s="2" t="s">
        <v>40774</v>
      </c>
      <c r="C1733" s="2" t="s">
        <v>7089</v>
      </c>
      <c r="D1733" s="3" t="s">
        <v>7090</v>
      </c>
      <c r="E1733" s="3" t="s">
        <v>7090</v>
      </c>
      <c r="F1733" s="3" t="s">
        <v>7091</v>
      </c>
      <c r="G1733" s="3" t="s">
        <v>7092</v>
      </c>
      <c r="H1733" s="3" t="s">
        <v>27749</v>
      </c>
      <c r="I1733" s="3" t="s">
        <v>27749</v>
      </c>
      <c r="J1733" s="3" t="s">
        <v>27750</v>
      </c>
      <c r="K1733" s="3" t="s">
        <v>27751</v>
      </c>
      <c r="L1733" s="3"/>
    </row>
    <row r="1734" spans="1:12" ht="13.5" customHeight="1" x14ac:dyDescent="0.25">
      <c r="A1734" s="3" t="s">
        <v>9</v>
      </c>
      <c r="B1734" s="2" t="s">
        <v>40775</v>
      </c>
      <c r="C1734" s="2" t="s">
        <v>7093</v>
      </c>
      <c r="D1734" s="3" t="s">
        <v>7094</v>
      </c>
      <c r="E1734" s="3" t="s">
        <v>7095</v>
      </c>
      <c r="F1734" s="3" t="s">
        <v>7096</v>
      </c>
      <c r="G1734" s="3" t="s">
        <v>7097</v>
      </c>
      <c r="H1734" s="3" t="s">
        <v>27752</v>
      </c>
      <c r="I1734" s="3" t="s">
        <v>27753</v>
      </c>
      <c r="J1734" s="3" t="s">
        <v>27754</v>
      </c>
      <c r="K1734" s="3" t="s">
        <v>27755</v>
      </c>
      <c r="L1734" s="3"/>
    </row>
    <row r="1735" spans="1:12" ht="13.5" customHeight="1" x14ac:dyDescent="0.25">
      <c r="A1735" s="3" t="s">
        <v>9</v>
      </c>
      <c r="B1735" s="2" t="s">
        <v>40776</v>
      </c>
      <c r="C1735" s="2" t="s">
        <v>7098</v>
      </c>
      <c r="D1735" s="3" t="s">
        <v>7099</v>
      </c>
      <c r="E1735" s="3" t="s">
        <v>7099</v>
      </c>
      <c r="F1735" s="3" t="s">
        <v>7100</v>
      </c>
      <c r="G1735" s="3" t="s">
        <v>7099</v>
      </c>
      <c r="H1735" s="3" t="s">
        <v>27756</v>
      </c>
      <c r="I1735" s="3" t="s">
        <v>27756</v>
      </c>
      <c r="J1735" s="3" t="s">
        <v>27757</v>
      </c>
      <c r="K1735" s="3" t="s">
        <v>27756</v>
      </c>
      <c r="L1735" s="3"/>
    </row>
    <row r="1736" spans="1:12" ht="13.5" customHeight="1" x14ac:dyDescent="0.25">
      <c r="A1736" s="3" t="s">
        <v>506</v>
      </c>
      <c r="B1736" s="2" t="s">
        <v>40777</v>
      </c>
      <c r="C1736" s="2" t="s">
        <v>7101</v>
      </c>
      <c r="D1736" s="3" t="s">
        <v>7102</v>
      </c>
      <c r="E1736" s="3" t="s">
        <v>7102</v>
      </c>
      <c r="F1736" s="3" t="s">
        <v>7103</v>
      </c>
      <c r="G1736" s="3" t="s">
        <v>7104</v>
      </c>
      <c r="H1736" s="3" t="s">
        <v>27758</v>
      </c>
      <c r="I1736" s="3" t="s">
        <v>27758</v>
      </c>
      <c r="J1736" s="3" t="s">
        <v>27759</v>
      </c>
      <c r="K1736" s="3" t="s">
        <v>27760</v>
      </c>
      <c r="L1736" s="3"/>
    </row>
    <row r="1737" spans="1:12" ht="13.5" customHeight="1" x14ac:dyDescent="0.25">
      <c r="A1737" s="3" t="s">
        <v>506</v>
      </c>
      <c r="B1737" s="2" t="s">
        <v>40778</v>
      </c>
      <c r="C1737" s="2" t="s">
        <v>7105</v>
      </c>
      <c r="D1737" s="3" t="s">
        <v>7106</v>
      </c>
      <c r="E1737" s="3" t="s">
        <v>7106</v>
      </c>
      <c r="F1737" s="3" t="s">
        <v>7107</v>
      </c>
      <c r="G1737" s="3" t="s">
        <v>7106</v>
      </c>
      <c r="H1737" s="3" t="s">
        <v>27761</v>
      </c>
      <c r="I1737" s="3" t="s">
        <v>27761</v>
      </c>
      <c r="J1737" s="3" t="s">
        <v>27762</v>
      </c>
      <c r="K1737" s="3" t="s">
        <v>27761</v>
      </c>
      <c r="L1737" s="3"/>
    </row>
    <row r="1738" spans="1:12" ht="13.5" customHeight="1" x14ac:dyDescent="0.25">
      <c r="A1738" s="3" t="s">
        <v>84</v>
      </c>
      <c r="B1738" s="2" t="s">
        <v>40779</v>
      </c>
      <c r="C1738" s="2" t="s">
        <v>7108</v>
      </c>
      <c r="D1738" s="3" t="s">
        <v>7109</v>
      </c>
      <c r="E1738" s="3" t="s">
        <v>7110</v>
      </c>
      <c r="F1738" s="3" t="s">
        <v>7111</v>
      </c>
      <c r="G1738" s="3" t="s">
        <v>7109</v>
      </c>
      <c r="H1738" s="3" t="s">
        <v>27763</v>
      </c>
      <c r="I1738" s="3" t="s">
        <v>27764</v>
      </c>
      <c r="J1738" s="3" t="s">
        <v>27765</v>
      </c>
      <c r="K1738" s="3" t="s">
        <v>27763</v>
      </c>
      <c r="L1738" s="3"/>
    </row>
    <row r="1739" spans="1:12" ht="13.5" customHeight="1" x14ac:dyDescent="0.25">
      <c r="A1739" s="3" t="s">
        <v>1258</v>
      </c>
      <c r="B1739" s="2" t="s">
        <v>40780</v>
      </c>
      <c r="C1739" s="2" t="s">
        <v>7112</v>
      </c>
      <c r="D1739" s="3" t="s">
        <v>7113</v>
      </c>
      <c r="E1739" s="3" t="s">
        <v>7114</v>
      </c>
      <c r="F1739" s="3" t="s">
        <v>7115</v>
      </c>
      <c r="G1739" s="3" t="s">
        <v>7116</v>
      </c>
      <c r="H1739" s="3" t="s">
        <v>27766</v>
      </c>
      <c r="I1739" s="3" t="s">
        <v>27767</v>
      </c>
      <c r="J1739" s="3" t="s">
        <v>27768</v>
      </c>
      <c r="K1739" s="3" t="s">
        <v>27769</v>
      </c>
      <c r="L1739" s="3"/>
    </row>
    <row r="1740" spans="1:12" ht="13.5" customHeight="1" x14ac:dyDescent="0.25">
      <c r="A1740" s="3" t="s">
        <v>70</v>
      </c>
      <c r="B1740" s="2" t="s">
        <v>40781</v>
      </c>
      <c r="C1740" s="2" t="s">
        <v>7117</v>
      </c>
      <c r="D1740" s="3" t="s">
        <v>7118</v>
      </c>
      <c r="E1740" s="3" t="s">
        <v>7119</v>
      </c>
      <c r="F1740" s="3" t="s">
        <v>7120</v>
      </c>
      <c r="G1740" s="3" t="s">
        <v>7121</v>
      </c>
      <c r="H1740" s="3" t="s">
        <v>27770</v>
      </c>
      <c r="I1740" s="3" t="s">
        <v>27771</v>
      </c>
      <c r="J1740" s="3" t="s">
        <v>27772</v>
      </c>
      <c r="K1740" s="3" t="s">
        <v>27773</v>
      </c>
      <c r="L1740" s="3"/>
    </row>
    <row r="1741" spans="1:12" ht="13.5" customHeight="1" x14ac:dyDescent="0.25">
      <c r="A1741" s="3" t="s">
        <v>70</v>
      </c>
      <c r="B1741" s="2" t="s">
        <v>40782</v>
      </c>
      <c r="C1741" s="2" t="s">
        <v>7122</v>
      </c>
      <c r="D1741" s="3" t="s">
        <v>7123</v>
      </c>
      <c r="E1741" s="3" t="s">
        <v>7123</v>
      </c>
      <c r="F1741" s="3" t="s">
        <v>7124</v>
      </c>
      <c r="G1741" s="3" t="s">
        <v>7125</v>
      </c>
      <c r="H1741" s="3" t="s">
        <v>27774</v>
      </c>
      <c r="I1741" s="3" t="s">
        <v>27774</v>
      </c>
      <c r="J1741" s="3" t="s">
        <v>27775</v>
      </c>
      <c r="K1741" s="4" t="s">
        <v>27776</v>
      </c>
      <c r="L1741" s="3"/>
    </row>
    <row r="1742" spans="1:12" ht="13.5" customHeight="1" x14ac:dyDescent="0.25">
      <c r="A1742" s="3" t="s">
        <v>70</v>
      </c>
      <c r="B1742" s="2" t="s">
        <v>40783</v>
      </c>
      <c r="C1742" s="2" t="s">
        <v>7126</v>
      </c>
      <c r="D1742" s="3" t="s">
        <v>7127</v>
      </c>
      <c r="E1742" s="3" t="s">
        <v>7127</v>
      </c>
      <c r="F1742" s="3" t="s">
        <v>7128</v>
      </c>
      <c r="G1742" s="3" t="s">
        <v>7129</v>
      </c>
      <c r="H1742" s="3" t="s">
        <v>27777</v>
      </c>
      <c r="I1742" s="3" t="s">
        <v>27777</v>
      </c>
      <c r="J1742" s="3" t="s">
        <v>27778</v>
      </c>
      <c r="K1742" s="3" t="s">
        <v>27779</v>
      </c>
      <c r="L1742" s="3"/>
    </row>
    <row r="1743" spans="1:12" ht="13.5" customHeight="1" x14ac:dyDescent="0.25">
      <c r="A1743" s="3" t="s">
        <v>493</v>
      </c>
      <c r="B1743" s="2" t="s">
        <v>40784</v>
      </c>
      <c r="C1743" s="2" t="s">
        <v>7130</v>
      </c>
      <c r="D1743" s="3" t="s">
        <v>7131</v>
      </c>
      <c r="E1743" s="3" t="s">
        <v>7131</v>
      </c>
      <c r="F1743" s="3" t="s">
        <v>7132</v>
      </c>
      <c r="G1743" s="3" t="s">
        <v>7131</v>
      </c>
      <c r="H1743" s="3" t="s">
        <v>27780</v>
      </c>
      <c r="I1743" s="3" t="s">
        <v>27780</v>
      </c>
      <c r="J1743" s="3" t="s">
        <v>27781</v>
      </c>
      <c r="K1743" s="3" t="s">
        <v>27780</v>
      </c>
      <c r="L1743" s="3"/>
    </row>
    <row r="1744" spans="1:12" ht="13.5" customHeight="1" x14ac:dyDescent="0.25">
      <c r="A1744" s="3" t="s">
        <v>84</v>
      </c>
      <c r="B1744" s="2" t="s">
        <v>40785</v>
      </c>
      <c r="C1744" s="2" t="s">
        <v>7133</v>
      </c>
      <c r="D1744" s="3" t="s">
        <v>7134</v>
      </c>
      <c r="E1744" s="3" t="s">
        <v>7134</v>
      </c>
      <c r="F1744" s="3" t="s">
        <v>7135</v>
      </c>
      <c r="G1744" s="3" t="s">
        <v>7134</v>
      </c>
      <c r="H1744" s="3" t="s">
        <v>27782</v>
      </c>
      <c r="I1744" s="3" t="s">
        <v>27782</v>
      </c>
      <c r="J1744" s="3" t="s">
        <v>27783</v>
      </c>
      <c r="K1744" s="3" t="s">
        <v>27782</v>
      </c>
      <c r="L1744" s="3"/>
    </row>
    <row r="1745" spans="1:12" ht="13.5" customHeight="1" x14ac:dyDescent="0.25">
      <c r="A1745" s="3" t="s">
        <v>493</v>
      </c>
      <c r="B1745" s="2" t="s">
        <v>40786</v>
      </c>
      <c r="C1745" s="2" t="s">
        <v>7136</v>
      </c>
      <c r="D1745" s="3" t="s">
        <v>7137</v>
      </c>
      <c r="E1745" s="3" t="s">
        <v>7137</v>
      </c>
      <c r="F1745" s="3" t="s">
        <v>7138</v>
      </c>
      <c r="G1745" s="3" t="s">
        <v>7139</v>
      </c>
      <c r="H1745" s="3" t="s">
        <v>27784</v>
      </c>
      <c r="I1745" s="3" t="s">
        <v>27784</v>
      </c>
      <c r="J1745" s="3" t="s">
        <v>27785</v>
      </c>
      <c r="K1745" s="3" t="s">
        <v>27786</v>
      </c>
      <c r="L1745" s="3"/>
    </row>
    <row r="1746" spans="1:12" ht="13.5" customHeight="1" x14ac:dyDescent="0.25">
      <c r="A1746" s="3" t="s">
        <v>988</v>
      </c>
      <c r="B1746" s="2" t="s">
        <v>40787</v>
      </c>
      <c r="C1746" s="2" t="s">
        <v>7140</v>
      </c>
      <c r="D1746" s="3" t="s">
        <v>7141</v>
      </c>
      <c r="E1746" s="3" t="s">
        <v>7141</v>
      </c>
      <c r="F1746" s="3" t="s">
        <v>7142</v>
      </c>
      <c r="G1746" s="3" t="s">
        <v>7143</v>
      </c>
      <c r="H1746" s="3" t="s">
        <v>27787</v>
      </c>
      <c r="I1746" s="3" t="s">
        <v>27787</v>
      </c>
      <c r="J1746" s="3" t="s">
        <v>27788</v>
      </c>
      <c r="K1746" s="3" t="s">
        <v>27789</v>
      </c>
      <c r="L1746" s="3"/>
    </row>
    <row r="1747" spans="1:12" ht="13.5" customHeight="1" x14ac:dyDescent="0.25">
      <c r="A1747" s="3" t="s">
        <v>988</v>
      </c>
      <c r="B1747" s="2" t="s">
        <v>40788</v>
      </c>
      <c r="C1747" s="2" t="s">
        <v>7144</v>
      </c>
      <c r="D1747" s="3" t="s">
        <v>7145</v>
      </c>
      <c r="E1747" s="3" t="s">
        <v>7145</v>
      </c>
      <c r="F1747" s="3" t="s">
        <v>7146</v>
      </c>
      <c r="G1747" s="3" t="s">
        <v>7147</v>
      </c>
      <c r="H1747" s="3" t="s">
        <v>27790</v>
      </c>
      <c r="I1747" s="3" t="s">
        <v>27790</v>
      </c>
      <c r="J1747" s="3" t="s">
        <v>27791</v>
      </c>
      <c r="K1747" s="3" t="s">
        <v>27792</v>
      </c>
      <c r="L1747" s="3"/>
    </row>
    <row r="1748" spans="1:12" ht="13.5" customHeight="1" x14ac:dyDescent="0.25">
      <c r="A1748" s="3" t="s">
        <v>988</v>
      </c>
      <c r="B1748" s="2" t="s">
        <v>40789</v>
      </c>
      <c r="C1748" s="2" t="s">
        <v>7148</v>
      </c>
      <c r="D1748" s="3" t="s">
        <v>7149</v>
      </c>
      <c r="E1748" s="3" t="s">
        <v>7149</v>
      </c>
      <c r="F1748" s="3" t="s">
        <v>7150</v>
      </c>
      <c r="G1748" s="3" t="s">
        <v>7151</v>
      </c>
      <c r="H1748" s="3" t="s">
        <v>27793</v>
      </c>
      <c r="I1748" s="3" t="s">
        <v>27793</v>
      </c>
      <c r="J1748" s="3" t="s">
        <v>27794</v>
      </c>
      <c r="K1748" s="3" t="s">
        <v>27795</v>
      </c>
      <c r="L1748" s="3"/>
    </row>
    <row r="1749" spans="1:12" ht="13.5" customHeight="1" x14ac:dyDescent="0.25">
      <c r="A1749" s="3" t="s">
        <v>988</v>
      </c>
      <c r="B1749" s="2" t="s">
        <v>40790</v>
      </c>
      <c r="C1749" s="2" t="s">
        <v>7152</v>
      </c>
      <c r="D1749" s="3" t="s">
        <v>7153</v>
      </c>
      <c r="E1749" s="3" t="s">
        <v>7153</v>
      </c>
      <c r="F1749" s="3" t="s">
        <v>7154</v>
      </c>
      <c r="G1749" s="3" t="s">
        <v>7155</v>
      </c>
      <c r="H1749" s="3" t="s">
        <v>27796</v>
      </c>
      <c r="I1749" s="3" t="s">
        <v>27796</v>
      </c>
      <c r="J1749" s="3" t="s">
        <v>27797</v>
      </c>
      <c r="K1749" s="3" t="s">
        <v>27798</v>
      </c>
      <c r="L1749" s="3"/>
    </row>
    <row r="1750" spans="1:12" ht="13.5" customHeight="1" x14ac:dyDescent="0.25">
      <c r="A1750" s="3" t="s">
        <v>1667</v>
      </c>
      <c r="B1750" s="2" t="s">
        <v>40791</v>
      </c>
      <c r="C1750" s="2" t="s">
        <v>7156</v>
      </c>
      <c r="D1750" s="3" t="s">
        <v>7157</v>
      </c>
      <c r="E1750" s="3" t="s">
        <v>7157</v>
      </c>
      <c r="F1750" s="3" t="s">
        <v>7158</v>
      </c>
      <c r="G1750" s="3" t="s">
        <v>7157</v>
      </c>
      <c r="H1750" s="3" t="s">
        <v>27799</v>
      </c>
      <c r="I1750" s="3" t="s">
        <v>27799</v>
      </c>
      <c r="J1750" s="3" t="s">
        <v>27800</v>
      </c>
      <c r="K1750" s="3" t="s">
        <v>27799</v>
      </c>
      <c r="L1750" s="3"/>
    </row>
    <row r="1751" spans="1:12" ht="13.5" customHeight="1" x14ac:dyDescent="0.25">
      <c r="A1751" s="3" t="s">
        <v>988</v>
      </c>
      <c r="B1751" s="2" t="s">
        <v>40791</v>
      </c>
      <c r="C1751" s="2" t="s">
        <v>7156</v>
      </c>
      <c r="D1751" s="3" t="s">
        <v>7157</v>
      </c>
      <c r="E1751" s="3" t="s">
        <v>7157</v>
      </c>
      <c r="F1751" s="3" t="s">
        <v>7158</v>
      </c>
      <c r="G1751" s="3" t="s">
        <v>7157</v>
      </c>
      <c r="H1751" s="3" t="s">
        <v>27799</v>
      </c>
      <c r="I1751" s="3" t="s">
        <v>27799</v>
      </c>
      <c r="J1751" s="3" t="s">
        <v>27800</v>
      </c>
      <c r="K1751" s="3" t="s">
        <v>27799</v>
      </c>
      <c r="L1751" s="3"/>
    </row>
    <row r="1752" spans="1:12" ht="13.5" customHeight="1" x14ac:dyDescent="0.25">
      <c r="A1752" s="3" t="s">
        <v>145</v>
      </c>
      <c r="B1752" s="2" t="s">
        <v>40792</v>
      </c>
      <c r="C1752" s="2" t="s">
        <v>7159</v>
      </c>
      <c r="D1752" s="3" t="s">
        <v>7160</v>
      </c>
      <c r="E1752" s="3" t="s">
        <v>7160</v>
      </c>
      <c r="F1752" s="3" t="s">
        <v>7161</v>
      </c>
      <c r="G1752" s="3" t="s">
        <v>7160</v>
      </c>
      <c r="H1752" s="3" t="s">
        <v>27801</v>
      </c>
      <c r="I1752" s="3" t="s">
        <v>27801</v>
      </c>
      <c r="J1752" s="3" t="s">
        <v>27802</v>
      </c>
      <c r="K1752" s="3" t="s">
        <v>27801</v>
      </c>
      <c r="L1752" s="3"/>
    </row>
    <row r="1753" spans="1:12" ht="13.5" customHeight="1" x14ac:dyDescent="0.25">
      <c r="A1753" s="3" t="s">
        <v>506</v>
      </c>
      <c r="B1753" s="2" t="s">
        <v>40792</v>
      </c>
      <c r="C1753" s="2" t="s">
        <v>7159</v>
      </c>
      <c r="D1753" s="3" t="s">
        <v>7160</v>
      </c>
      <c r="E1753" s="3" t="s">
        <v>7160</v>
      </c>
      <c r="F1753" s="3" t="s">
        <v>7161</v>
      </c>
      <c r="G1753" s="3" t="s">
        <v>7160</v>
      </c>
      <c r="H1753" s="3" t="s">
        <v>27801</v>
      </c>
      <c r="I1753" s="3" t="s">
        <v>27801</v>
      </c>
      <c r="J1753" s="3" t="s">
        <v>27802</v>
      </c>
      <c r="K1753" s="3" t="s">
        <v>27801</v>
      </c>
      <c r="L1753" s="3"/>
    </row>
    <row r="1754" spans="1:12" ht="13.5" customHeight="1" x14ac:dyDescent="0.25">
      <c r="A1754" s="3" t="s">
        <v>9</v>
      </c>
      <c r="B1754" s="2" t="s">
        <v>40793</v>
      </c>
      <c r="C1754" s="2" t="s">
        <v>7162</v>
      </c>
      <c r="D1754" s="3" t="s">
        <v>7163</v>
      </c>
      <c r="E1754" s="3" t="s">
        <v>7163</v>
      </c>
      <c r="F1754" s="3" t="s">
        <v>7164</v>
      </c>
      <c r="G1754" s="3" t="s">
        <v>7165</v>
      </c>
      <c r="H1754" s="3" t="s">
        <v>27803</v>
      </c>
      <c r="I1754" s="3" t="s">
        <v>27803</v>
      </c>
      <c r="J1754" s="3" t="s">
        <v>27804</v>
      </c>
      <c r="K1754" s="3" t="s">
        <v>27805</v>
      </c>
      <c r="L1754" s="3"/>
    </row>
    <row r="1755" spans="1:12" ht="13.5" customHeight="1" x14ac:dyDescent="0.25">
      <c r="A1755" s="3" t="s">
        <v>9</v>
      </c>
      <c r="B1755" s="2" t="s">
        <v>40794</v>
      </c>
      <c r="C1755" s="2" t="s">
        <v>7166</v>
      </c>
      <c r="D1755" s="3" t="s">
        <v>7167</v>
      </c>
      <c r="E1755" s="3" t="s">
        <v>7168</v>
      </c>
      <c r="F1755" s="3" t="s">
        <v>7169</v>
      </c>
      <c r="G1755" s="3" t="s">
        <v>7170</v>
      </c>
      <c r="H1755" s="3" t="s">
        <v>27806</v>
      </c>
      <c r="I1755" s="3" t="s">
        <v>27807</v>
      </c>
      <c r="J1755" s="3" t="s">
        <v>27808</v>
      </c>
      <c r="K1755" s="3" t="s">
        <v>27809</v>
      </c>
      <c r="L1755" s="3"/>
    </row>
    <row r="1756" spans="1:12" ht="13.5" customHeight="1" x14ac:dyDescent="0.25">
      <c r="A1756" s="5" t="s">
        <v>13581</v>
      </c>
      <c r="B1756" s="5" t="s">
        <v>40794</v>
      </c>
      <c r="C1756" s="5" t="s">
        <v>7166</v>
      </c>
      <c r="D1756" s="5" t="s">
        <v>7167</v>
      </c>
      <c r="E1756" s="1" t="s">
        <v>7168</v>
      </c>
      <c r="F1756" s="1" t="s">
        <v>7169</v>
      </c>
      <c r="G1756" s="1" t="s">
        <v>7170</v>
      </c>
      <c r="H1756" s="5" t="str">
        <f ca="1">IFERROR(__xludf.DUMMYFUNCTION("GOOGLETRANSLATE(D54,""en"",""ja"")"),"上皮成長因子受容体")</f>
        <v>上皮成長因子受容体</v>
      </c>
      <c r="I1756" s="5" t="str">
        <f ca="1">IFERROR(__xludf.DUMMYFUNCTION("GOOGLETRANSLATE(E54,""en"",""ja"")"),"上皮成長因子受容体; ERBB1; HER1")</f>
        <v>上皮成長因子受容体; ERBB1; HER1</v>
      </c>
      <c r="J1756" s="5" t="str">
        <f ca="1">IFERROR(__xludf.DUMMYFUNCTION("GOOGLETRANSLATE(F54,""en"",""ja"")"),"生物標本中の上皮成長因子受容体の測定。")</f>
        <v>生物標本中の上皮成長因子受容体の測定。</v>
      </c>
      <c r="K1756" s="5" t="str">
        <f ca="1">IFERROR(__xludf.DUMMYFUNCTION("GOOGLETRANSLATE(G54,""en"",""ja"")"),"上皮成長因子受容体測定")</f>
        <v>上皮成長因子受容体測定</v>
      </c>
      <c r="L1756" s="3"/>
    </row>
    <row r="1757" spans="1:12" ht="13.5" customHeight="1" x14ac:dyDescent="0.25">
      <c r="A1757" s="3" t="s">
        <v>9</v>
      </c>
      <c r="B1757" s="2" t="s">
        <v>40795</v>
      </c>
      <c r="C1757" s="2" t="s">
        <v>7171</v>
      </c>
      <c r="D1757" s="3" t="s">
        <v>7172</v>
      </c>
      <c r="E1757" s="3" t="s">
        <v>7172</v>
      </c>
      <c r="F1757" s="3" t="s">
        <v>7173</v>
      </c>
      <c r="G1757" s="3" t="s">
        <v>7174</v>
      </c>
      <c r="H1757" s="3" t="s">
        <v>27810</v>
      </c>
      <c r="I1757" s="3" t="s">
        <v>27810</v>
      </c>
      <c r="J1757" s="3" t="s">
        <v>27811</v>
      </c>
      <c r="K1757" s="3" t="s">
        <v>27812</v>
      </c>
      <c r="L1757" s="3"/>
    </row>
    <row r="1758" spans="1:12" ht="13.5" customHeight="1" x14ac:dyDescent="0.25">
      <c r="A1758" s="5" t="s">
        <v>13581</v>
      </c>
      <c r="B1758" s="5" t="s">
        <v>44606</v>
      </c>
      <c r="C1758" s="5" t="s">
        <v>44607</v>
      </c>
      <c r="D1758" s="5" t="s">
        <v>44608</v>
      </c>
      <c r="E1758" s="1" t="s">
        <v>44608</v>
      </c>
      <c r="F1758" s="1" t="s">
        <v>44609</v>
      </c>
      <c r="G1758" s="1" t="s">
        <v>44610</v>
      </c>
      <c r="H1758" s="5" t="str">
        <f ca="1">IFERROR(__xludf.DUMMYFUNCTION("GOOGLETRANSLATE(D55,""en"",""ja"")"),"EGFR変異タンパク質")</f>
        <v>EGFR変異タンパク質</v>
      </c>
      <c r="I1758" s="5" t="str">
        <f ca="1">IFERROR(__xludf.DUMMYFUNCTION("GOOGLETRANSLATE(E55,""en"",""ja"")"),"EGFR変異タンパク質")</f>
        <v>EGFR変異タンパク質</v>
      </c>
      <c r="J1758" s="5" t="str">
        <f ca="1">IFERROR(__xludf.DUMMYFUNCTION("GOOGLETRANSLATE(F55,""en"",""ja"")"),"生物学的標本における特定の変異（突然変異、欠失、挿入など）を持つ EGFR タンパク質の測定。")</f>
        <v>生物学的標本における特定の変異（突然変異、欠失、挿入など）を持つ EGFR タンパク質の測定。</v>
      </c>
      <c r="K1758" s="5" t="str">
        <f ca="1">IFERROR(__xludf.DUMMYFUNCTION("GOOGLETRANSLATE(G55,""en"",""ja"")"),"EGFR変異タンパク質測定")</f>
        <v>EGFR変異タンパク質測定</v>
      </c>
      <c r="L1758" s="3"/>
    </row>
    <row r="1759" spans="1:12" ht="13.5" customHeight="1" x14ac:dyDescent="0.25">
      <c r="A1759" s="3" t="s">
        <v>988</v>
      </c>
      <c r="B1759" s="2" t="s">
        <v>40796</v>
      </c>
      <c r="C1759" s="2" t="s">
        <v>7175</v>
      </c>
      <c r="D1759" s="3" t="s">
        <v>7176</v>
      </c>
      <c r="E1759" s="3" t="s">
        <v>7176</v>
      </c>
      <c r="F1759" s="3" t="s">
        <v>7177</v>
      </c>
      <c r="G1759" s="3" t="s">
        <v>7178</v>
      </c>
      <c r="H1759" s="3" t="s">
        <v>27813</v>
      </c>
      <c r="I1759" s="3" t="s">
        <v>27813</v>
      </c>
      <c r="J1759" s="3" t="s">
        <v>27814</v>
      </c>
      <c r="K1759" s="3" t="s">
        <v>27815</v>
      </c>
      <c r="L1759" s="3"/>
    </row>
    <row r="1760" spans="1:12" ht="13.5" customHeight="1" x14ac:dyDescent="0.25">
      <c r="A1760" s="3" t="s">
        <v>988</v>
      </c>
      <c r="B1760" s="2" t="s">
        <v>40797</v>
      </c>
      <c r="C1760" s="2" t="s">
        <v>7179</v>
      </c>
      <c r="D1760" s="3" t="s">
        <v>7180</v>
      </c>
      <c r="E1760" s="3" t="s">
        <v>7180</v>
      </c>
      <c r="F1760" s="3" t="s">
        <v>7181</v>
      </c>
      <c r="G1760" s="3" t="s">
        <v>7180</v>
      </c>
      <c r="H1760" s="3" t="s">
        <v>27816</v>
      </c>
      <c r="I1760" s="3" t="s">
        <v>27816</v>
      </c>
      <c r="J1760" s="3" t="s">
        <v>27817</v>
      </c>
      <c r="K1760" s="3" t="s">
        <v>27816</v>
      </c>
      <c r="L1760" s="3"/>
    </row>
    <row r="1761" spans="1:12" ht="13.5" customHeight="1" x14ac:dyDescent="0.25">
      <c r="A1761" s="3" t="s">
        <v>988</v>
      </c>
      <c r="B1761" s="2" t="s">
        <v>40798</v>
      </c>
      <c r="C1761" s="2" t="s">
        <v>7182</v>
      </c>
      <c r="D1761" s="3" t="s">
        <v>7183</v>
      </c>
      <c r="E1761" s="3" t="s">
        <v>7183</v>
      </c>
      <c r="F1761" s="3" t="s">
        <v>7184</v>
      </c>
      <c r="G1761" s="3" t="s">
        <v>7185</v>
      </c>
      <c r="H1761" s="3" t="s">
        <v>27818</v>
      </c>
      <c r="I1761" s="3" t="s">
        <v>27818</v>
      </c>
      <c r="J1761" s="3" t="s">
        <v>27819</v>
      </c>
      <c r="K1761" s="3" t="s">
        <v>27820</v>
      </c>
      <c r="L1761" s="3"/>
    </row>
    <row r="1762" spans="1:12" ht="13.5" customHeight="1" x14ac:dyDescent="0.25">
      <c r="A1762" s="3" t="s">
        <v>988</v>
      </c>
      <c r="B1762" s="2" t="s">
        <v>40799</v>
      </c>
      <c r="C1762" s="2" t="s">
        <v>7186</v>
      </c>
      <c r="D1762" s="3" t="s">
        <v>7187</v>
      </c>
      <c r="E1762" s="3" t="s">
        <v>7187</v>
      </c>
      <c r="F1762" s="3" t="s">
        <v>7188</v>
      </c>
      <c r="G1762" s="3" t="s">
        <v>7189</v>
      </c>
      <c r="H1762" s="3" t="s">
        <v>27816</v>
      </c>
      <c r="I1762" s="3" t="s">
        <v>27816</v>
      </c>
      <c r="J1762" s="3" t="s">
        <v>27821</v>
      </c>
      <c r="K1762" s="3" t="s">
        <v>27822</v>
      </c>
      <c r="L1762" s="3"/>
    </row>
    <row r="1763" spans="1:12" ht="13.5" customHeight="1" x14ac:dyDescent="0.25">
      <c r="A1763" s="3" t="s">
        <v>988</v>
      </c>
      <c r="B1763" s="2" t="s">
        <v>40800</v>
      </c>
      <c r="C1763" s="2" t="s">
        <v>7190</v>
      </c>
      <c r="D1763" s="3" t="s">
        <v>7191</v>
      </c>
      <c r="E1763" s="3" t="s">
        <v>7191</v>
      </c>
      <c r="F1763" s="3" t="s">
        <v>7192</v>
      </c>
      <c r="G1763" s="3" t="s">
        <v>7193</v>
      </c>
      <c r="H1763" s="3" t="s">
        <v>27823</v>
      </c>
      <c r="I1763" s="3" t="s">
        <v>27823</v>
      </c>
      <c r="J1763" s="3" t="s">
        <v>27824</v>
      </c>
      <c r="K1763" s="3" t="s">
        <v>27825</v>
      </c>
      <c r="L1763" s="3"/>
    </row>
    <row r="1764" spans="1:12" ht="13.5" customHeight="1" x14ac:dyDescent="0.25">
      <c r="A1764" s="3" t="s">
        <v>988</v>
      </c>
      <c r="B1764" s="2" t="s">
        <v>40801</v>
      </c>
      <c r="C1764" s="2" t="s">
        <v>7194</v>
      </c>
      <c r="D1764" s="3" t="s">
        <v>7195</v>
      </c>
      <c r="E1764" s="3" t="s">
        <v>7195</v>
      </c>
      <c r="F1764" s="3" t="s">
        <v>7196</v>
      </c>
      <c r="G1764" s="3" t="s">
        <v>7197</v>
      </c>
      <c r="H1764" s="3" t="s">
        <v>27826</v>
      </c>
      <c r="I1764" s="3" t="s">
        <v>27826</v>
      </c>
      <c r="J1764" s="3" t="s">
        <v>27827</v>
      </c>
      <c r="K1764" s="3" t="s">
        <v>27828</v>
      </c>
      <c r="L1764" s="3"/>
    </row>
    <row r="1765" spans="1:12" ht="13.5" customHeight="1" x14ac:dyDescent="0.25">
      <c r="A1765" s="3" t="s">
        <v>988</v>
      </c>
      <c r="B1765" s="2" t="s">
        <v>40802</v>
      </c>
      <c r="C1765" s="2" t="s">
        <v>7198</v>
      </c>
      <c r="D1765" s="3" t="s">
        <v>7199</v>
      </c>
      <c r="E1765" s="3" t="s">
        <v>7199</v>
      </c>
      <c r="F1765" s="3" t="s">
        <v>7200</v>
      </c>
      <c r="G1765" s="3" t="s">
        <v>7201</v>
      </c>
      <c r="H1765" s="3" t="s">
        <v>27829</v>
      </c>
      <c r="I1765" s="3" t="s">
        <v>27829</v>
      </c>
      <c r="J1765" s="3" t="s">
        <v>27830</v>
      </c>
      <c r="K1765" s="3" t="s">
        <v>27831</v>
      </c>
      <c r="L1765" s="3"/>
    </row>
    <row r="1766" spans="1:12" ht="13.5" customHeight="1" x14ac:dyDescent="0.25">
      <c r="A1766" s="3" t="s">
        <v>988</v>
      </c>
      <c r="B1766" s="2" t="s">
        <v>40803</v>
      </c>
      <c r="C1766" s="2" t="s">
        <v>7202</v>
      </c>
      <c r="D1766" s="3" t="s">
        <v>7203</v>
      </c>
      <c r="E1766" s="3" t="s">
        <v>7203</v>
      </c>
      <c r="F1766" s="3" t="s">
        <v>7204</v>
      </c>
      <c r="G1766" s="3" t="s">
        <v>7205</v>
      </c>
      <c r="H1766" s="3" t="s">
        <v>27832</v>
      </c>
      <c r="I1766" s="3" t="s">
        <v>27832</v>
      </c>
      <c r="J1766" s="3" t="s">
        <v>27833</v>
      </c>
      <c r="K1766" s="3" t="s">
        <v>27834</v>
      </c>
      <c r="L1766" s="3"/>
    </row>
    <row r="1767" spans="1:12" ht="13.5" customHeight="1" x14ac:dyDescent="0.25">
      <c r="A1767" s="3" t="s">
        <v>988</v>
      </c>
      <c r="B1767" s="2" t="s">
        <v>40804</v>
      </c>
      <c r="C1767" s="2" t="s">
        <v>7206</v>
      </c>
      <c r="D1767" s="3" t="s">
        <v>7207</v>
      </c>
      <c r="E1767" s="3" t="s">
        <v>7207</v>
      </c>
      <c r="F1767" s="3" t="s">
        <v>7208</v>
      </c>
      <c r="G1767" s="3" t="s">
        <v>7209</v>
      </c>
      <c r="H1767" s="3" t="s">
        <v>27835</v>
      </c>
      <c r="I1767" s="3" t="s">
        <v>27835</v>
      </c>
      <c r="J1767" s="3" t="s">
        <v>27830</v>
      </c>
      <c r="K1767" s="3" t="s">
        <v>27836</v>
      </c>
      <c r="L1767" s="3"/>
    </row>
    <row r="1768" spans="1:12" ht="13.5" customHeight="1" x14ac:dyDescent="0.25">
      <c r="A1768" s="3" t="s">
        <v>70</v>
      </c>
      <c r="B1768" s="2" t="s">
        <v>40805</v>
      </c>
      <c r="C1768" s="2" t="s">
        <v>7210</v>
      </c>
      <c r="D1768" s="3" t="s">
        <v>7211</v>
      </c>
      <c r="E1768" s="3" t="s">
        <v>7211</v>
      </c>
      <c r="F1768" s="3" t="s">
        <v>7212</v>
      </c>
      <c r="G1768" s="3" t="s">
        <v>7213</v>
      </c>
      <c r="H1768" s="3" t="s">
        <v>27837</v>
      </c>
      <c r="I1768" s="3" t="s">
        <v>27837</v>
      </c>
      <c r="J1768" s="3" t="s">
        <v>27838</v>
      </c>
      <c r="K1768" s="3" t="s">
        <v>27839</v>
      </c>
      <c r="L1768" s="3"/>
    </row>
    <row r="1769" spans="1:12" ht="13.5" customHeight="1" x14ac:dyDescent="0.25">
      <c r="A1769" s="3" t="s">
        <v>70</v>
      </c>
      <c r="B1769" s="2" t="s">
        <v>40806</v>
      </c>
      <c r="C1769" s="2" t="s">
        <v>7214</v>
      </c>
      <c r="D1769" s="3" t="s">
        <v>7215</v>
      </c>
      <c r="E1769" s="3" t="s">
        <v>7215</v>
      </c>
      <c r="F1769" s="3" t="s">
        <v>7216</v>
      </c>
      <c r="G1769" s="3" t="s">
        <v>7217</v>
      </c>
      <c r="H1769" s="3" t="s">
        <v>27840</v>
      </c>
      <c r="I1769" s="3" t="s">
        <v>27840</v>
      </c>
      <c r="J1769" s="3" t="s">
        <v>27841</v>
      </c>
      <c r="K1769" s="3" t="s">
        <v>27842</v>
      </c>
      <c r="L1769" s="3"/>
    </row>
    <row r="1770" spans="1:12" ht="13.5" customHeight="1" x14ac:dyDescent="0.25">
      <c r="A1770" s="3" t="s">
        <v>70</v>
      </c>
      <c r="B1770" s="2" t="s">
        <v>40807</v>
      </c>
      <c r="C1770" s="2" t="s">
        <v>7218</v>
      </c>
      <c r="D1770" s="3" t="s">
        <v>7219</v>
      </c>
      <c r="E1770" s="3" t="s">
        <v>7219</v>
      </c>
      <c r="F1770" s="3" t="s">
        <v>7220</v>
      </c>
      <c r="G1770" s="3" t="s">
        <v>7221</v>
      </c>
      <c r="H1770" s="3" t="s">
        <v>27843</v>
      </c>
      <c r="I1770" s="3" t="s">
        <v>27843</v>
      </c>
      <c r="J1770" s="3" t="s">
        <v>27844</v>
      </c>
      <c r="K1770" s="3" t="s">
        <v>27845</v>
      </c>
      <c r="L1770" s="3"/>
    </row>
    <row r="1771" spans="1:12" ht="13.5" customHeight="1" x14ac:dyDescent="0.25">
      <c r="A1771" s="3" t="s">
        <v>84</v>
      </c>
      <c r="B1771" s="2" t="s">
        <v>40808</v>
      </c>
      <c r="C1771" s="2" t="s">
        <v>7222</v>
      </c>
      <c r="D1771" s="3" t="s">
        <v>7223</v>
      </c>
      <c r="E1771" s="3" t="s">
        <v>7223</v>
      </c>
      <c r="F1771" s="3" t="s">
        <v>7224</v>
      </c>
      <c r="G1771" s="3" t="s">
        <v>7223</v>
      </c>
      <c r="H1771" s="3" t="s">
        <v>27846</v>
      </c>
      <c r="I1771" s="3" t="s">
        <v>27846</v>
      </c>
      <c r="J1771" s="3" t="s">
        <v>27847</v>
      </c>
      <c r="K1771" s="3" t="s">
        <v>27846</v>
      </c>
      <c r="L1771" s="3"/>
    </row>
    <row r="1772" spans="1:12" ht="13.5" customHeight="1" x14ac:dyDescent="0.25">
      <c r="A1772" s="3" t="s">
        <v>70</v>
      </c>
      <c r="B1772" s="2" t="s">
        <v>40809</v>
      </c>
      <c r="C1772" s="2" t="s">
        <v>7225</v>
      </c>
      <c r="D1772" s="3" t="s">
        <v>7226</v>
      </c>
      <c r="E1772" s="3" t="s">
        <v>7227</v>
      </c>
      <c r="F1772" s="3" t="s">
        <v>7228</v>
      </c>
      <c r="G1772" s="3" t="s">
        <v>7229</v>
      </c>
      <c r="H1772" s="3" t="s">
        <v>27848</v>
      </c>
      <c r="I1772" s="3" t="s">
        <v>27849</v>
      </c>
      <c r="J1772" s="3" t="s">
        <v>27850</v>
      </c>
      <c r="K1772" s="4" t="s">
        <v>27851</v>
      </c>
      <c r="L1772" s="3"/>
    </row>
    <row r="1773" spans="1:12" ht="13.5" customHeight="1" x14ac:dyDescent="0.25">
      <c r="A1773" s="3" t="s">
        <v>9</v>
      </c>
      <c r="B1773" s="2" t="s">
        <v>40810</v>
      </c>
      <c r="C1773" s="2" t="s">
        <v>7230</v>
      </c>
      <c r="D1773" s="3" t="s">
        <v>7231</v>
      </c>
      <c r="E1773" s="3" t="s">
        <v>7231</v>
      </c>
      <c r="F1773" s="3" t="s">
        <v>7232</v>
      </c>
      <c r="G1773" s="3" t="s">
        <v>7233</v>
      </c>
      <c r="H1773" s="3" t="s">
        <v>27852</v>
      </c>
      <c r="I1773" s="3" t="s">
        <v>27852</v>
      </c>
      <c r="J1773" s="3" t="s">
        <v>27853</v>
      </c>
      <c r="K1773" s="3" t="s">
        <v>27854</v>
      </c>
      <c r="L1773" s="3"/>
    </row>
    <row r="1774" spans="1:12" ht="13.5" customHeight="1" x14ac:dyDescent="0.25">
      <c r="A1774" s="3" t="s">
        <v>9</v>
      </c>
      <c r="B1774" s="2" t="s">
        <v>40811</v>
      </c>
      <c r="C1774" s="2" t="s">
        <v>7234</v>
      </c>
      <c r="D1774" s="3" t="s">
        <v>7235</v>
      </c>
      <c r="E1774" s="3" t="s">
        <v>7235</v>
      </c>
      <c r="F1774" s="3" t="s">
        <v>7236</v>
      </c>
      <c r="G1774" s="3" t="s">
        <v>7237</v>
      </c>
      <c r="H1774" s="3" t="s">
        <v>27855</v>
      </c>
      <c r="I1774" s="3" t="s">
        <v>27855</v>
      </c>
      <c r="J1774" s="3" t="s">
        <v>27856</v>
      </c>
      <c r="K1774" s="3" t="s">
        <v>27857</v>
      </c>
      <c r="L1774" s="3"/>
    </row>
    <row r="1775" spans="1:12" ht="13.5" customHeight="1" x14ac:dyDescent="0.25">
      <c r="A1775" s="3" t="s">
        <v>9</v>
      </c>
      <c r="B1775" s="2" t="s">
        <v>40812</v>
      </c>
      <c r="C1775" s="2" t="s">
        <v>7238</v>
      </c>
      <c r="D1775" s="3" t="s">
        <v>7239</v>
      </c>
      <c r="E1775" s="3" t="s">
        <v>7239</v>
      </c>
      <c r="F1775" s="3" t="s">
        <v>7240</v>
      </c>
      <c r="G1775" s="3" t="s">
        <v>7241</v>
      </c>
      <c r="H1775" s="3" t="s">
        <v>27858</v>
      </c>
      <c r="I1775" s="3" t="s">
        <v>27858</v>
      </c>
      <c r="J1775" s="3" t="s">
        <v>27859</v>
      </c>
      <c r="K1775" s="3" t="s">
        <v>27860</v>
      </c>
      <c r="L1775" s="3"/>
    </row>
    <row r="1776" spans="1:12" ht="13.5" customHeight="1" x14ac:dyDescent="0.25">
      <c r="A1776" s="3" t="s">
        <v>9</v>
      </c>
      <c r="B1776" s="2" t="s">
        <v>40813</v>
      </c>
      <c r="C1776" s="2" t="s">
        <v>7242</v>
      </c>
      <c r="D1776" s="3" t="s">
        <v>7243</v>
      </c>
      <c r="E1776" s="3" t="s">
        <v>7243</v>
      </c>
      <c r="F1776" s="3" t="s">
        <v>7244</v>
      </c>
      <c r="G1776" s="3" t="s">
        <v>7245</v>
      </c>
      <c r="H1776" s="3" t="s">
        <v>27861</v>
      </c>
      <c r="I1776" s="3" t="s">
        <v>27861</v>
      </c>
      <c r="J1776" s="3" t="s">
        <v>27862</v>
      </c>
      <c r="K1776" s="3" t="s">
        <v>27863</v>
      </c>
      <c r="L1776" s="3"/>
    </row>
    <row r="1777" spans="1:12" ht="13.5" customHeight="1" x14ac:dyDescent="0.25">
      <c r="A1777" s="3" t="s">
        <v>9</v>
      </c>
      <c r="B1777" s="2" t="s">
        <v>40814</v>
      </c>
      <c r="C1777" s="2" t="s">
        <v>7246</v>
      </c>
      <c r="D1777" s="3" t="s">
        <v>7247</v>
      </c>
      <c r="E1777" s="3" t="s">
        <v>7247</v>
      </c>
      <c r="F1777" s="3" t="s">
        <v>7248</v>
      </c>
      <c r="G1777" s="3" t="s">
        <v>7249</v>
      </c>
      <c r="H1777" s="3" t="s">
        <v>27864</v>
      </c>
      <c r="I1777" s="3" t="s">
        <v>27864</v>
      </c>
      <c r="J1777" s="3" t="s">
        <v>27865</v>
      </c>
      <c r="K1777" s="3" t="s">
        <v>27866</v>
      </c>
      <c r="L1777" s="3"/>
    </row>
    <row r="1778" spans="1:12" ht="13.5" customHeight="1" x14ac:dyDescent="0.25">
      <c r="A1778" s="3" t="s">
        <v>54</v>
      </c>
      <c r="B1778" s="2" t="s">
        <v>40815</v>
      </c>
      <c r="C1778" s="2" t="s">
        <v>7250</v>
      </c>
      <c r="D1778" s="3" t="s">
        <v>7251</v>
      </c>
      <c r="E1778" s="3" t="s">
        <v>7251</v>
      </c>
      <c r="F1778" s="3" t="s">
        <v>7252</v>
      </c>
      <c r="G1778" s="3" t="s">
        <v>7251</v>
      </c>
      <c r="H1778" s="3" t="s">
        <v>27867</v>
      </c>
      <c r="I1778" s="3" t="s">
        <v>27867</v>
      </c>
      <c r="J1778" s="3" t="s">
        <v>27868</v>
      </c>
      <c r="K1778" s="3" t="s">
        <v>27867</v>
      </c>
      <c r="L1778" s="3"/>
    </row>
    <row r="1779" spans="1:12" ht="13.5" customHeight="1" x14ac:dyDescent="0.25">
      <c r="A1779" s="3" t="s">
        <v>54</v>
      </c>
      <c r="B1779" s="2" t="s">
        <v>40816</v>
      </c>
      <c r="C1779" s="2" t="s">
        <v>7253</v>
      </c>
      <c r="D1779" s="3" t="s">
        <v>7254</v>
      </c>
      <c r="E1779" s="3" t="s">
        <v>7254</v>
      </c>
      <c r="F1779" s="3" t="s">
        <v>7255</v>
      </c>
      <c r="G1779" s="3" t="s">
        <v>7254</v>
      </c>
      <c r="H1779" s="3" t="s">
        <v>27869</v>
      </c>
      <c r="I1779" s="3" t="s">
        <v>27869</v>
      </c>
      <c r="J1779" s="3" t="s">
        <v>27870</v>
      </c>
      <c r="K1779" s="3" t="s">
        <v>27869</v>
      </c>
      <c r="L1779" s="3"/>
    </row>
    <row r="1780" spans="1:12" ht="13.5" customHeight="1" x14ac:dyDescent="0.25">
      <c r="A1780" s="3" t="s">
        <v>493</v>
      </c>
      <c r="B1780" s="2" t="s">
        <v>40817</v>
      </c>
      <c r="C1780" s="2" t="s">
        <v>7256</v>
      </c>
      <c r="D1780" s="3" t="s">
        <v>7257</v>
      </c>
      <c r="E1780" s="3" t="s">
        <v>7257</v>
      </c>
      <c r="F1780" s="3" t="s">
        <v>7258</v>
      </c>
      <c r="G1780" s="3" t="s">
        <v>7257</v>
      </c>
      <c r="H1780" s="3" t="s">
        <v>27871</v>
      </c>
      <c r="I1780" s="3" t="s">
        <v>27871</v>
      </c>
      <c r="J1780" s="3" t="s">
        <v>27872</v>
      </c>
      <c r="K1780" s="3" t="s">
        <v>27871</v>
      </c>
      <c r="L1780" s="3"/>
    </row>
    <row r="1781" spans="1:12" ht="13.5" customHeight="1" x14ac:dyDescent="0.25">
      <c r="A1781" s="3" t="s">
        <v>9</v>
      </c>
      <c r="B1781" s="2" t="s">
        <v>40818</v>
      </c>
      <c r="C1781" s="2" t="s">
        <v>7259</v>
      </c>
      <c r="D1781" s="3" t="s">
        <v>7260</v>
      </c>
      <c r="E1781" s="3" t="s">
        <v>7261</v>
      </c>
      <c r="F1781" s="3" t="s">
        <v>7262</v>
      </c>
      <c r="G1781" s="3" t="s">
        <v>7263</v>
      </c>
      <c r="H1781" s="3" t="s">
        <v>27873</v>
      </c>
      <c r="I1781" s="3" t="s">
        <v>27874</v>
      </c>
      <c r="J1781" s="3" t="s">
        <v>27875</v>
      </c>
      <c r="K1781" s="3" t="s">
        <v>27876</v>
      </c>
      <c r="L1781" s="3"/>
    </row>
    <row r="1782" spans="1:12" ht="13.5" customHeight="1" x14ac:dyDescent="0.25">
      <c r="A1782" s="3" t="s">
        <v>1258</v>
      </c>
      <c r="B1782" s="2" t="s">
        <v>40819</v>
      </c>
      <c r="C1782" s="2" t="s">
        <v>7264</v>
      </c>
      <c r="D1782" s="3" t="s">
        <v>7265</v>
      </c>
      <c r="E1782" s="3" t="s">
        <v>7266</v>
      </c>
      <c r="F1782" s="3" t="s">
        <v>7267</v>
      </c>
      <c r="G1782" s="3" t="s">
        <v>7268</v>
      </c>
      <c r="H1782" s="3" t="s">
        <v>27877</v>
      </c>
      <c r="I1782" s="3" t="s">
        <v>27878</v>
      </c>
      <c r="J1782" s="3" t="s">
        <v>27879</v>
      </c>
      <c r="K1782" s="3" t="s">
        <v>27880</v>
      </c>
      <c r="L1782" s="3"/>
    </row>
    <row r="1783" spans="1:12" ht="13.5" customHeight="1" x14ac:dyDescent="0.25">
      <c r="A1783" s="3" t="s">
        <v>506</v>
      </c>
      <c r="B1783" s="2" t="s">
        <v>40820</v>
      </c>
      <c r="C1783" s="2" t="s">
        <v>7269</v>
      </c>
      <c r="D1783" s="3" t="s">
        <v>7270</v>
      </c>
      <c r="E1783" s="3" t="s">
        <v>7271</v>
      </c>
      <c r="F1783" s="3" t="s">
        <v>7272</v>
      </c>
      <c r="G1783" s="3" t="s">
        <v>7273</v>
      </c>
      <c r="H1783" s="3" t="s">
        <v>27881</v>
      </c>
      <c r="I1783" s="3" t="s">
        <v>27882</v>
      </c>
      <c r="J1783" s="3" t="s">
        <v>27883</v>
      </c>
      <c r="K1783" s="3" t="s">
        <v>27884</v>
      </c>
      <c r="L1783" s="3"/>
    </row>
    <row r="1784" spans="1:12" ht="13.5" customHeight="1" x14ac:dyDescent="0.25">
      <c r="A1784" s="3" t="s">
        <v>506</v>
      </c>
      <c r="B1784" s="2" t="s">
        <v>40821</v>
      </c>
      <c r="C1784" s="2" t="s">
        <v>7274</v>
      </c>
      <c r="D1784" s="3" t="s">
        <v>7275</v>
      </c>
      <c r="E1784" s="3" t="s">
        <v>7275</v>
      </c>
      <c r="F1784" s="3" t="s">
        <v>7276</v>
      </c>
      <c r="G1784" s="3" t="s">
        <v>7275</v>
      </c>
      <c r="H1784" s="3" t="s">
        <v>27885</v>
      </c>
      <c r="I1784" s="3" t="s">
        <v>27885</v>
      </c>
      <c r="J1784" s="3" t="s">
        <v>27886</v>
      </c>
      <c r="K1784" s="3" t="s">
        <v>27885</v>
      </c>
      <c r="L1784" s="3"/>
    </row>
    <row r="1785" spans="1:12" ht="13.5" customHeight="1" x14ac:dyDescent="0.25">
      <c r="A1785" s="5" t="s">
        <v>13581</v>
      </c>
      <c r="B1785" s="5" t="s">
        <v>44611</v>
      </c>
      <c r="C1785" s="5" t="s">
        <v>44612</v>
      </c>
      <c r="D1785" s="5" t="s">
        <v>44613</v>
      </c>
      <c r="E1785" s="1" t="s">
        <v>44613</v>
      </c>
      <c r="F1785" s="1" t="s">
        <v>44614</v>
      </c>
      <c r="G1785" s="1" t="s">
        <v>44615</v>
      </c>
      <c r="H1785" s="5" t="str">
        <f ca="1">IFERROR(__xludf.DUMMYFUNCTION("GOOGLETRANSLATE(D56,""en"",""ja"")"),"壁外静脈侵襲")</f>
        <v>壁外静脈侵襲</v>
      </c>
      <c r="I1785" s="5" t="str">
        <f ca="1">IFERROR(__xludf.DUMMYFUNCTION("GOOGLETRANSLATE(E56,""en"",""ja"")"),"壁外静脈侵襲")</f>
        <v>壁外静脈侵襲</v>
      </c>
      <c r="J1785" s="5" t="str">
        <f ca="1">IFERROR(__xludf.DUMMYFUNCTION("GOOGLETRANSLATE(F56,""en"",""ja"")"),"生物標本における壁外静脈侵襲の評価。")</f>
        <v>生物標本における壁外静脈侵襲の評価。</v>
      </c>
      <c r="K1785" s="5" t="str">
        <f ca="1">IFERROR(__xludf.DUMMYFUNCTION("GOOGLETRANSLATE(G56,""en"",""ja"")"),"壁外静脈侵襲の評価")</f>
        <v>壁外静脈侵襲の評価</v>
      </c>
      <c r="L1785" s="3"/>
    </row>
    <row r="1786" spans="1:12" ht="13.5" customHeight="1" x14ac:dyDescent="0.25">
      <c r="A1786" s="3" t="s">
        <v>9</v>
      </c>
      <c r="B1786" s="2" t="s">
        <v>40822</v>
      </c>
      <c r="C1786" s="2" t="s">
        <v>7277</v>
      </c>
      <c r="D1786" s="3" t="s">
        <v>7278</v>
      </c>
      <c r="E1786" s="3" t="s">
        <v>7278</v>
      </c>
      <c r="F1786" s="3" t="s">
        <v>7279</v>
      </c>
      <c r="G1786" s="3" t="s">
        <v>7280</v>
      </c>
      <c r="H1786" s="3" t="s">
        <v>27887</v>
      </c>
      <c r="I1786" s="3" t="s">
        <v>27887</v>
      </c>
      <c r="J1786" s="3" t="s">
        <v>27888</v>
      </c>
      <c r="K1786" s="3" t="s">
        <v>27889</v>
      </c>
      <c r="L1786" s="3"/>
    </row>
    <row r="1787" spans="1:12" ht="13.5" customHeight="1" x14ac:dyDescent="0.25">
      <c r="A1787" s="3" t="s">
        <v>106</v>
      </c>
      <c r="B1787" s="2" t="s">
        <v>40823</v>
      </c>
      <c r="C1787" s="2" t="s">
        <v>7281</v>
      </c>
      <c r="D1787" s="3" t="s">
        <v>7282</v>
      </c>
      <c r="E1787" s="3" t="s">
        <v>7282</v>
      </c>
      <c r="F1787" s="3" t="s">
        <v>7283</v>
      </c>
      <c r="G1787" s="3" t="s">
        <v>7284</v>
      </c>
      <c r="H1787" s="3" t="s">
        <v>27890</v>
      </c>
      <c r="I1787" s="3" t="s">
        <v>27890</v>
      </c>
      <c r="J1787" s="3" t="s">
        <v>27891</v>
      </c>
      <c r="K1787" s="3" t="s">
        <v>27892</v>
      </c>
      <c r="L1787" s="3"/>
    </row>
    <row r="1788" spans="1:12" ht="13.5" customHeight="1" x14ac:dyDescent="0.25">
      <c r="A1788" s="3" t="s">
        <v>9</v>
      </c>
      <c r="B1788" s="2" t="s">
        <v>40824</v>
      </c>
      <c r="C1788" s="2" t="s">
        <v>7285</v>
      </c>
      <c r="D1788" s="3" t="s">
        <v>7286</v>
      </c>
      <c r="E1788" s="3" t="s">
        <v>7287</v>
      </c>
      <c r="F1788" s="3" t="s">
        <v>7288</v>
      </c>
      <c r="G1788" s="3" t="s">
        <v>7289</v>
      </c>
      <c r="H1788" s="3" t="s">
        <v>27893</v>
      </c>
      <c r="I1788" s="3" t="s">
        <v>27894</v>
      </c>
      <c r="J1788" s="3" t="s">
        <v>27895</v>
      </c>
      <c r="K1788" s="3" t="s">
        <v>27896</v>
      </c>
      <c r="L1788" s="3"/>
    </row>
    <row r="1789" spans="1:12" ht="13.5" customHeight="1" x14ac:dyDescent="0.25">
      <c r="A1789" s="3" t="s">
        <v>9</v>
      </c>
      <c r="B1789" s="2" t="s">
        <v>40825</v>
      </c>
      <c r="C1789" s="2" t="s">
        <v>7290</v>
      </c>
      <c r="D1789" s="3" t="s">
        <v>7291</v>
      </c>
      <c r="E1789" s="3" t="s">
        <v>7291</v>
      </c>
      <c r="F1789" s="3" t="s">
        <v>7292</v>
      </c>
      <c r="G1789" s="3" t="s">
        <v>7293</v>
      </c>
      <c r="H1789" s="3" t="s">
        <v>27897</v>
      </c>
      <c r="I1789" s="3" t="s">
        <v>27897</v>
      </c>
      <c r="J1789" s="3" t="s">
        <v>27898</v>
      </c>
      <c r="K1789" s="3" t="s">
        <v>27899</v>
      </c>
      <c r="L1789" s="3"/>
    </row>
    <row r="1790" spans="1:12" ht="13.5" customHeight="1" x14ac:dyDescent="0.25">
      <c r="A1790" s="3" t="s">
        <v>9</v>
      </c>
      <c r="B1790" s="2" t="s">
        <v>40826</v>
      </c>
      <c r="C1790" s="2" t="s">
        <v>7294</v>
      </c>
      <c r="D1790" s="3" t="s">
        <v>7295</v>
      </c>
      <c r="E1790" s="3" t="s">
        <v>7296</v>
      </c>
      <c r="F1790" s="3" t="s">
        <v>7297</v>
      </c>
      <c r="G1790" s="3" t="s">
        <v>7298</v>
      </c>
      <c r="H1790" s="3" t="s">
        <v>27900</v>
      </c>
      <c r="I1790" s="3" t="s">
        <v>27901</v>
      </c>
      <c r="J1790" s="3" t="s">
        <v>27902</v>
      </c>
      <c r="K1790" s="3" t="s">
        <v>27903</v>
      </c>
      <c r="L1790" s="3"/>
    </row>
    <row r="1791" spans="1:12" ht="13.5" customHeight="1" x14ac:dyDescent="0.25">
      <c r="A1791" s="3" t="s">
        <v>188</v>
      </c>
      <c r="B1791" s="2" t="s">
        <v>40827</v>
      </c>
      <c r="C1791" s="2" t="s">
        <v>7299</v>
      </c>
      <c r="D1791" s="3" t="s">
        <v>7300</v>
      </c>
      <c r="E1791" s="3" t="s">
        <v>7300</v>
      </c>
      <c r="F1791" s="3" t="s">
        <v>7301</v>
      </c>
      <c r="G1791" s="3" t="s">
        <v>7300</v>
      </c>
      <c r="H1791" s="3" t="s">
        <v>27904</v>
      </c>
      <c r="I1791" s="3" t="s">
        <v>27904</v>
      </c>
      <c r="J1791" s="3" t="s">
        <v>27905</v>
      </c>
      <c r="K1791" s="4" t="s">
        <v>27904</v>
      </c>
      <c r="L1791" s="3"/>
    </row>
    <row r="1792" spans="1:12" ht="13.5" customHeight="1" x14ac:dyDescent="0.25">
      <c r="A1792" s="5" t="s">
        <v>13581</v>
      </c>
      <c r="B1792" s="5" t="s">
        <v>44616</v>
      </c>
      <c r="C1792" s="5" t="s">
        <v>44617</v>
      </c>
      <c r="D1792" s="5" t="s">
        <v>44618</v>
      </c>
      <c r="E1792" s="1" t="s">
        <v>44618</v>
      </c>
      <c r="F1792" s="1" t="s">
        <v>44619</v>
      </c>
      <c r="G1792" s="1" t="s">
        <v>44618</v>
      </c>
      <c r="H1792" s="5" t="str">
        <f ca="1">IFERROR(__xludf.DUMMYFUNCTION("GOOGLETRANSLATE(D57,""en"",""ja"")"),"節外伸展までの距離")</f>
        <v>節外伸展までの距離</v>
      </c>
      <c r="I1792" s="5" t="str">
        <f ca="1">IFERROR(__xludf.DUMMYFUNCTION("GOOGLETRANSLATE(E57,""en"",""ja"")"),"節外伸展までの距離")</f>
        <v>節外伸展までの距離</v>
      </c>
      <c r="J1792" s="5" t="str">
        <f ca="1">IFERROR(__xludf.DUMMYFUNCTION("GOOGLETRANSLATE(F57,""en"",""ja"")"),"リンパ節被膜を超えた悪性腫瘍の範囲の距離の測定値。")</f>
        <v>リンパ節被膜を超えた悪性腫瘍の範囲の距離の測定値。</v>
      </c>
      <c r="K1792" s="5" t="str">
        <f ca="1">IFERROR(__xludf.DUMMYFUNCTION("GOOGLETRANSLATE(G57,""en"",""ja"")"),"節外伸展までの距離")</f>
        <v>節外伸展までの距離</v>
      </c>
      <c r="L1792" s="3"/>
    </row>
    <row r="1793" spans="1:12" ht="13.5" customHeight="1" x14ac:dyDescent="0.25">
      <c r="A1793" s="3" t="s">
        <v>145</v>
      </c>
      <c r="B1793" s="2" t="s">
        <v>40828</v>
      </c>
      <c r="C1793" s="2" t="s">
        <v>7302</v>
      </c>
      <c r="D1793" s="3" t="s">
        <v>7303</v>
      </c>
      <c r="E1793" s="3" t="s">
        <v>7304</v>
      </c>
      <c r="F1793" s="3" t="s">
        <v>7305</v>
      </c>
      <c r="G1793" s="3" t="s">
        <v>7306</v>
      </c>
      <c r="H1793" s="3" t="s">
        <v>27906</v>
      </c>
      <c r="I1793" s="3" t="s">
        <v>27907</v>
      </c>
      <c r="J1793" s="3" t="s">
        <v>27908</v>
      </c>
      <c r="K1793" s="3" t="s">
        <v>27906</v>
      </c>
      <c r="L1793" s="3"/>
    </row>
    <row r="1794" spans="1:12" ht="13.5" customHeight="1" x14ac:dyDescent="0.25">
      <c r="A1794" s="3" t="s">
        <v>9</v>
      </c>
      <c r="B1794" s="2" t="s">
        <v>40829</v>
      </c>
      <c r="C1794" s="2" t="s">
        <v>7307</v>
      </c>
      <c r="D1794" s="3" t="s">
        <v>7308</v>
      </c>
      <c r="E1794" s="3" t="s">
        <v>7309</v>
      </c>
      <c r="F1794" s="3" t="s">
        <v>7310</v>
      </c>
      <c r="G1794" s="3" t="s">
        <v>7311</v>
      </c>
      <c r="H1794" s="3" t="s">
        <v>27909</v>
      </c>
      <c r="I1794" s="3" t="s">
        <v>27910</v>
      </c>
      <c r="J1794" s="3" t="s">
        <v>27911</v>
      </c>
      <c r="K1794" s="4" t="s">
        <v>27912</v>
      </c>
      <c r="L1794" s="3"/>
    </row>
    <row r="1795" spans="1:12" ht="13.5" customHeight="1" x14ac:dyDescent="0.25">
      <c r="A1795" s="3" t="s">
        <v>121</v>
      </c>
      <c r="B1795" s="2" t="s">
        <v>40830</v>
      </c>
      <c r="C1795" s="2" t="s">
        <v>7312</v>
      </c>
      <c r="D1795" s="3" t="s">
        <v>7313</v>
      </c>
      <c r="E1795" s="3" t="s">
        <v>7313</v>
      </c>
      <c r="F1795" s="3" t="s">
        <v>7314</v>
      </c>
      <c r="G1795" s="3" t="s">
        <v>7313</v>
      </c>
      <c r="H1795" s="3" t="s">
        <v>27913</v>
      </c>
      <c r="I1795" s="3" t="s">
        <v>27913</v>
      </c>
      <c r="J1795" s="3" t="s">
        <v>27914</v>
      </c>
      <c r="K1795" s="3" t="s">
        <v>27913</v>
      </c>
      <c r="L1795" s="3"/>
    </row>
    <row r="1796" spans="1:12" ht="13.5" customHeight="1" x14ac:dyDescent="0.25">
      <c r="A1796" s="3" t="s">
        <v>70</v>
      </c>
      <c r="B1796" s="2" t="s">
        <v>40831</v>
      </c>
      <c r="C1796" s="2" t="s">
        <v>7315</v>
      </c>
      <c r="D1796" s="3" t="s">
        <v>7316</v>
      </c>
      <c r="E1796" s="3" t="s">
        <v>7316</v>
      </c>
      <c r="F1796" s="3" t="s">
        <v>7317</v>
      </c>
      <c r="G1796" s="3" t="s">
        <v>7318</v>
      </c>
      <c r="H1796" s="3" t="s">
        <v>27915</v>
      </c>
      <c r="I1796" s="3" t="s">
        <v>27915</v>
      </c>
      <c r="J1796" s="3" t="s">
        <v>27916</v>
      </c>
      <c r="K1796" s="3" t="s">
        <v>27917</v>
      </c>
      <c r="L1796" s="3"/>
    </row>
    <row r="1797" spans="1:12" ht="13.5" customHeight="1" x14ac:dyDescent="0.25">
      <c r="A1797" s="3" t="s">
        <v>70</v>
      </c>
      <c r="B1797" s="2" t="s">
        <v>40832</v>
      </c>
      <c r="C1797" s="2" t="s">
        <v>7319</v>
      </c>
      <c r="D1797" s="3" t="s">
        <v>7320</v>
      </c>
      <c r="E1797" s="3" t="s">
        <v>7320</v>
      </c>
      <c r="F1797" s="3" t="s">
        <v>7321</v>
      </c>
      <c r="G1797" s="3" t="s">
        <v>7322</v>
      </c>
      <c r="H1797" s="3" t="s">
        <v>27918</v>
      </c>
      <c r="I1797" s="3" t="s">
        <v>27918</v>
      </c>
      <c r="J1797" s="3" t="s">
        <v>27919</v>
      </c>
      <c r="K1797" s="3" t="s">
        <v>27920</v>
      </c>
      <c r="L1797" s="3"/>
    </row>
    <row r="1798" spans="1:12" ht="13.5" customHeight="1" x14ac:dyDescent="0.25">
      <c r="A1798" s="3" t="s">
        <v>70</v>
      </c>
      <c r="B1798" s="2" t="s">
        <v>40833</v>
      </c>
      <c r="C1798" s="2" t="s">
        <v>7323</v>
      </c>
      <c r="D1798" s="3" t="s">
        <v>7324</v>
      </c>
      <c r="E1798" s="3" t="s">
        <v>7324</v>
      </c>
      <c r="F1798" s="3" t="s">
        <v>7325</v>
      </c>
      <c r="G1798" s="3" t="s">
        <v>7326</v>
      </c>
      <c r="H1798" s="3" t="s">
        <v>27921</v>
      </c>
      <c r="I1798" s="3" t="s">
        <v>27921</v>
      </c>
      <c r="J1798" s="3" t="s">
        <v>27922</v>
      </c>
      <c r="K1798" s="3" t="s">
        <v>27923</v>
      </c>
      <c r="L1798" s="3"/>
    </row>
    <row r="1799" spans="1:12" ht="13.5" customHeight="1" x14ac:dyDescent="0.25">
      <c r="A1799" s="3" t="s">
        <v>70</v>
      </c>
      <c r="B1799" s="2" t="s">
        <v>40834</v>
      </c>
      <c r="C1799" s="2" t="s">
        <v>7327</v>
      </c>
      <c r="D1799" s="3" t="s">
        <v>7328</v>
      </c>
      <c r="E1799" s="3" t="s">
        <v>7328</v>
      </c>
      <c r="F1799" s="3" t="s">
        <v>7329</v>
      </c>
      <c r="G1799" s="3" t="s">
        <v>7330</v>
      </c>
      <c r="H1799" s="3" t="s">
        <v>27924</v>
      </c>
      <c r="I1799" s="3" t="s">
        <v>27924</v>
      </c>
      <c r="J1799" s="3" t="s">
        <v>27925</v>
      </c>
      <c r="K1799" s="3" t="s">
        <v>27926</v>
      </c>
      <c r="L1799" s="3"/>
    </row>
    <row r="1800" spans="1:12" ht="13.5" customHeight="1" x14ac:dyDescent="0.25">
      <c r="A1800" s="3" t="s">
        <v>70</v>
      </c>
      <c r="B1800" s="2" t="s">
        <v>40835</v>
      </c>
      <c r="C1800" s="2" t="s">
        <v>7331</v>
      </c>
      <c r="D1800" s="3" t="s">
        <v>7332</v>
      </c>
      <c r="E1800" s="3" t="s">
        <v>7332</v>
      </c>
      <c r="F1800" s="3" t="s">
        <v>7333</v>
      </c>
      <c r="G1800" s="3" t="s">
        <v>7334</v>
      </c>
      <c r="H1800" s="3" t="s">
        <v>27927</v>
      </c>
      <c r="I1800" s="3" t="s">
        <v>27927</v>
      </c>
      <c r="J1800" s="3" t="s">
        <v>27928</v>
      </c>
      <c r="K1800" s="3" t="s">
        <v>27929</v>
      </c>
      <c r="L1800" s="3"/>
    </row>
    <row r="1801" spans="1:12" ht="13.5" customHeight="1" x14ac:dyDescent="0.25">
      <c r="A1801" s="3" t="s">
        <v>70</v>
      </c>
      <c r="B1801" s="2" t="s">
        <v>40836</v>
      </c>
      <c r="C1801" s="2" t="s">
        <v>7335</v>
      </c>
      <c r="D1801" s="3" t="s">
        <v>7336</v>
      </c>
      <c r="E1801" s="3" t="s">
        <v>7336</v>
      </c>
      <c r="F1801" s="3" t="s">
        <v>7337</v>
      </c>
      <c r="G1801" s="3" t="s">
        <v>7338</v>
      </c>
      <c r="H1801" s="3" t="s">
        <v>27930</v>
      </c>
      <c r="I1801" s="3" t="s">
        <v>27930</v>
      </c>
      <c r="J1801" s="3" t="s">
        <v>27931</v>
      </c>
      <c r="K1801" s="3" t="s">
        <v>27932</v>
      </c>
      <c r="L1801" s="3"/>
    </row>
    <row r="1802" spans="1:12" ht="13.5" customHeight="1" x14ac:dyDescent="0.25">
      <c r="A1802" s="3" t="s">
        <v>84</v>
      </c>
      <c r="B1802" s="2" t="s">
        <v>40837</v>
      </c>
      <c r="C1802" s="2" t="s">
        <v>7339</v>
      </c>
      <c r="D1802" s="3" t="s">
        <v>7340</v>
      </c>
      <c r="E1802" s="3" t="s">
        <v>7340</v>
      </c>
      <c r="F1802" s="3" t="s">
        <v>7341</v>
      </c>
      <c r="G1802" s="3" t="s">
        <v>7340</v>
      </c>
      <c r="H1802" s="3" t="s">
        <v>27933</v>
      </c>
      <c r="I1802" s="3" t="s">
        <v>27933</v>
      </c>
      <c r="J1802" s="3" t="s">
        <v>27934</v>
      </c>
      <c r="K1802" s="3" t="s">
        <v>27933</v>
      </c>
      <c r="L1802" s="3"/>
    </row>
    <row r="1803" spans="1:12" ht="13.5" customHeight="1" x14ac:dyDescent="0.25">
      <c r="A1803" s="3" t="s">
        <v>84</v>
      </c>
      <c r="B1803" s="2" t="s">
        <v>40838</v>
      </c>
      <c r="C1803" s="2" t="s">
        <v>7342</v>
      </c>
      <c r="D1803" s="3" t="s">
        <v>7343</v>
      </c>
      <c r="E1803" s="3" t="s">
        <v>7343</v>
      </c>
      <c r="F1803" s="3" t="s">
        <v>7344</v>
      </c>
      <c r="G1803" s="3" t="s">
        <v>7343</v>
      </c>
      <c r="H1803" s="3" t="s">
        <v>27935</v>
      </c>
      <c r="I1803" s="3" t="s">
        <v>27935</v>
      </c>
      <c r="J1803" s="3" t="s">
        <v>27936</v>
      </c>
      <c r="K1803" s="3" t="s">
        <v>27935</v>
      </c>
      <c r="L1803" s="3"/>
    </row>
    <row r="1804" spans="1:12" ht="13.5" customHeight="1" x14ac:dyDescent="0.25">
      <c r="A1804" s="3" t="s">
        <v>1258</v>
      </c>
      <c r="B1804" s="2" t="s">
        <v>40839</v>
      </c>
      <c r="C1804" s="2" t="s">
        <v>7345</v>
      </c>
      <c r="D1804" s="3" t="s">
        <v>7346</v>
      </c>
      <c r="E1804" s="3" t="s">
        <v>7347</v>
      </c>
      <c r="F1804" s="3" t="s">
        <v>7348</v>
      </c>
      <c r="G1804" s="3" t="s">
        <v>7349</v>
      </c>
      <c r="H1804" s="3" t="s">
        <v>27937</v>
      </c>
      <c r="I1804" s="3" t="s">
        <v>27938</v>
      </c>
      <c r="J1804" s="3" t="s">
        <v>27939</v>
      </c>
      <c r="K1804" s="3" t="s">
        <v>27940</v>
      </c>
      <c r="L1804" s="3"/>
    </row>
    <row r="1805" spans="1:12" ht="13.5" customHeight="1" x14ac:dyDescent="0.25">
      <c r="A1805" s="3" t="s">
        <v>106</v>
      </c>
      <c r="B1805" s="2" t="s">
        <v>40840</v>
      </c>
      <c r="C1805" s="2" t="s">
        <v>7350</v>
      </c>
      <c r="D1805" s="3" t="s">
        <v>7351</v>
      </c>
      <c r="E1805" s="3" t="s">
        <v>7351</v>
      </c>
      <c r="F1805" s="3" t="s">
        <v>7352</v>
      </c>
      <c r="G1805" s="3" t="s">
        <v>7353</v>
      </c>
      <c r="H1805" s="3" t="s">
        <v>27941</v>
      </c>
      <c r="I1805" s="3" t="s">
        <v>27941</v>
      </c>
      <c r="J1805" s="3" t="s">
        <v>27942</v>
      </c>
      <c r="K1805" s="3" t="s">
        <v>27943</v>
      </c>
      <c r="L1805" s="3"/>
    </row>
    <row r="1806" spans="1:12" ht="13.5" customHeight="1" x14ac:dyDescent="0.25">
      <c r="A1806" s="3" t="s">
        <v>9</v>
      </c>
      <c r="B1806" s="2" t="s">
        <v>40840</v>
      </c>
      <c r="C1806" s="2" t="s">
        <v>7350</v>
      </c>
      <c r="D1806" s="3" t="s">
        <v>7351</v>
      </c>
      <c r="E1806" s="3" t="s">
        <v>7351</v>
      </c>
      <c r="F1806" s="3" t="s">
        <v>7352</v>
      </c>
      <c r="G1806" s="3" t="s">
        <v>7353</v>
      </c>
      <c r="H1806" s="3" t="s">
        <v>27941</v>
      </c>
      <c r="I1806" s="3" t="s">
        <v>27941</v>
      </c>
      <c r="J1806" s="3" t="s">
        <v>27942</v>
      </c>
      <c r="K1806" s="3" t="s">
        <v>27943</v>
      </c>
      <c r="L1806" s="3"/>
    </row>
    <row r="1807" spans="1:12" ht="13.5" customHeight="1" x14ac:dyDescent="0.25">
      <c r="A1807" s="3" t="s">
        <v>9</v>
      </c>
      <c r="B1807" s="2" t="s">
        <v>40841</v>
      </c>
      <c r="C1807" s="2" t="s">
        <v>7354</v>
      </c>
      <c r="D1807" s="3" t="s">
        <v>7355</v>
      </c>
      <c r="E1807" s="3" t="s">
        <v>7355</v>
      </c>
      <c r="F1807" s="3" t="s">
        <v>7356</v>
      </c>
      <c r="G1807" s="3" t="s">
        <v>7357</v>
      </c>
      <c r="H1807" s="3" t="s">
        <v>27944</v>
      </c>
      <c r="I1807" s="3" t="s">
        <v>27944</v>
      </c>
      <c r="J1807" s="3" t="s">
        <v>27945</v>
      </c>
      <c r="K1807" s="3" t="s">
        <v>27946</v>
      </c>
      <c r="L1807" s="3"/>
    </row>
    <row r="1808" spans="1:12" ht="13.5" customHeight="1" x14ac:dyDescent="0.25">
      <c r="A1808" s="3" t="s">
        <v>9</v>
      </c>
      <c r="B1808" s="2" t="s">
        <v>40842</v>
      </c>
      <c r="C1808" s="2" t="s">
        <v>7358</v>
      </c>
      <c r="D1808" s="3" t="s">
        <v>7359</v>
      </c>
      <c r="E1808" s="3" t="s">
        <v>7359</v>
      </c>
      <c r="F1808" s="3" t="s">
        <v>7360</v>
      </c>
      <c r="G1808" s="3" t="s">
        <v>7361</v>
      </c>
      <c r="H1808" s="3" t="s">
        <v>27947</v>
      </c>
      <c r="I1808" s="3" t="s">
        <v>27947</v>
      </c>
      <c r="J1808" s="3" t="s">
        <v>27948</v>
      </c>
      <c r="K1808" s="3" t="s">
        <v>27949</v>
      </c>
      <c r="L1808" s="3"/>
    </row>
    <row r="1809" spans="1:12" ht="13.5" customHeight="1" x14ac:dyDescent="0.25">
      <c r="A1809" s="3" t="s">
        <v>9</v>
      </c>
      <c r="B1809" s="2" t="s">
        <v>40843</v>
      </c>
      <c r="C1809" s="2" t="s">
        <v>7362</v>
      </c>
      <c r="D1809" s="3" t="s">
        <v>7363</v>
      </c>
      <c r="E1809" s="3" t="s">
        <v>7363</v>
      </c>
      <c r="F1809" s="3" t="s">
        <v>7364</v>
      </c>
      <c r="G1809" s="3" t="s">
        <v>7365</v>
      </c>
      <c r="H1809" s="3" t="s">
        <v>27950</v>
      </c>
      <c r="I1809" s="3" t="s">
        <v>27950</v>
      </c>
      <c r="J1809" s="3" t="s">
        <v>27951</v>
      </c>
      <c r="K1809" s="3" t="s">
        <v>27952</v>
      </c>
      <c r="L1809" s="3"/>
    </row>
    <row r="1810" spans="1:12" ht="13.5" customHeight="1" x14ac:dyDescent="0.25">
      <c r="A1810" s="3" t="s">
        <v>106</v>
      </c>
      <c r="B1810" s="2" t="s">
        <v>40843</v>
      </c>
      <c r="C1810" s="2" t="s">
        <v>7362</v>
      </c>
      <c r="D1810" s="3" t="s">
        <v>7363</v>
      </c>
      <c r="E1810" s="3" t="s">
        <v>7363</v>
      </c>
      <c r="F1810" s="3" t="s">
        <v>7364</v>
      </c>
      <c r="G1810" s="3" t="s">
        <v>7365</v>
      </c>
      <c r="H1810" s="3" t="s">
        <v>27950</v>
      </c>
      <c r="I1810" s="3" t="s">
        <v>27950</v>
      </c>
      <c r="J1810" s="3" t="s">
        <v>27951</v>
      </c>
      <c r="K1810" s="3" t="s">
        <v>27952</v>
      </c>
      <c r="L1810" s="3"/>
    </row>
    <row r="1811" spans="1:12" ht="13.5" customHeight="1" x14ac:dyDescent="0.25">
      <c r="A1811" s="5" t="s">
        <v>13581</v>
      </c>
      <c r="B1811" s="5" t="s">
        <v>40843</v>
      </c>
      <c r="C1811" s="5" t="s">
        <v>7362</v>
      </c>
      <c r="D1811" s="5" t="s">
        <v>7363</v>
      </c>
      <c r="E1811" s="1" t="s">
        <v>7363</v>
      </c>
      <c r="F1811" s="1" t="s">
        <v>7364</v>
      </c>
      <c r="G1811" s="1" t="s">
        <v>7365</v>
      </c>
      <c r="H1811" s="5" t="str">
        <f ca="1">IFERROR(__xludf.DUMMYFUNCTION("GOOGLETRANSLATE(D58,""en"",""ja"")"),"好酸球/総細胞")</f>
        <v>好酸球/総細胞</v>
      </c>
      <c r="I1811" s="5" t="str">
        <f ca="1">IFERROR(__xludf.DUMMYFUNCTION("GOOGLETRANSLATE(E58,""en"",""ja"")"),"好酸球/総細胞")</f>
        <v>好酸球/総細胞</v>
      </c>
      <c r="J1811" s="5" t="str">
        <f ca="1">IFERROR(__xludf.DUMMYFUNCTION("GOOGLETRANSLATE(F58,""en"",""ja"")"),"生物学的標本（骨髄標本など）中の好酸球と総細胞の相対的な測定値（比率またはパーセンテージ）。")</f>
        <v>生物学的標本（骨髄標本など）中の好酸球と総細胞の相対的な測定値（比率またはパーセンテージ）。</v>
      </c>
      <c r="K1811" s="5" t="str">
        <f ca="1">IFERROR(__xludf.DUMMYFUNCTION("GOOGLETRANSLATE(G58,""en"",""ja"")"),"好酸球対総細胞比測定")</f>
        <v>好酸球対総細胞比測定</v>
      </c>
      <c r="L1811" s="3"/>
    </row>
    <row r="1812" spans="1:12" ht="13.5" customHeight="1" x14ac:dyDescent="0.25">
      <c r="A1812" s="3" t="s">
        <v>9</v>
      </c>
      <c r="B1812" s="2" t="s">
        <v>40844</v>
      </c>
      <c r="C1812" s="2" t="s">
        <v>7366</v>
      </c>
      <c r="D1812" s="3" t="s">
        <v>7367</v>
      </c>
      <c r="E1812" s="3" t="s">
        <v>7367</v>
      </c>
      <c r="F1812" s="3" t="s">
        <v>7368</v>
      </c>
      <c r="G1812" s="3" t="s">
        <v>7369</v>
      </c>
      <c r="H1812" s="3" t="s">
        <v>27953</v>
      </c>
      <c r="I1812" s="3" t="s">
        <v>27953</v>
      </c>
      <c r="J1812" s="3" t="s">
        <v>27954</v>
      </c>
      <c r="K1812" s="3" t="s">
        <v>27955</v>
      </c>
      <c r="L1812" s="3"/>
    </row>
    <row r="1813" spans="1:12" ht="13.5" customHeight="1" x14ac:dyDescent="0.25">
      <c r="A1813" s="3" t="s">
        <v>9</v>
      </c>
      <c r="B1813" s="2" t="s">
        <v>40845</v>
      </c>
      <c r="C1813" s="2" t="s">
        <v>7370</v>
      </c>
      <c r="D1813" s="3" t="s">
        <v>7371</v>
      </c>
      <c r="E1813" s="3" t="s">
        <v>7371</v>
      </c>
      <c r="F1813" s="3" t="s">
        <v>7372</v>
      </c>
      <c r="G1813" s="3" t="s">
        <v>7373</v>
      </c>
      <c r="H1813" s="3" t="s">
        <v>27956</v>
      </c>
      <c r="I1813" s="3" t="s">
        <v>27956</v>
      </c>
      <c r="J1813" s="3" t="s">
        <v>27957</v>
      </c>
      <c r="K1813" s="3" t="s">
        <v>27958</v>
      </c>
      <c r="L1813" s="3"/>
    </row>
    <row r="1814" spans="1:12" ht="13.5" customHeight="1" x14ac:dyDescent="0.25">
      <c r="A1814" s="3" t="s">
        <v>106</v>
      </c>
      <c r="B1814" s="2" t="s">
        <v>40846</v>
      </c>
      <c r="C1814" s="2" t="s">
        <v>7374</v>
      </c>
      <c r="D1814" s="3" t="s">
        <v>7375</v>
      </c>
      <c r="E1814" s="3" t="s">
        <v>7375</v>
      </c>
      <c r="F1814" s="3" t="s">
        <v>7376</v>
      </c>
      <c r="G1814" s="3" t="s">
        <v>7377</v>
      </c>
      <c r="H1814" s="3" t="s">
        <v>27959</v>
      </c>
      <c r="I1814" s="3" t="s">
        <v>27959</v>
      </c>
      <c r="J1814" s="3" t="s">
        <v>27960</v>
      </c>
      <c r="K1814" s="3" t="s">
        <v>27961</v>
      </c>
      <c r="L1814" s="3"/>
    </row>
    <row r="1815" spans="1:12" ht="13.5" customHeight="1" x14ac:dyDescent="0.25">
      <c r="A1815" s="3" t="s">
        <v>9</v>
      </c>
      <c r="B1815" s="2" t="s">
        <v>40846</v>
      </c>
      <c r="C1815" s="2" t="s">
        <v>7374</v>
      </c>
      <c r="D1815" s="3" t="s">
        <v>7375</v>
      </c>
      <c r="E1815" s="3" t="s">
        <v>7375</v>
      </c>
      <c r="F1815" s="3" t="s">
        <v>7376</v>
      </c>
      <c r="G1815" s="3" t="s">
        <v>7377</v>
      </c>
      <c r="H1815" s="3" t="s">
        <v>27959</v>
      </c>
      <c r="I1815" s="3" t="s">
        <v>27959</v>
      </c>
      <c r="J1815" s="3" t="s">
        <v>27960</v>
      </c>
      <c r="K1815" s="3" t="s">
        <v>27961</v>
      </c>
      <c r="L1815" s="3"/>
    </row>
    <row r="1816" spans="1:12" ht="13.5" customHeight="1" x14ac:dyDescent="0.25">
      <c r="A1816" s="3" t="s">
        <v>9</v>
      </c>
      <c r="B1816" s="2" t="s">
        <v>40847</v>
      </c>
      <c r="C1816" s="2" t="s">
        <v>7378</v>
      </c>
      <c r="D1816" s="3" t="s">
        <v>7379</v>
      </c>
      <c r="E1816" s="3" t="s">
        <v>7379</v>
      </c>
      <c r="F1816" s="3" t="s">
        <v>7380</v>
      </c>
      <c r="G1816" s="3" t="s">
        <v>7381</v>
      </c>
      <c r="H1816" s="3" t="s">
        <v>27962</v>
      </c>
      <c r="I1816" s="3" t="s">
        <v>27962</v>
      </c>
      <c r="J1816" s="3" t="s">
        <v>27963</v>
      </c>
      <c r="K1816" s="3" t="s">
        <v>27964</v>
      </c>
      <c r="L1816" s="3"/>
    </row>
    <row r="1817" spans="1:12" ht="13.5" customHeight="1" x14ac:dyDescent="0.25">
      <c r="A1817" s="3" t="s">
        <v>9</v>
      </c>
      <c r="B1817" s="2" t="s">
        <v>40848</v>
      </c>
      <c r="C1817" s="2" t="s">
        <v>7382</v>
      </c>
      <c r="D1817" s="3" t="s">
        <v>7383</v>
      </c>
      <c r="E1817" s="3" t="s">
        <v>7383</v>
      </c>
      <c r="F1817" s="3" t="s">
        <v>7384</v>
      </c>
      <c r="G1817" s="3" t="s">
        <v>7385</v>
      </c>
      <c r="H1817" s="3" t="s">
        <v>27962</v>
      </c>
      <c r="I1817" s="3" t="s">
        <v>27962</v>
      </c>
      <c r="J1817" s="3" t="s">
        <v>27965</v>
      </c>
      <c r="K1817" s="3" t="s">
        <v>27964</v>
      </c>
      <c r="L1817" s="3"/>
    </row>
    <row r="1818" spans="1:12" ht="13.5" customHeight="1" x14ac:dyDescent="0.25">
      <c r="A1818" s="3" t="s">
        <v>9</v>
      </c>
      <c r="B1818" s="2" t="s">
        <v>40849</v>
      </c>
      <c r="C1818" s="2" t="s">
        <v>7386</v>
      </c>
      <c r="D1818" s="3" t="s">
        <v>7387</v>
      </c>
      <c r="E1818" s="3" t="s">
        <v>7387</v>
      </c>
      <c r="F1818" s="3" t="s">
        <v>7388</v>
      </c>
      <c r="G1818" s="3" t="s">
        <v>7389</v>
      </c>
      <c r="H1818" s="3" t="s">
        <v>27966</v>
      </c>
      <c r="I1818" s="3" t="s">
        <v>27966</v>
      </c>
      <c r="J1818" s="3" t="s">
        <v>27967</v>
      </c>
      <c r="K1818" s="3" t="s">
        <v>27968</v>
      </c>
      <c r="L1818" s="3"/>
    </row>
    <row r="1819" spans="1:12" ht="13.5" customHeight="1" x14ac:dyDescent="0.25">
      <c r="A1819" s="3" t="s">
        <v>9</v>
      </c>
      <c r="B1819" s="2" t="s">
        <v>40850</v>
      </c>
      <c r="C1819" s="2" t="s">
        <v>7390</v>
      </c>
      <c r="D1819" s="3" t="s">
        <v>7391</v>
      </c>
      <c r="E1819" s="3" t="s">
        <v>7391</v>
      </c>
      <c r="F1819" s="3" t="s">
        <v>7392</v>
      </c>
      <c r="G1819" s="3" t="s">
        <v>7393</v>
      </c>
      <c r="H1819" s="3" t="s">
        <v>27969</v>
      </c>
      <c r="I1819" s="3" t="s">
        <v>27969</v>
      </c>
      <c r="J1819" s="3" t="s">
        <v>27970</v>
      </c>
      <c r="K1819" s="3" t="s">
        <v>27971</v>
      </c>
      <c r="L1819" s="3"/>
    </row>
    <row r="1820" spans="1:12" ht="13.5" customHeight="1" x14ac:dyDescent="0.25">
      <c r="A1820" s="3" t="s">
        <v>106</v>
      </c>
      <c r="B1820" s="2" t="s">
        <v>40851</v>
      </c>
      <c r="C1820" s="2" t="s">
        <v>7394</v>
      </c>
      <c r="D1820" s="3" t="s">
        <v>7395</v>
      </c>
      <c r="E1820" s="3" t="s">
        <v>7395</v>
      </c>
      <c r="F1820" s="3" t="s">
        <v>7396</v>
      </c>
      <c r="G1820" s="3" t="s">
        <v>7397</v>
      </c>
      <c r="H1820" s="3" t="s">
        <v>27972</v>
      </c>
      <c r="I1820" s="3" t="s">
        <v>27972</v>
      </c>
      <c r="J1820" s="3" t="s">
        <v>27973</v>
      </c>
      <c r="K1820" s="3" t="s">
        <v>27974</v>
      </c>
      <c r="L1820" s="3"/>
    </row>
    <row r="1821" spans="1:12" ht="13.5" customHeight="1" x14ac:dyDescent="0.25">
      <c r="A1821" s="3" t="s">
        <v>9</v>
      </c>
      <c r="B1821" s="2" t="s">
        <v>40852</v>
      </c>
      <c r="C1821" s="2" t="s">
        <v>7398</v>
      </c>
      <c r="D1821" s="3" t="s">
        <v>7399</v>
      </c>
      <c r="E1821" s="3" t="s">
        <v>7399</v>
      </c>
      <c r="F1821" s="3" t="s">
        <v>7400</v>
      </c>
      <c r="G1821" s="3" t="s">
        <v>7401</v>
      </c>
      <c r="H1821" s="3" t="s">
        <v>27975</v>
      </c>
      <c r="I1821" s="3" t="s">
        <v>27975</v>
      </c>
      <c r="J1821" s="3" t="s">
        <v>27976</v>
      </c>
      <c r="K1821" s="3" t="s">
        <v>27977</v>
      </c>
      <c r="L1821" s="3"/>
    </row>
    <row r="1822" spans="1:12" ht="13.5" customHeight="1" x14ac:dyDescent="0.25">
      <c r="A1822" s="3" t="s">
        <v>9</v>
      </c>
      <c r="B1822" s="2" t="s">
        <v>40853</v>
      </c>
      <c r="C1822" s="2" t="s">
        <v>7402</v>
      </c>
      <c r="D1822" s="3" t="s">
        <v>7403</v>
      </c>
      <c r="E1822" s="3" t="s">
        <v>7403</v>
      </c>
      <c r="F1822" s="3" t="s">
        <v>7404</v>
      </c>
      <c r="G1822" s="3" t="s">
        <v>7405</v>
      </c>
      <c r="H1822" s="3" t="s">
        <v>27978</v>
      </c>
      <c r="I1822" s="3" t="s">
        <v>27978</v>
      </c>
      <c r="J1822" s="3" t="s">
        <v>27979</v>
      </c>
      <c r="K1822" s="3" t="s">
        <v>27980</v>
      </c>
      <c r="L1822" s="3"/>
    </row>
    <row r="1823" spans="1:12" ht="13.5" customHeight="1" x14ac:dyDescent="0.25">
      <c r="A1823" s="3" t="s">
        <v>9</v>
      </c>
      <c r="B1823" s="2" t="s">
        <v>40854</v>
      </c>
      <c r="C1823" s="2" t="s">
        <v>7406</v>
      </c>
      <c r="D1823" s="3" t="s">
        <v>7407</v>
      </c>
      <c r="E1823" s="3" t="s">
        <v>7407</v>
      </c>
      <c r="F1823" s="3" t="s">
        <v>7408</v>
      </c>
      <c r="G1823" s="3" t="s">
        <v>7409</v>
      </c>
      <c r="H1823" s="3" t="s">
        <v>27981</v>
      </c>
      <c r="I1823" s="3" t="s">
        <v>27981</v>
      </c>
      <c r="J1823" s="3" t="s">
        <v>27982</v>
      </c>
      <c r="K1823" s="3" t="s">
        <v>27983</v>
      </c>
      <c r="L1823" s="3"/>
    </row>
    <row r="1824" spans="1:12" ht="13.5" customHeight="1" x14ac:dyDescent="0.25">
      <c r="A1824" s="3" t="s">
        <v>9</v>
      </c>
      <c r="B1824" s="2" t="s">
        <v>40855</v>
      </c>
      <c r="C1824" s="2" t="s">
        <v>7410</v>
      </c>
      <c r="D1824" s="3" t="s">
        <v>7411</v>
      </c>
      <c r="E1824" s="3" t="s">
        <v>7412</v>
      </c>
      <c r="F1824" s="3" t="s">
        <v>7413</v>
      </c>
      <c r="G1824" s="3" t="s">
        <v>7414</v>
      </c>
      <c r="H1824" s="3" t="s">
        <v>27984</v>
      </c>
      <c r="I1824" s="3" t="s">
        <v>27985</v>
      </c>
      <c r="J1824" s="3" t="s">
        <v>27986</v>
      </c>
      <c r="K1824" s="3" t="s">
        <v>27987</v>
      </c>
      <c r="L1824" s="3"/>
    </row>
    <row r="1825" spans="1:12" ht="13.5" customHeight="1" x14ac:dyDescent="0.25">
      <c r="A1825" s="3" t="s">
        <v>9</v>
      </c>
      <c r="B1825" s="2" t="s">
        <v>40856</v>
      </c>
      <c r="C1825" s="2" t="s">
        <v>7415</v>
      </c>
      <c r="D1825" s="3" t="s">
        <v>7416</v>
      </c>
      <c r="E1825" s="3" t="s">
        <v>7417</v>
      </c>
      <c r="F1825" s="3" t="s">
        <v>7418</v>
      </c>
      <c r="G1825" s="3" t="s">
        <v>7419</v>
      </c>
      <c r="H1825" s="3" t="s">
        <v>27988</v>
      </c>
      <c r="I1825" s="3" t="s">
        <v>27989</v>
      </c>
      <c r="J1825" s="3" t="s">
        <v>27990</v>
      </c>
      <c r="K1825" s="3" t="s">
        <v>27991</v>
      </c>
      <c r="L1825" s="3"/>
    </row>
    <row r="1826" spans="1:12" ht="13.5" customHeight="1" x14ac:dyDescent="0.25">
      <c r="A1826" s="3" t="s">
        <v>9</v>
      </c>
      <c r="B1826" s="2" t="s">
        <v>40857</v>
      </c>
      <c r="C1826" s="2" t="s">
        <v>7420</v>
      </c>
      <c r="D1826" s="3" t="s">
        <v>7421</v>
      </c>
      <c r="E1826" s="3" t="s">
        <v>7422</v>
      </c>
      <c r="F1826" s="3" t="s">
        <v>7423</v>
      </c>
      <c r="G1826" s="3" t="s">
        <v>7424</v>
      </c>
      <c r="H1826" s="3" t="s">
        <v>27992</v>
      </c>
      <c r="I1826" s="3" t="s">
        <v>27993</v>
      </c>
      <c r="J1826" s="3" t="s">
        <v>27994</v>
      </c>
      <c r="K1826" s="3" t="s">
        <v>27995</v>
      </c>
      <c r="L1826" s="3"/>
    </row>
    <row r="1827" spans="1:12" ht="13.5" customHeight="1" x14ac:dyDescent="0.25">
      <c r="A1827" s="3" t="s">
        <v>9</v>
      </c>
      <c r="B1827" s="2" t="s">
        <v>40858</v>
      </c>
      <c r="C1827" s="2" t="s">
        <v>7425</v>
      </c>
      <c r="D1827" s="3" t="s">
        <v>7426</v>
      </c>
      <c r="E1827" s="3" t="s">
        <v>7426</v>
      </c>
      <c r="F1827" s="3" t="s">
        <v>7427</v>
      </c>
      <c r="G1827" s="3" t="s">
        <v>7428</v>
      </c>
      <c r="H1827" s="3" t="s">
        <v>27996</v>
      </c>
      <c r="I1827" s="3" t="s">
        <v>27996</v>
      </c>
      <c r="J1827" s="3" t="s">
        <v>27997</v>
      </c>
      <c r="K1827" s="3" t="s">
        <v>27998</v>
      </c>
      <c r="L1827" s="3"/>
    </row>
    <row r="1828" spans="1:12" ht="13.5" customHeight="1" x14ac:dyDescent="0.25">
      <c r="A1828" s="3" t="s">
        <v>106</v>
      </c>
      <c r="B1828" s="2" t="s">
        <v>40859</v>
      </c>
      <c r="C1828" s="2" t="s">
        <v>7429</v>
      </c>
      <c r="D1828" s="3" t="s">
        <v>7430</v>
      </c>
      <c r="E1828" s="3" t="s">
        <v>7430</v>
      </c>
      <c r="F1828" s="3" t="s">
        <v>7431</v>
      </c>
      <c r="G1828" s="3" t="s">
        <v>7432</v>
      </c>
      <c r="H1828" s="3" t="s">
        <v>27999</v>
      </c>
      <c r="I1828" s="3" t="s">
        <v>27999</v>
      </c>
      <c r="J1828" s="3" t="s">
        <v>28000</v>
      </c>
      <c r="K1828" s="3" t="s">
        <v>28001</v>
      </c>
      <c r="L1828" s="3"/>
    </row>
    <row r="1829" spans="1:12" ht="13.5" customHeight="1" x14ac:dyDescent="0.25">
      <c r="A1829" s="3" t="s">
        <v>9</v>
      </c>
      <c r="B1829" s="2" t="s">
        <v>40859</v>
      </c>
      <c r="C1829" s="2" t="s">
        <v>7429</v>
      </c>
      <c r="D1829" s="3" t="s">
        <v>7430</v>
      </c>
      <c r="E1829" s="3" t="s">
        <v>7430</v>
      </c>
      <c r="F1829" s="3" t="s">
        <v>7431</v>
      </c>
      <c r="G1829" s="3" t="s">
        <v>7432</v>
      </c>
      <c r="H1829" s="3" t="s">
        <v>27999</v>
      </c>
      <c r="I1829" s="3" t="s">
        <v>27999</v>
      </c>
      <c r="J1829" s="3" t="s">
        <v>28000</v>
      </c>
      <c r="K1829" s="3" t="s">
        <v>28001</v>
      </c>
      <c r="L1829" s="3"/>
    </row>
    <row r="1830" spans="1:12" ht="13.5" customHeight="1" x14ac:dyDescent="0.25">
      <c r="A1830" s="3" t="s">
        <v>106</v>
      </c>
      <c r="B1830" s="2" t="s">
        <v>40860</v>
      </c>
      <c r="C1830" s="2" t="s">
        <v>7433</v>
      </c>
      <c r="D1830" s="3" t="s">
        <v>7434</v>
      </c>
      <c r="E1830" s="3" t="s">
        <v>7434</v>
      </c>
      <c r="F1830" s="3" t="s">
        <v>7435</v>
      </c>
      <c r="G1830" s="3" t="s">
        <v>7436</v>
      </c>
      <c r="H1830" s="3" t="s">
        <v>28002</v>
      </c>
      <c r="I1830" s="3" t="s">
        <v>28002</v>
      </c>
      <c r="J1830" s="3" t="s">
        <v>28003</v>
      </c>
      <c r="K1830" s="3" t="s">
        <v>28004</v>
      </c>
      <c r="L1830" s="3"/>
    </row>
    <row r="1831" spans="1:12" ht="13.5" customHeight="1" x14ac:dyDescent="0.25">
      <c r="A1831" s="3" t="s">
        <v>9</v>
      </c>
      <c r="B1831" s="2" t="s">
        <v>40860</v>
      </c>
      <c r="C1831" s="2" t="s">
        <v>7433</v>
      </c>
      <c r="D1831" s="3" t="s">
        <v>7434</v>
      </c>
      <c r="E1831" s="3" t="s">
        <v>7434</v>
      </c>
      <c r="F1831" s="3" t="s">
        <v>7435</v>
      </c>
      <c r="G1831" s="3" t="s">
        <v>7436</v>
      </c>
      <c r="H1831" s="3" t="s">
        <v>28002</v>
      </c>
      <c r="I1831" s="3" t="s">
        <v>28002</v>
      </c>
      <c r="J1831" s="3" t="s">
        <v>28003</v>
      </c>
      <c r="K1831" s="3" t="s">
        <v>28004</v>
      </c>
      <c r="L1831" s="3"/>
    </row>
    <row r="1832" spans="1:12" ht="13.5" customHeight="1" x14ac:dyDescent="0.25">
      <c r="A1832" s="3" t="s">
        <v>9</v>
      </c>
      <c r="B1832" s="2" t="s">
        <v>40861</v>
      </c>
      <c r="C1832" s="2" t="s">
        <v>7437</v>
      </c>
      <c r="D1832" s="3" t="s">
        <v>7438</v>
      </c>
      <c r="E1832" s="3" t="s">
        <v>7438</v>
      </c>
      <c r="F1832" s="3" t="s">
        <v>7439</v>
      </c>
      <c r="G1832" s="3" t="s">
        <v>7440</v>
      </c>
      <c r="H1832" s="3" t="s">
        <v>28005</v>
      </c>
      <c r="I1832" s="3" t="s">
        <v>28005</v>
      </c>
      <c r="J1832" s="3" t="s">
        <v>28006</v>
      </c>
      <c r="K1832" s="3" t="s">
        <v>28007</v>
      </c>
      <c r="L1832" s="3"/>
    </row>
    <row r="1833" spans="1:12" ht="13.5" customHeight="1" x14ac:dyDescent="0.25">
      <c r="A1833" s="5" t="s">
        <v>13581</v>
      </c>
      <c r="B1833" s="5" t="s">
        <v>44620</v>
      </c>
      <c r="C1833" s="5" t="s">
        <v>44621</v>
      </c>
      <c r="D1833" s="5" t="s">
        <v>44622</v>
      </c>
      <c r="E1833" s="1" t="s">
        <v>44622</v>
      </c>
      <c r="F1833" s="1" t="s">
        <v>44623</v>
      </c>
      <c r="G1833" s="1" t="s">
        <v>44624</v>
      </c>
      <c r="H1833" s="5" t="str">
        <f ca="1">IFERROR(__xludf.DUMMYFUNCTION("GOOGLETRANSLATE(D59,""en"",""ja"")"),"上皮損傷")</f>
        <v>上皮損傷</v>
      </c>
      <c r="I1833" s="5" t="str">
        <f ca="1">IFERROR(__xludf.DUMMYFUNCTION("GOOGLETRANSLATE(E59,""en"",""ja"")"),"上皮損傷")</f>
        <v>上皮損傷</v>
      </c>
      <c r="J1833" s="5" t="str">
        <f ca="1">IFERROR(__xludf.DUMMYFUNCTION("GOOGLETRANSLATE(F59,""en"",""ja"")"),"生物標本における上皮損傷の評価。")</f>
        <v>生物標本における上皮損傷の評価。</v>
      </c>
      <c r="K1833" s="5" t="str">
        <f ca="1">IFERROR(__xludf.DUMMYFUNCTION("GOOGLETRANSLATE(G59,""en"",""ja"")"),"上皮損傷評価")</f>
        <v>上皮損傷評価</v>
      </c>
      <c r="L1833" s="3"/>
    </row>
    <row r="1834" spans="1:12" ht="13.5" customHeight="1" x14ac:dyDescent="0.25">
      <c r="A1834" s="3" t="s">
        <v>9</v>
      </c>
      <c r="B1834" s="2" t="s">
        <v>40862</v>
      </c>
      <c r="C1834" s="2" t="s">
        <v>7441</v>
      </c>
      <c r="D1834" s="3" t="s">
        <v>7442</v>
      </c>
      <c r="E1834" s="3" t="s">
        <v>7443</v>
      </c>
      <c r="F1834" s="3" t="s">
        <v>7444</v>
      </c>
      <c r="G1834" s="3" t="s">
        <v>7445</v>
      </c>
      <c r="H1834" s="3" t="s">
        <v>28008</v>
      </c>
      <c r="I1834" s="3" t="s">
        <v>28009</v>
      </c>
      <c r="J1834" s="3" t="s">
        <v>28010</v>
      </c>
      <c r="K1834" s="3" t="s">
        <v>28011</v>
      </c>
      <c r="L1834" s="3"/>
    </row>
    <row r="1835" spans="1:12" ht="13.5" customHeight="1" x14ac:dyDescent="0.25">
      <c r="A1835" s="3" t="s">
        <v>9</v>
      </c>
      <c r="B1835" s="2" t="s">
        <v>40863</v>
      </c>
      <c r="C1835" s="2" t="s">
        <v>7446</v>
      </c>
      <c r="D1835" s="3" t="s">
        <v>7447</v>
      </c>
      <c r="E1835" s="3" t="s">
        <v>7447</v>
      </c>
      <c r="F1835" s="3" t="s">
        <v>7448</v>
      </c>
      <c r="G1835" s="3" t="s">
        <v>7447</v>
      </c>
      <c r="H1835" s="3" t="s">
        <v>28012</v>
      </c>
      <c r="I1835" s="3" t="s">
        <v>28012</v>
      </c>
      <c r="J1835" s="3" t="s">
        <v>28013</v>
      </c>
      <c r="K1835" s="3" t="s">
        <v>28012</v>
      </c>
      <c r="L1835" s="3"/>
    </row>
    <row r="1836" spans="1:12" ht="13.5" customHeight="1" x14ac:dyDescent="0.25">
      <c r="A1836" s="3" t="s">
        <v>9</v>
      </c>
      <c r="B1836" s="2" t="s">
        <v>40864</v>
      </c>
      <c r="C1836" s="2" t="s">
        <v>7449</v>
      </c>
      <c r="D1836" s="3" t="s">
        <v>7450</v>
      </c>
      <c r="E1836" s="3" t="s">
        <v>7450</v>
      </c>
      <c r="F1836" s="3" t="s">
        <v>7451</v>
      </c>
      <c r="G1836" s="3" t="s">
        <v>7452</v>
      </c>
      <c r="H1836" s="3" t="s">
        <v>28014</v>
      </c>
      <c r="I1836" s="3" t="s">
        <v>28014</v>
      </c>
      <c r="J1836" s="3" t="s">
        <v>28015</v>
      </c>
      <c r="K1836" s="3" t="s">
        <v>28016</v>
      </c>
      <c r="L1836" s="3"/>
    </row>
    <row r="1837" spans="1:12" ht="13.5" customHeight="1" x14ac:dyDescent="0.25">
      <c r="A1837" s="3" t="s">
        <v>9</v>
      </c>
      <c r="B1837" s="2" t="s">
        <v>40865</v>
      </c>
      <c r="C1837" s="2" t="s">
        <v>7453</v>
      </c>
      <c r="D1837" s="3" t="s">
        <v>7454</v>
      </c>
      <c r="E1837" s="3" t="s">
        <v>7454</v>
      </c>
      <c r="F1837" s="3" t="s">
        <v>7455</v>
      </c>
      <c r="G1837" s="3" t="s">
        <v>7456</v>
      </c>
      <c r="H1837" s="3" t="s">
        <v>28017</v>
      </c>
      <c r="I1837" s="3" t="s">
        <v>28017</v>
      </c>
      <c r="J1837" s="3" t="s">
        <v>28018</v>
      </c>
      <c r="K1837" s="3" t="s">
        <v>28019</v>
      </c>
      <c r="L1837" s="3"/>
    </row>
    <row r="1838" spans="1:12" ht="13.5" customHeight="1" x14ac:dyDescent="0.25">
      <c r="A1838" s="3" t="s">
        <v>9</v>
      </c>
      <c r="B1838" s="2" t="s">
        <v>40866</v>
      </c>
      <c r="C1838" s="2" t="s">
        <v>7457</v>
      </c>
      <c r="D1838" s="3" t="s">
        <v>7458</v>
      </c>
      <c r="E1838" s="3" t="s">
        <v>7458</v>
      </c>
      <c r="F1838" s="3" t="s">
        <v>7459</v>
      </c>
      <c r="G1838" s="3" t="s">
        <v>7460</v>
      </c>
      <c r="H1838" s="3" t="s">
        <v>28020</v>
      </c>
      <c r="I1838" s="3" t="s">
        <v>28020</v>
      </c>
      <c r="J1838" s="3" t="s">
        <v>28021</v>
      </c>
      <c r="K1838" s="3" t="s">
        <v>28022</v>
      </c>
      <c r="L1838" s="3"/>
    </row>
    <row r="1839" spans="1:12" ht="13.5" customHeight="1" x14ac:dyDescent="0.25">
      <c r="A1839" s="3" t="s">
        <v>9</v>
      </c>
      <c r="B1839" s="2" t="s">
        <v>40867</v>
      </c>
      <c r="C1839" s="2" t="s">
        <v>7461</v>
      </c>
      <c r="D1839" s="3" t="s">
        <v>7462</v>
      </c>
      <c r="E1839" s="3" t="s">
        <v>7462</v>
      </c>
      <c r="F1839" s="3" t="s">
        <v>7463</v>
      </c>
      <c r="G1839" s="3" t="s">
        <v>7464</v>
      </c>
      <c r="H1839" s="3" t="s">
        <v>28023</v>
      </c>
      <c r="I1839" s="3" t="s">
        <v>28023</v>
      </c>
      <c r="J1839" s="3" t="s">
        <v>28024</v>
      </c>
      <c r="K1839" s="3" t="s">
        <v>28025</v>
      </c>
      <c r="L1839" s="3"/>
    </row>
    <row r="1840" spans="1:12" ht="13.5" customHeight="1" x14ac:dyDescent="0.25">
      <c r="A1840" s="3" t="s">
        <v>9</v>
      </c>
      <c r="B1840" s="2" t="s">
        <v>40868</v>
      </c>
      <c r="C1840" s="2" t="s">
        <v>7465</v>
      </c>
      <c r="D1840" s="3" t="s">
        <v>7466</v>
      </c>
      <c r="E1840" s="3" t="s">
        <v>7467</v>
      </c>
      <c r="F1840" s="3" t="s">
        <v>7468</v>
      </c>
      <c r="G1840" s="3" t="s">
        <v>7469</v>
      </c>
      <c r="H1840" s="3" t="s">
        <v>28026</v>
      </c>
      <c r="I1840" s="3" t="s">
        <v>28027</v>
      </c>
      <c r="J1840" s="3" t="s">
        <v>28028</v>
      </c>
      <c r="K1840" s="3" t="s">
        <v>28029</v>
      </c>
      <c r="L1840" s="3"/>
    </row>
    <row r="1841" spans="1:12" ht="13.5" customHeight="1" x14ac:dyDescent="0.25">
      <c r="A1841" s="5" t="s">
        <v>13581</v>
      </c>
      <c r="B1841" s="5" t="s">
        <v>40868</v>
      </c>
      <c r="C1841" s="5" t="s">
        <v>7465</v>
      </c>
      <c r="D1841" s="5" t="s">
        <v>7466</v>
      </c>
      <c r="E1841" s="1" t="s">
        <v>7467</v>
      </c>
      <c r="F1841" s="1" t="s">
        <v>7468</v>
      </c>
      <c r="G1841" s="1" t="s">
        <v>7469</v>
      </c>
      <c r="H1841" s="5" t="str">
        <f ca="1">IFERROR(__xludf.DUMMYFUNCTION("GOOGLETRANSLATE(D60,""en"",""ja"")"),"扁平上皮細胞/総細胞")</f>
        <v>扁平上皮細胞/総細胞</v>
      </c>
      <c r="I1841" s="5" t="str">
        <f ca="1">IFERROR(__xludf.DUMMYFUNCTION("GOOGLETRANSLATE(E60,""en"",""ja"")"),"扁平上皮細胞/総細胞; 扁平上皮細胞/総細胞")</f>
        <v>扁平上皮細胞/総細胞; 扁平上皮細胞/総細胞</v>
      </c>
      <c r="J1841" s="5" t="str">
        <f ca="1">IFERROR(__xludf.DUMMYFUNCTION("GOOGLETRANSLATE(F60,""en"",""ja"")"),"生物標本中の全細胞に対する扁平上皮細胞の相対的な測定値（比率またはパーセンテージ）。")</f>
        <v>生物標本中の全細胞に対する扁平上皮細胞の相対的な測定値（比率またはパーセンテージ）。</v>
      </c>
      <c r="K1841" s="5" t="str">
        <f ca="1">IFERROR(__xludf.DUMMYFUNCTION("GOOGLETRANSLATE(G60,""en"",""ja"")"),"扁平上皮細胞と総細胞数の比測定")</f>
        <v>扁平上皮細胞と総細胞数の比測定</v>
      </c>
      <c r="L1841" s="3"/>
    </row>
    <row r="1842" spans="1:12" ht="13.5" customHeight="1" x14ac:dyDescent="0.25">
      <c r="A1842" s="3" t="s">
        <v>9</v>
      </c>
      <c r="B1842" s="2" t="s">
        <v>40869</v>
      </c>
      <c r="C1842" s="2" t="s">
        <v>7470</v>
      </c>
      <c r="D1842" s="3" t="s">
        <v>7471</v>
      </c>
      <c r="E1842" s="3" t="s">
        <v>7472</v>
      </c>
      <c r="F1842" s="3" t="s">
        <v>7473</v>
      </c>
      <c r="G1842" s="3" t="s">
        <v>7474</v>
      </c>
      <c r="H1842" s="3" t="s">
        <v>28030</v>
      </c>
      <c r="I1842" s="3" t="s">
        <v>28031</v>
      </c>
      <c r="J1842" s="3" t="s">
        <v>28032</v>
      </c>
      <c r="K1842" s="3" t="s">
        <v>28033</v>
      </c>
      <c r="L1842" s="3"/>
    </row>
    <row r="1843" spans="1:12" ht="13.5" customHeight="1" x14ac:dyDescent="0.25">
      <c r="A1843" s="3" t="s">
        <v>9</v>
      </c>
      <c r="B1843" s="2" t="s">
        <v>40870</v>
      </c>
      <c r="C1843" s="2" t="s">
        <v>7475</v>
      </c>
      <c r="D1843" s="3" t="s">
        <v>7476</v>
      </c>
      <c r="E1843" s="3" t="s">
        <v>7476</v>
      </c>
      <c r="F1843" s="3" t="s">
        <v>7477</v>
      </c>
      <c r="G1843" s="3" t="s">
        <v>7478</v>
      </c>
      <c r="H1843" s="3" t="s">
        <v>28034</v>
      </c>
      <c r="I1843" s="3" t="s">
        <v>28034</v>
      </c>
      <c r="J1843" s="3" t="s">
        <v>28035</v>
      </c>
      <c r="K1843" s="3" t="s">
        <v>28036</v>
      </c>
      <c r="L1843" s="3"/>
    </row>
    <row r="1844" spans="1:12" ht="13.5" customHeight="1" x14ac:dyDescent="0.25">
      <c r="A1844" s="3" t="s">
        <v>9</v>
      </c>
      <c r="B1844" s="2" t="s">
        <v>40871</v>
      </c>
      <c r="C1844" s="2" t="s">
        <v>7479</v>
      </c>
      <c r="D1844" s="3" t="s">
        <v>7480</v>
      </c>
      <c r="E1844" s="3" t="s">
        <v>7480</v>
      </c>
      <c r="F1844" s="3" t="s">
        <v>7481</v>
      </c>
      <c r="G1844" s="3" t="s">
        <v>7482</v>
      </c>
      <c r="H1844" s="3" t="s">
        <v>28037</v>
      </c>
      <c r="I1844" s="3" t="s">
        <v>28037</v>
      </c>
      <c r="J1844" s="3" t="s">
        <v>28038</v>
      </c>
      <c r="K1844" s="3" t="s">
        <v>28039</v>
      </c>
      <c r="L1844" s="3"/>
    </row>
    <row r="1845" spans="1:12" ht="13.5" customHeight="1" x14ac:dyDescent="0.25">
      <c r="A1845" s="5" t="s">
        <v>13581</v>
      </c>
      <c r="B1845" s="5" t="s">
        <v>44625</v>
      </c>
      <c r="C1845" s="5" t="s">
        <v>44626</v>
      </c>
      <c r="D1845" s="5" t="s">
        <v>44627</v>
      </c>
      <c r="E1845" s="1" t="s">
        <v>44627</v>
      </c>
      <c r="F1845" s="1" t="s">
        <v>44628</v>
      </c>
      <c r="G1845" s="1" t="s">
        <v>44629</v>
      </c>
      <c r="H1845" s="5" t="str">
        <f ca="1">IFERROR(__xludf.DUMMYFUNCTION("GOOGLETRANSLATE(D61,""en"",""ja"")"),"上皮の完全性")</f>
        <v>上皮の完全性</v>
      </c>
      <c r="I1845" s="5" t="str">
        <f ca="1">IFERROR(__xludf.DUMMYFUNCTION("GOOGLETRANSLATE(E61,""en"",""ja"")"),"上皮の完全性")</f>
        <v>上皮の完全性</v>
      </c>
      <c r="J1845" s="5" t="str">
        <f ca="1">IFERROR(__xludf.DUMMYFUNCTION("GOOGLETRANSLATE(F61,""en"",""ja"")"),"生物標本における上皮の完全性の評価。")</f>
        <v>生物標本における上皮の完全性の評価。</v>
      </c>
      <c r="K1845" s="5" t="str">
        <f ca="1">IFERROR(__xludf.DUMMYFUNCTION("GOOGLETRANSLATE(G61,""en"",""ja"")"),"上皮完全性評価")</f>
        <v>上皮完全性評価</v>
      </c>
      <c r="L1845" s="3"/>
    </row>
    <row r="1846" spans="1:12" ht="13.5" customHeight="1" x14ac:dyDescent="0.25">
      <c r="A1846" s="3" t="s">
        <v>9</v>
      </c>
      <c r="B1846" s="2" t="s">
        <v>40872</v>
      </c>
      <c r="C1846" s="2" t="s">
        <v>7483</v>
      </c>
      <c r="D1846" s="3" t="s">
        <v>7484</v>
      </c>
      <c r="E1846" s="3" t="s">
        <v>7485</v>
      </c>
      <c r="F1846" s="3" t="s">
        <v>7486</v>
      </c>
      <c r="G1846" s="3" t="s">
        <v>7487</v>
      </c>
      <c r="H1846" s="3" t="s">
        <v>28040</v>
      </c>
      <c r="I1846" s="3" t="s">
        <v>28041</v>
      </c>
      <c r="J1846" s="3" t="s">
        <v>28042</v>
      </c>
      <c r="K1846" s="3" t="s">
        <v>28043</v>
      </c>
      <c r="L1846" s="3"/>
    </row>
    <row r="1847" spans="1:12" ht="13.5" customHeight="1" x14ac:dyDescent="0.25">
      <c r="A1847" s="3" t="s">
        <v>188</v>
      </c>
      <c r="B1847" s="2" t="s">
        <v>40873</v>
      </c>
      <c r="C1847" s="2" t="s">
        <v>7488</v>
      </c>
      <c r="D1847" s="3" t="s">
        <v>7489</v>
      </c>
      <c r="E1847" s="3" t="s">
        <v>7489</v>
      </c>
      <c r="F1847" s="3" t="s">
        <v>7490</v>
      </c>
      <c r="G1847" s="3" t="s">
        <v>7489</v>
      </c>
      <c r="H1847" s="3" t="s">
        <v>28044</v>
      </c>
      <c r="I1847" s="3" t="s">
        <v>28044</v>
      </c>
      <c r="J1847" s="3" t="s">
        <v>28045</v>
      </c>
      <c r="K1847" s="3" t="s">
        <v>28044</v>
      </c>
      <c r="L1847" s="3"/>
    </row>
    <row r="1848" spans="1:12" ht="13.5" customHeight="1" x14ac:dyDescent="0.25">
      <c r="A1848" s="3" t="s">
        <v>188</v>
      </c>
      <c r="B1848" s="2" t="s">
        <v>40874</v>
      </c>
      <c r="C1848" s="2" t="s">
        <v>7491</v>
      </c>
      <c r="D1848" s="3" t="s">
        <v>7492</v>
      </c>
      <c r="E1848" s="3" t="s">
        <v>7492</v>
      </c>
      <c r="F1848" s="3" t="s">
        <v>7493</v>
      </c>
      <c r="G1848" s="3" t="s">
        <v>7492</v>
      </c>
      <c r="H1848" s="3" t="s">
        <v>28046</v>
      </c>
      <c r="I1848" s="3" t="s">
        <v>28046</v>
      </c>
      <c r="J1848" s="3" t="s">
        <v>28047</v>
      </c>
      <c r="K1848" s="3" t="s">
        <v>28046</v>
      </c>
      <c r="L1848" s="3"/>
    </row>
    <row r="1849" spans="1:12" ht="13.5" customHeight="1" x14ac:dyDescent="0.25">
      <c r="A1849" s="3" t="s">
        <v>9</v>
      </c>
      <c r="B1849" s="2" t="s">
        <v>40875</v>
      </c>
      <c r="C1849" s="2" t="s">
        <v>7494</v>
      </c>
      <c r="D1849" s="3" t="s">
        <v>7495</v>
      </c>
      <c r="E1849" s="3" t="s">
        <v>7496</v>
      </c>
      <c r="F1849" s="3" t="s">
        <v>7497</v>
      </c>
      <c r="G1849" s="3" t="s">
        <v>7498</v>
      </c>
      <c r="H1849" s="3" t="s">
        <v>28048</v>
      </c>
      <c r="I1849" s="3" t="s">
        <v>28049</v>
      </c>
      <c r="J1849" s="3" t="s">
        <v>28050</v>
      </c>
      <c r="K1849" s="3" t="s">
        <v>28051</v>
      </c>
      <c r="L1849" s="3"/>
    </row>
    <row r="1850" spans="1:12" ht="13.5" customHeight="1" x14ac:dyDescent="0.25">
      <c r="A1850" s="3" t="s">
        <v>188</v>
      </c>
      <c r="B1850" s="2" t="s">
        <v>40876</v>
      </c>
      <c r="C1850" s="2" t="s">
        <v>7499</v>
      </c>
      <c r="D1850" s="3" t="s">
        <v>7500</v>
      </c>
      <c r="E1850" s="3" t="s">
        <v>7500</v>
      </c>
      <c r="F1850" s="3" t="s">
        <v>7501</v>
      </c>
      <c r="G1850" s="3" t="s">
        <v>7500</v>
      </c>
      <c r="H1850" s="3" t="s">
        <v>28052</v>
      </c>
      <c r="I1850" s="3" t="s">
        <v>28052</v>
      </c>
      <c r="J1850" s="3" t="s">
        <v>28053</v>
      </c>
      <c r="K1850" s="3" t="s">
        <v>28052</v>
      </c>
      <c r="L1850" s="3"/>
    </row>
    <row r="1851" spans="1:12" ht="13.5" customHeight="1" x14ac:dyDescent="0.25">
      <c r="A1851" s="3" t="s">
        <v>188</v>
      </c>
      <c r="B1851" s="2" t="s">
        <v>40877</v>
      </c>
      <c r="C1851" s="2" t="s">
        <v>7502</v>
      </c>
      <c r="D1851" s="3" t="s">
        <v>7503</v>
      </c>
      <c r="E1851" s="3" t="s">
        <v>7503</v>
      </c>
      <c r="F1851" s="3" t="s">
        <v>7504</v>
      </c>
      <c r="G1851" s="3" t="s">
        <v>7503</v>
      </c>
      <c r="H1851" s="3" t="s">
        <v>28054</v>
      </c>
      <c r="I1851" s="3" t="s">
        <v>28054</v>
      </c>
      <c r="J1851" s="3" t="s">
        <v>28055</v>
      </c>
      <c r="K1851" s="3" t="s">
        <v>28054</v>
      </c>
      <c r="L1851" s="3"/>
    </row>
    <row r="1852" spans="1:12" ht="13.5" customHeight="1" x14ac:dyDescent="0.25">
      <c r="A1852" s="3" t="s">
        <v>9</v>
      </c>
      <c r="B1852" s="2" t="s">
        <v>40878</v>
      </c>
      <c r="C1852" s="2" t="s">
        <v>7505</v>
      </c>
      <c r="D1852" s="3" t="s">
        <v>7506</v>
      </c>
      <c r="E1852" s="3" t="s">
        <v>7507</v>
      </c>
      <c r="F1852" s="3" t="s">
        <v>7508</v>
      </c>
      <c r="G1852" s="3" t="s">
        <v>7509</v>
      </c>
      <c r="H1852" s="3" t="s">
        <v>28056</v>
      </c>
      <c r="I1852" s="3" t="s">
        <v>28057</v>
      </c>
      <c r="J1852" s="3" t="s">
        <v>28058</v>
      </c>
      <c r="K1852" s="3" t="s">
        <v>28059</v>
      </c>
      <c r="L1852" s="3"/>
    </row>
    <row r="1853" spans="1:12" ht="13.5" customHeight="1" x14ac:dyDescent="0.25">
      <c r="A1853" s="3" t="s">
        <v>9</v>
      </c>
      <c r="B1853" s="2" t="s">
        <v>40879</v>
      </c>
      <c r="C1853" s="2" t="s">
        <v>7510</v>
      </c>
      <c r="D1853" s="3" t="s">
        <v>7511</v>
      </c>
      <c r="E1853" s="3" t="s">
        <v>7511</v>
      </c>
      <c r="F1853" s="3" t="s">
        <v>7512</v>
      </c>
      <c r="G1853" s="3" t="s">
        <v>7513</v>
      </c>
      <c r="H1853" s="3" t="s">
        <v>28060</v>
      </c>
      <c r="I1853" s="3" t="s">
        <v>28060</v>
      </c>
      <c r="J1853" s="3" t="s">
        <v>28061</v>
      </c>
      <c r="K1853" s="3" t="s">
        <v>28062</v>
      </c>
      <c r="L1853" s="3"/>
    </row>
    <row r="1854" spans="1:12" ht="13.5" customHeight="1" x14ac:dyDescent="0.25">
      <c r="A1854" s="3" t="s">
        <v>9</v>
      </c>
      <c r="B1854" s="2" t="s">
        <v>40880</v>
      </c>
      <c r="C1854" s="2" t="s">
        <v>7514</v>
      </c>
      <c r="D1854" s="3" t="s">
        <v>7515</v>
      </c>
      <c r="E1854" s="3" t="s">
        <v>7515</v>
      </c>
      <c r="F1854" s="3" t="s">
        <v>7516</v>
      </c>
      <c r="G1854" s="3" t="s">
        <v>7517</v>
      </c>
      <c r="H1854" s="3" t="s">
        <v>28063</v>
      </c>
      <c r="I1854" s="3" t="s">
        <v>28063</v>
      </c>
      <c r="J1854" s="3" t="s">
        <v>28064</v>
      </c>
      <c r="K1854" s="3" t="s">
        <v>28065</v>
      </c>
      <c r="L1854" s="3"/>
    </row>
    <row r="1855" spans="1:12" ht="13.5" customHeight="1" x14ac:dyDescent="0.25">
      <c r="A1855" s="3" t="s">
        <v>9</v>
      </c>
      <c r="B1855" s="2" t="s">
        <v>40881</v>
      </c>
      <c r="C1855" s="2" t="s">
        <v>7518</v>
      </c>
      <c r="D1855" s="3" t="s">
        <v>7519</v>
      </c>
      <c r="E1855" s="3" t="s">
        <v>7519</v>
      </c>
      <c r="F1855" s="3" t="s">
        <v>7520</v>
      </c>
      <c r="G1855" s="3" t="s">
        <v>7519</v>
      </c>
      <c r="H1855" s="3" t="s">
        <v>28066</v>
      </c>
      <c r="I1855" s="3" t="s">
        <v>28066</v>
      </c>
      <c r="J1855" s="3" t="s">
        <v>28067</v>
      </c>
      <c r="K1855" s="3" t="s">
        <v>28066</v>
      </c>
      <c r="L1855" s="3"/>
    </row>
    <row r="1856" spans="1:12" ht="13.5" customHeight="1" x14ac:dyDescent="0.25">
      <c r="A1856" s="3" t="s">
        <v>9</v>
      </c>
      <c r="B1856" s="2" t="s">
        <v>40882</v>
      </c>
      <c r="C1856" s="2" t="s">
        <v>7521</v>
      </c>
      <c r="D1856" s="3" t="s">
        <v>7522</v>
      </c>
      <c r="E1856" s="3" t="s">
        <v>7522</v>
      </c>
      <c r="F1856" s="3" t="s">
        <v>7523</v>
      </c>
      <c r="G1856" s="3" t="s">
        <v>7524</v>
      </c>
      <c r="H1856" s="3" t="s">
        <v>28068</v>
      </c>
      <c r="I1856" s="3" t="s">
        <v>28068</v>
      </c>
      <c r="J1856" s="3" t="s">
        <v>28069</v>
      </c>
      <c r="K1856" s="3" t="s">
        <v>28070</v>
      </c>
      <c r="L1856" s="3"/>
    </row>
    <row r="1857" spans="1:12" ht="13.5" customHeight="1" x14ac:dyDescent="0.25">
      <c r="A1857" s="3" t="s">
        <v>9</v>
      </c>
      <c r="B1857" s="2" t="s">
        <v>40883</v>
      </c>
      <c r="C1857" s="2" t="s">
        <v>7525</v>
      </c>
      <c r="D1857" s="3" t="s">
        <v>7526</v>
      </c>
      <c r="E1857" s="3" t="s">
        <v>7526</v>
      </c>
      <c r="F1857" s="3" t="s">
        <v>7527</v>
      </c>
      <c r="G1857" s="3" t="s">
        <v>7528</v>
      </c>
      <c r="H1857" s="3" t="s">
        <v>28071</v>
      </c>
      <c r="I1857" s="3" t="s">
        <v>28071</v>
      </c>
      <c r="J1857" s="3" t="s">
        <v>28072</v>
      </c>
      <c r="K1857" s="3" t="s">
        <v>28073</v>
      </c>
      <c r="L1857" s="3"/>
    </row>
    <row r="1858" spans="1:12" ht="13.5" customHeight="1" x14ac:dyDescent="0.25">
      <c r="A1858" s="3" t="s">
        <v>9</v>
      </c>
      <c r="B1858" s="2" t="s">
        <v>40884</v>
      </c>
      <c r="C1858" s="2" t="s">
        <v>7529</v>
      </c>
      <c r="D1858" s="3" t="s">
        <v>7530</v>
      </c>
      <c r="E1858" s="3" t="s">
        <v>7530</v>
      </c>
      <c r="F1858" s="3" t="s">
        <v>7531</v>
      </c>
      <c r="G1858" s="3" t="s">
        <v>7530</v>
      </c>
      <c r="H1858" s="3" t="s">
        <v>28074</v>
      </c>
      <c r="I1858" s="3" t="s">
        <v>28074</v>
      </c>
      <c r="J1858" s="3" t="s">
        <v>28075</v>
      </c>
      <c r="K1858" s="3" t="s">
        <v>28074</v>
      </c>
      <c r="L1858" s="3"/>
    </row>
    <row r="1859" spans="1:12" ht="13.5" customHeight="1" x14ac:dyDescent="0.25">
      <c r="A1859" s="3" t="s">
        <v>9</v>
      </c>
      <c r="B1859" s="2" t="s">
        <v>40885</v>
      </c>
      <c r="C1859" s="2" t="s">
        <v>7532</v>
      </c>
      <c r="D1859" s="3" t="s">
        <v>7533</v>
      </c>
      <c r="E1859" s="3" t="s">
        <v>7533</v>
      </c>
      <c r="F1859" s="3" t="s">
        <v>7534</v>
      </c>
      <c r="G1859" s="3" t="s">
        <v>7535</v>
      </c>
      <c r="H1859" s="3" t="s">
        <v>28076</v>
      </c>
      <c r="I1859" s="3" t="s">
        <v>28076</v>
      </c>
      <c r="J1859" s="3" t="s">
        <v>28077</v>
      </c>
      <c r="K1859" s="3" t="s">
        <v>28078</v>
      </c>
      <c r="L1859" s="3"/>
    </row>
    <row r="1860" spans="1:12" ht="13.5" customHeight="1" x14ac:dyDescent="0.25">
      <c r="A1860" s="5" t="s">
        <v>13581</v>
      </c>
      <c r="B1860" s="5" t="s">
        <v>44630</v>
      </c>
      <c r="C1860" s="5" t="s">
        <v>44631</v>
      </c>
      <c r="D1860" s="5" t="s">
        <v>44632</v>
      </c>
      <c r="E1860" s="1" t="s">
        <v>44633</v>
      </c>
      <c r="F1860" s="1" t="s">
        <v>44634</v>
      </c>
      <c r="G1860" s="1" t="s">
        <v>44635</v>
      </c>
      <c r="H1860" s="5" t="str">
        <f ca="1">IFERROR(__xludf.DUMMYFUNCTION("GOOGLETRANSLATE(D62,""en"",""ja"")"),"赤血球増殖")</f>
        <v>赤血球増殖</v>
      </c>
      <c r="I1860" s="5" t="str">
        <f ca="1">IFERROR(__xludf.DUMMYFUNCTION("GOOGLETRANSLATE(E62,""en"",""ja"")"),"赤血球細胞の増殖; 赤血球の増殖")</f>
        <v>赤血球細胞の増殖; 赤血球の増殖</v>
      </c>
      <c r="J1860" s="5" t="str">
        <f ca="1">IFERROR(__xludf.DUMMYFUNCTION("GOOGLETRANSLATE(F62,""en"",""ja"")"),"生物標本における赤血球系細胞の増殖の評価。")</f>
        <v>生物標本における赤血球系細胞の増殖の評価。</v>
      </c>
      <c r="K1860" s="5" t="str">
        <f ca="1">IFERROR(__xludf.DUMMYFUNCTION("GOOGLETRANSLATE(G62,""en"",""ja"")"),"赤血球増殖測定")</f>
        <v>赤血球増殖測定</v>
      </c>
      <c r="L1860" s="3"/>
    </row>
    <row r="1861" spans="1:12" ht="13.5" customHeight="1" x14ac:dyDescent="0.25">
      <c r="A1861" s="3" t="s">
        <v>9</v>
      </c>
      <c r="B1861" s="2" t="s">
        <v>40886</v>
      </c>
      <c r="C1861" s="2" t="s">
        <v>7536</v>
      </c>
      <c r="D1861" s="3" t="s">
        <v>7537</v>
      </c>
      <c r="E1861" s="3" t="s">
        <v>7538</v>
      </c>
      <c r="F1861" s="3" t="s">
        <v>7539</v>
      </c>
      <c r="G1861" s="3" t="s">
        <v>7540</v>
      </c>
      <c r="H1861" s="3" t="s">
        <v>28079</v>
      </c>
      <c r="I1861" s="3" t="s">
        <v>28080</v>
      </c>
      <c r="J1861" s="3" t="s">
        <v>28081</v>
      </c>
      <c r="K1861" s="3" t="s">
        <v>28082</v>
      </c>
      <c r="L1861" s="3"/>
    </row>
    <row r="1862" spans="1:12" ht="13.5" customHeight="1" x14ac:dyDescent="0.25">
      <c r="A1862" s="3" t="s">
        <v>9</v>
      </c>
      <c r="B1862" s="2" t="s">
        <v>40887</v>
      </c>
      <c r="C1862" s="2" t="s">
        <v>7541</v>
      </c>
      <c r="D1862" s="3" t="s">
        <v>7542</v>
      </c>
      <c r="E1862" s="3" t="s">
        <v>7542</v>
      </c>
      <c r="F1862" s="3" t="s">
        <v>7543</v>
      </c>
      <c r="G1862" s="3" t="s">
        <v>7544</v>
      </c>
      <c r="H1862" s="3" t="s">
        <v>28083</v>
      </c>
      <c r="I1862" s="3" t="s">
        <v>28083</v>
      </c>
      <c r="J1862" s="3" t="s">
        <v>28084</v>
      </c>
      <c r="K1862" s="3" t="s">
        <v>28085</v>
      </c>
      <c r="L1862" s="3"/>
    </row>
    <row r="1863" spans="1:12" ht="13.5" customHeight="1" x14ac:dyDescent="0.25">
      <c r="A1863" s="3" t="s">
        <v>84</v>
      </c>
      <c r="B1863" s="2" t="s">
        <v>40888</v>
      </c>
      <c r="C1863" s="2" t="s">
        <v>7545</v>
      </c>
      <c r="D1863" s="3" t="s">
        <v>7546</v>
      </c>
      <c r="E1863" s="3" t="s">
        <v>7546</v>
      </c>
      <c r="F1863" s="3" t="s">
        <v>7547</v>
      </c>
      <c r="G1863" s="3" t="s">
        <v>7546</v>
      </c>
      <c r="H1863" s="3" t="s">
        <v>28086</v>
      </c>
      <c r="I1863" s="3" t="s">
        <v>28086</v>
      </c>
      <c r="J1863" s="3" t="s">
        <v>28087</v>
      </c>
      <c r="K1863" s="3" t="s">
        <v>28086</v>
      </c>
      <c r="L1863" s="3"/>
    </row>
    <row r="1864" spans="1:12" ht="13.5" customHeight="1" x14ac:dyDescent="0.25">
      <c r="A1864" s="5" t="s">
        <v>13581</v>
      </c>
      <c r="B1864" s="5" t="s">
        <v>44636</v>
      </c>
      <c r="C1864" s="5" t="s">
        <v>44637</v>
      </c>
      <c r="D1864" s="5" t="s">
        <v>44638</v>
      </c>
      <c r="E1864" s="1" t="s">
        <v>44639</v>
      </c>
      <c r="F1864" s="1" t="s">
        <v>44640</v>
      </c>
      <c r="G1864" s="1" t="s">
        <v>44641</v>
      </c>
      <c r="H1864" s="5" t="str">
        <f ca="1">IFERROR(__xludf.DUMMYFUNCTION("GOOGLETRANSLATE(D63,""en"",""ja"")"),"Epi RBM 長さ、無傷/Epi RBM 長さ、合計")</f>
        <v>Epi RBM 長さ、無傷/Epi RBM 長さ、合計</v>
      </c>
      <c r="I1864" s="5" t="str">
        <f ca="1">IFERROR(__xludf.DUMMYFUNCTION("GOOGLETRANSLATE(E63,""en"",""ja"")"),"上皮RBM長、健常部/上皮RBM長、合計；上皮RBM長、健常部/上皮RBM長、合計")</f>
        <v>上皮RBM長、健常部/上皮RBM長、合計；上皮RBM長、健常部/上皮RBM長、合計</v>
      </c>
      <c r="J1864" s="5" t="str">
        <f ca="1">IFERROR(__xludf.DUMMYFUNCTION("GOOGLETRANSLATE(F63,""en"",""ja"")"),"生物標本における上皮網状基底膜の全体の長さに対する、損傷されていない上皮網状基底膜の長さの相対的な測定値（比率またはパーセンテージ）。")</f>
        <v>生物標本における上皮網状基底膜の全体の長さに対する、損傷されていない上皮網状基底膜の長さの相対的な測定値（比率またはパーセンテージ）。</v>
      </c>
      <c r="K1864" s="5" t="str">
        <f ca="1">IFERROR(__xludf.DUMMYFUNCTION("GOOGLETRANSLATE(G63,""en"",""ja"")"),"健常上皮網状基底膜長と総上皮網状基底膜長の比の測定")</f>
        <v>健常上皮網状基底膜長と総上皮網状基底膜長の比の測定</v>
      </c>
      <c r="L1864" s="3"/>
    </row>
    <row r="1865" spans="1:12" ht="13.5" customHeight="1" x14ac:dyDescent="0.25">
      <c r="A1865" s="3" t="s">
        <v>145</v>
      </c>
      <c r="B1865" s="2" t="s">
        <v>40889</v>
      </c>
      <c r="C1865" s="2" t="s">
        <v>7548</v>
      </c>
      <c r="D1865" s="3" t="s">
        <v>7549</v>
      </c>
      <c r="E1865" s="3" t="s">
        <v>7549</v>
      </c>
      <c r="F1865" s="3" t="s">
        <v>7550</v>
      </c>
      <c r="G1865" s="3" t="s">
        <v>7549</v>
      </c>
      <c r="H1865" s="3" t="s">
        <v>24503</v>
      </c>
      <c r="I1865" s="3" t="s">
        <v>24503</v>
      </c>
      <c r="J1865" s="3" t="s">
        <v>28088</v>
      </c>
      <c r="K1865" s="3" t="s">
        <v>24503</v>
      </c>
      <c r="L1865" s="3"/>
    </row>
    <row r="1866" spans="1:12" ht="13.5" customHeight="1" x14ac:dyDescent="0.25">
      <c r="A1866" s="5" t="s">
        <v>13581</v>
      </c>
      <c r="B1866" s="5" t="s">
        <v>44642</v>
      </c>
      <c r="C1866" s="5" t="s">
        <v>44643</v>
      </c>
      <c r="D1866" s="5" t="s">
        <v>44644</v>
      </c>
      <c r="E1866" s="1" t="s">
        <v>44644</v>
      </c>
      <c r="F1866" s="1" t="s">
        <v>44645</v>
      </c>
      <c r="G1866" s="1" t="s">
        <v>44646</v>
      </c>
      <c r="H1866" s="5" t="str">
        <f ca="1">IFERROR(__xludf.DUMMYFUNCTION("GOOGLETRANSLATE(D64,""en"",""ja"")"),"びらんおよび/または潰瘍")</f>
        <v>びらんおよび/または潰瘍</v>
      </c>
      <c r="I1866" s="5" t="str">
        <f ca="1">IFERROR(__xludf.DUMMYFUNCTION("GOOGLETRANSLATE(E64,""en"",""ja"")"),"びらんおよび/または潰瘍")</f>
        <v>びらんおよび/または潰瘍</v>
      </c>
      <c r="J1866" s="5" t="str">
        <f ca="1">IFERROR(__xludf.DUMMYFUNCTION("GOOGLETRANSLATE(F64,""en"",""ja"")"),"生物標本におけるびらんおよび/または潰瘍の評価。")</f>
        <v>生物標本におけるびらんおよび/または潰瘍の評価。</v>
      </c>
      <c r="K1866" s="5" t="str">
        <f ca="1">IFERROR(__xludf.DUMMYFUNCTION("GOOGLETRANSLATE(G64,""en"",""ja"")"),"びらんおよび/または潰瘍の評価")</f>
        <v>びらんおよび/または潰瘍の評価</v>
      </c>
      <c r="L1866" s="3"/>
    </row>
    <row r="1867" spans="1:12" ht="13.5" customHeight="1" x14ac:dyDescent="0.25">
      <c r="A1867" s="3" t="s">
        <v>9</v>
      </c>
      <c r="B1867" s="2" t="s">
        <v>40890</v>
      </c>
      <c r="C1867" s="2" t="s">
        <v>7551</v>
      </c>
      <c r="D1867" s="3" t="s">
        <v>7552</v>
      </c>
      <c r="E1867" s="3" t="s">
        <v>7553</v>
      </c>
      <c r="F1867" s="3" t="s">
        <v>7554</v>
      </c>
      <c r="G1867" s="3" t="s">
        <v>7555</v>
      </c>
      <c r="H1867" s="3" t="s">
        <v>28089</v>
      </c>
      <c r="I1867" s="3" t="s">
        <v>28090</v>
      </c>
      <c r="J1867" s="3" t="s">
        <v>28091</v>
      </c>
      <c r="K1867" s="3" t="s">
        <v>28092</v>
      </c>
      <c r="L1867" s="3"/>
    </row>
    <row r="1868" spans="1:12" ht="13.5" customHeight="1" x14ac:dyDescent="0.25">
      <c r="A1868" s="3" t="s">
        <v>9</v>
      </c>
      <c r="B1868" s="2" t="s">
        <v>40891</v>
      </c>
      <c r="C1868" s="2" t="s">
        <v>7556</v>
      </c>
      <c r="D1868" s="3" t="s">
        <v>7557</v>
      </c>
      <c r="E1868" s="3" t="s">
        <v>7558</v>
      </c>
      <c r="F1868" s="3" t="s">
        <v>7559</v>
      </c>
      <c r="G1868" s="3" t="s">
        <v>7560</v>
      </c>
      <c r="H1868" s="3" t="s">
        <v>28093</v>
      </c>
      <c r="I1868" s="3" t="s">
        <v>28094</v>
      </c>
      <c r="J1868" s="3" t="s">
        <v>28095</v>
      </c>
      <c r="K1868" s="3" t="s">
        <v>28096</v>
      </c>
      <c r="L1868" s="3"/>
    </row>
    <row r="1869" spans="1:12" ht="13.5" customHeight="1" x14ac:dyDescent="0.25">
      <c r="A1869" s="5" t="s">
        <v>13581</v>
      </c>
      <c r="B1869" s="5" t="s">
        <v>40891</v>
      </c>
      <c r="C1869" s="5" t="s">
        <v>7556</v>
      </c>
      <c r="D1869" s="5" t="s">
        <v>7557</v>
      </c>
      <c r="E1869" s="1" t="s">
        <v>7558</v>
      </c>
      <c r="F1869" s="1" t="s">
        <v>7559</v>
      </c>
      <c r="G1869" s="1" t="s">
        <v>7560</v>
      </c>
      <c r="H1869" s="5" t="str">
        <f ca="1">IFERROR(__xludf.DUMMYFUNCTION("GOOGLETRANSLATE(D65,""en"",""ja"")"),"赤血球前駆細胞／総細胞")</f>
        <v>赤血球前駆細胞／総細胞</v>
      </c>
      <c r="I1869" s="5" t="str">
        <f ca="1">IFERROR(__xludf.DUMMYFUNCTION("GOOGLETRANSLATE(E65,""en"",""ja"")"),"赤血球前駆細胞/総細胞; 赤血球前駆細胞/総細胞")</f>
        <v>赤血球前駆細胞/総細胞; 赤血球前駆細胞/総細胞</v>
      </c>
      <c r="J1869" s="5" t="str">
        <f ca="1">IFERROR(__xludf.DUMMYFUNCTION("GOOGLETRANSLATE(F65,""en"",""ja"")"),"生物標本中の赤血球前駆細胞と総細胞の相対的な測定値（比率またはパーセンテージ）。")</f>
        <v>生物標本中の赤血球前駆細胞と総細胞の相対的な測定値（比率またはパーセンテージ）。</v>
      </c>
      <c r="K1869" s="5" t="str">
        <f ca="1">IFERROR(__xludf.DUMMYFUNCTION("GOOGLETRANSLATE(G65,""en"",""ja"")"),"赤血球前駆細胞と全細胞数の比率測定")</f>
        <v>赤血球前駆細胞と全細胞数の比率測定</v>
      </c>
      <c r="L1869" s="3"/>
    </row>
    <row r="1870" spans="1:12" ht="13.5" customHeight="1" x14ac:dyDescent="0.25">
      <c r="A1870" s="3" t="s">
        <v>493</v>
      </c>
      <c r="B1870" s="2" t="s">
        <v>40892</v>
      </c>
      <c r="C1870" s="2" t="s">
        <v>7561</v>
      </c>
      <c r="D1870" s="3" t="s">
        <v>7562</v>
      </c>
      <c r="E1870" s="3" t="s">
        <v>7562</v>
      </c>
      <c r="F1870" s="3" t="s">
        <v>7563</v>
      </c>
      <c r="G1870" s="3" t="s">
        <v>7562</v>
      </c>
      <c r="H1870" s="3" t="s">
        <v>28097</v>
      </c>
      <c r="I1870" s="3" t="s">
        <v>28097</v>
      </c>
      <c r="J1870" s="3" t="s">
        <v>28098</v>
      </c>
      <c r="K1870" s="3" t="s">
        <v>28097</v>
      </c>
      <c r="L1870" s="3"/>
    </row>
    <row r="1871" spans="1:12" ht="13.5" customHeight="1" x14ac:dyDescent="0.25">
      <c r="A1871" s="3" t="s">
        <v>493</v>
      </c>
      <c r="B1871" s="2" t="s">
        <v>40893</v>
      </c>
      <c r="C1871" s="2" t="s">
        <v>7564</v>
      </c>
      <c r="D1871" s="3" t="s">
        <v>7565</v>
      </c>
      <c r="E1871" s="3" t="s">
        <v>7565</v>
      </c>
      <c r="F1871" s="3" t="s">
        <v>7566</v>
      </c>
      <c r="G1871" s="3" t="s">
        <v>7567</v>
      </c>
      <c r="H1871" s="3" t="s">
        <v>28099</v>
      </c>
      <c r="I1871" s="3" t="s">
        <v>28099</v>
      </c>
      <c r="J1871" s="3" t="s">
        <v>28100</v>
      </c>
      <c r="K1871" s="3" t="s">
        <v>28101</v>
      </c>
      <c r="L1871" s="3"/>
    </row>
    <row r="1872" spans="1:12" ht="13.5" customHeight="1" x14ac:dyDescent="0.25">
      <c r="A1872" s="3" t="s">
        <v>145</v>
      </c>
      <c r="B1872" s="2" t="s">
        <v>40894</v>
      </c>
      <c r="C1872" s="2" t="s">
        <v>7568</v>
      </c>
      <c r="D1872" s="3" t="s">
        <v>7569</v>
      </c>
      <c r="E1872" s="3" t="s">
        <v>7570</v>
      </c>
      <c r="F1872" s="3" t="s">
        <v>7571</v>
      </c>
      <c r="G1872" s="3" t="s">
        <v>7569</v>
      </c>
      <c r="H1872" s="3" t="s">
        <v>28102</v>
      </c>
      <c r="I1872" s="3" t="s">
        <v>28103</v>
      </c>
      <c r="J1872" s="3" t="s">
        <v>28104</v>
      </c>
      <c r="K1872" s="3" t="s">
        <v>28102</v>
      </c>
      <c r="L1872" s="3"/>
    </row>
    <row r="1873" spans="1:12" ht="13.5" customHeight="1" x14ac:dyDescent="0.25">
      <c r="A1873" s="3" t="s">
        <v>9</v>
      </c>
      <c r="B1873" s="2" t="s">
        <v>40895</v>
      </c>
      <c r="C1873" s="2" t="s">
        <v>7572</v>
      </c>
      <c r="D1873" s="3" t="s">
        <v>7573</v>
      </c>
      <c r="E1873" s="3" t="s">
        <v>7573</v>
      </c>
      <c r="F1873" s="3" t="s">
        <v>7574</v>
      </c>
      <c r="G1873" s="3" t="s">
        <v>7575</v>
      </c>
      <c r="H1873" s="3" t="s">
        <v>28105</v>
      </c>
      <c r="I1873" s="3" t="s">
        <v>28105</v>
      </c>
      <c r="J1873" s="3" t="s">
        <v>28106</v>
      </c>
      <c r="K1873" s="3" t="s">
        <v>28107</v>
      </c>
      <c r="L1873" s="3"/>
    </row>
    <row r="1874" spans="1:12" ht="13.5" customHeight="1" x14ac:dyDescent="0.25">
      <c r="A1874" s="3" t="s">
        <v>9</v>
      </c>
      <c r="B1874" s="2" t="s">
        <v>40896</v>
      </c>
      <c r="C1874" s="2" t="s">
        <v>7576</v>
      </c>
      <c r="D1874" s="3" t="s">
        <v>7577</v>
      </c>
      <c r="E1874" s="3" t="s">
        <v>7577</v>
      </c>
      <c r="F1874" s="3" t="s">
        <v>7578</v>
      </c>
      <c r="G1874" s="3" t="s">
        <v>7579</v>
      </c>
      <c r="H1874" s="3" t="s">
        <v>28108</v>
      </c>
      <c r="I1874" s="3" t="s">
        <v>28108</v>
      </c>
      <c r="J1874" s="3" t="s">
        <v>28109</v>
      </c>
      <c r="K1874" s="3" t="s">
        <v>28110</v>
      </c>
      <c r="L1874" s="3"/>
    </row>
    <row r="1875" spans="1:12" ht="13.5" customHeight="1" x14ac:dyDescent="0.25">
      <c r="A1875" s="3" t="s">
        <v>9</v>
      </c>
      <c r="B1875" s="2" t="s">
        <v>40897</v>
      </c>
      <c r="C1875" s="2" t="s">
        <v>7580</v>
      </c>
      <c r="D1875" s="3" t="s">
        <v>7581</v>
      </c>
      <c r="E1875" s="3" t="s">
        <v>7582</v>
      </c>
      <c r="F1875" s="3" t="s">
        <v>7583</v>
      </c>
      <c r="G1875" s="3" t="s">
        <v>7584</v>
      </c>
      <c r="H1875" s="3" t="s">
        <v>28111</v>
      </c>
      <c r="I1875" s="3" t="s">
        <v>28112</v>
      </c>
      <c r="J1875" s="3" t="s">
        <v>28113</v>
      </c>
      <c r="K1875" s="3" t="s">
        <v>28114</v>
      </c>
      <c r="L1875" s="3"/>
    </row>
    <row r="1876" spans="1:12" ht="13.5" customHeight="1" x14ac:dyDescent="0.25">
      <c r="A1876" s="3" t="s">
        <v>9</v>
      </c>
      <c r="B1876" s="2" t="s">
        <v>40898</v>
      </c>
      <c r="C1876" s="2" t="s">
        <v>7585</v>
      </c>
      <c r="D1876" s="3" t="s">
        <v>7586</v>
      </c>
      <c r="E1876" s="3" t="s">
        <v>7587</v>
      </c>
      <c r="F1876" s="3" t="s">
        <v>7588</v>
      </c>
      <c r="G1876" s="3" t="s">
        <v>7589</v>
      </c>
      <c r="H1876" s="3" t="s">
        <v>28115</v>
      </c>
      <c r="I1876" s="3" t="s">
        <v>28116</v>
      </c>
      <c r="J1876" s="3" t="s">
        <v>28117</v>
      </c>
      <c r="K1876" s="3" t="s">
        <v>28118</v>
      </c>
      <c r="L1876" s="3"/>
    </row>
    <row r="1877" spans="1:12" ht="13.5" customHeight="1" x14ac:dyDescent="0.25">
      <c r="A1877" s="3" t="s">
        <v>9</v>
      </c>
      <c r="B1877" s="2" t="s">
        <v>40899</v>
      </c>
      <c r="C1877" s="2" t="s">
        <v>7590</v>
      </c>
      <c r="D1877" s="3" t="s">
        <v>7591</v>
      </c>
      <c r="E1877" s="3" t="s">
        <v>7591</v>
      </c>
      <c r="F1877" s="3" t="s">
        <v>7592</v>
      </c>
      <c r="G1877" s="3" t="s">
        <v>7593</v>
      </c>
      <c r="H1877" s="3" t="s">
        <v>28119</v>
      </c>
      <c r="I1877" s="3" t="s">
        <v>28119</v>
      </c>
      <c r="J1877" s="3" t="s">
        <v>28120</v>
      </c>
      <c r="K1877" s="3" t="s">
        <v>28121</v>
      </c>
      <c r="L1877" s="3"/>
    </row>
    <row r="1878" spans="1:12" ht="13.5" customHeight="1" x14ac:dyDescent="0.25">
      <c r="A1878" s="3" t="s">
        <v>9</v>
      </c>
      <c r="B1878" s="2" t="s">
        <v>40900</v>
      </c>
      <c r="C1878" s="2" t="s">
        <v>7594</v>
      </c>
      <c r="D1878" s="3" t="s">
        <v>7595</v>
      </c>
      <c r="E1878" s="3" t="s">
        <v>7595</v>
      </c>
      <c r="F1878" s="3" t="s">
        <v>7596</v>
      </c>
      <c r="G1878" s="3" t="s">
        <v>7597</v>
      </c>
      <c r="H1878" s="3" t="s">
        <v>28122</v>
      </c>
      <c r="I1878" s="3" t="s">
        <v>28122</v>
      </c>
      <c r="J1878" s="3" t="s">
        <v>28123</v>
      </c>
      <c r="K1878" s="3" t="s">
        <v>28124</v>
      </c>
      <c r="L1878" s="3"/>
    </row>
    <row r="1879" spans="1:12" ht="13.5" customHeight="1" x14ac:dyDescent="0.25">
      <c r="A1879" s="3" t="s">
        <v>9</v>
      </c>
      <c r="B1879" s="2" t="s">
        <v>40901</v>
      </c>
      <c r="C1879" s="2" t="s">
        <v>7598</v>
      </c>
      <c r="D1879" s="3" t="s">
        <v>7599</v>
      </c>
      <c r="E1879" s="3" t="s">
        <v>7599</v>
      </c>
      <c r="F1879" s="3" t="s">
        <v>7600</v>
      </c>
      <c r="G1879" s="3" t="s">
        <v>7601</v>
      </c>
      <c r="H1879" s="3" t="s">
        <v>28125</v>
      </c>
      <c r="I1879" s="3" t="s">
        <v>28125</v>
      </c>
      <c r="J1879" s="3" t="s">
        <v>28126</v>
      </c>
      <c r="K1879" s="4" t="s">
        <v>28127</v>
      </c>
      <c r="L1879" s="3"/>
    </row>
    <row r="1880" spans="1:12" ht="13.5" customHeight="1" x14ac:dyDescent="0.25">
      <c r="A1880" s="3" t="s">
        <v>9</v>
      </c>
      <c r="B1880" s="2" t="s">
        <v>40902</v>
      </c>
      <c r="C1880" s="2" t="s">
        <v>7602</v>
      </c>
      <c r="D1880" s="3" t="s">
        <v>7603</v>
      </c>
      <c r="E1880" s="3" t="s">
        <v>7604</v>
      </c>
      <c r="F1880" s="3" t="s">
        <v>7605</v>
      </c>
      <c r="G1880" s="3" t="s">
        <v>7606</v>
      </c>
      <c r="H1880" s="3" t="s">
        <v>28128</v>
      </c>
      <c r="I1880" s="3" t="s">
        <v>28129</v>
      </c>
      <c r="J1880" s="3" t="s">
        <v>28130</v>
      </c>
      <c r="K1880" s="3" t="s">
        <v>28131</v>
      </c>
      <c r="L1880" s="3"/>
    </row>
    <row r="1881" spans="1:12" ht="13.5" customHeight="1" x14ac:dyDescent="0.25">
      <c r="A1881" s="5" t="s">
        <v>13581</v>
      </c>
      <c r="B1881" s="5" t="s">
        <v>40902</v>
      </c>
      <c r="C1881" s="5" t="s">
        <v>7602</v>
      </c>
      <c r="D1881" s="5" t="s">
        <v>7603</v>
      </c>
      <c r="E1881" s="1" t="s">
        <v>7604</v>
      </c>
      <c r="F1881" s="1" t="s">
        <v>7605</v>
      </c>
      <c r="G1881" s="1" t="s">
        <v>7606</v>
      </c>
      <c r="H1881" s="5" t="str">
        <f ca="1">IFERROR(__xludf.DUMMYFUNCTION("GOOGLETRANSLATE(D66,""en"",""ja"")"),"エストロゲン受容体")</f>
        <v>エストロゲン受容体</v>
      </c>
      <c r="I1881" s="5" t="str">
        <f ca="1">IFERROR(__xludf.DUMMYFUNCTION("GOOGLETRANSLATE(E66,""en"",""ja"")"),"ER; ESR;エストロゲン受容体;エストロゲン受容体")</f>
        <v>ER; ESR;エストロゲン受容体;エストロゲン受容体</v>
      </c>
      <c r="J1881" s="5" t="str">
        <f ca="1">IFERROR(__xludf.DUMMYFUNCTION("GOOGLETRANSLATE(F66,""en"",""ja"")"),"生物標本中のエストロゲン受容体タンパク質の測定。")</f>
        <v>生物標本中のエストロゲン受容体タンパク質の測定。</v>
      </c>
      <c r="K1881" s="5" t="str">
        <f ca="1">IFERROR(__xludf.DUMMYFUNCTION("GOOGLETRANSLATE(G66,""en"",""ja"")"),"エストロゲン受容体測定")</f>
        <v>エストロゲン受容体測定</v>
      </c>
      <c r="L1881" s="3"/>
    </row>
    <row r="1882" spans="1:12" ht="13.5" customHeight="1" x14ac:dyDescent="0.25">
      <c r="A1882" s="3" t="s">
        <v>9</v>
      </c>
      <c r="B1882" s="2" t="s">
        <v>40903</v>
      </c>
      <c r="C1882" s="2" t="s">
        <v>7607</v>
      </c>
      <c r="D1882" s="3" t="s">
        <v>7608</v>
      </c>
      <c r="E1882" s="3" t="s">
        <v>7609</v>
      </c>
      <c r="F1882" s="3" t="s">
        <v>7610</v>
      </c>
      <c r="G1882" s="3" t="s">
        <v>7611</v>
      </c>
      <c r="H1882" s="3" t="s">
        <v>28132</v>
      </c>
      <c r="I1882" s="3" t="s">
        <v>28132</v>
      </c>
      <c r="J1882" s="3" t="s">
        <v>28133</v>
      </c>
      <c r="K1882" s="3" t="s">
        <v>28134</v>
      </c>
      <c r="L1882" s="3"/>
    </row>
    <row r="1883" spans="1:12" ht="13.5" customHeight="1" x14ac:dyDescent="0.25">
      <c r="A1883" s="3" t="s">
        <v>9</v>
      </c>
      <c r="B1883" s="2" t="s">
        <v>40904</v>
      </c>
      <c r="C1883" s="2" t="s">
        <v>7612</v>
      </c>
      <c r="D1883" s="3" t="s">
        <v>7613</v>
      </c>
      <c r="E1883" s="3" t="s">
        <v>7614</v>
      </c>
      <c r="F1883" s="3" t="s">
        <v>7615</v>
      </c>
      <c r="G1883" s="3" t="s">
        <v>7616</v>
      </c>
      <c r="H1883" s="3" t="s">
        <v>28135</v>
      </c>
      <c r="I1883" s="3" t="s">
        <v>28135</v>
      </c>
      <c r="J1883" s="3" t="s">
        <v>28136</v>
      </c>
      <c r="K1883" s="3" t="s">
        <v>28137</v>
      </c>
      <c r="L1883" s="3"/>
    </row>
    <row r="1884" spans="1:12" ht="13.5" customHeight="1" x14ac:dyDescent="0.25">
      <c r="A1884" s="3" t="s">
        <v>9</v>
      </c>
      <c r="B1884" s="2" t="s">
        <v>40905</v>
      </c>
      <c r="C1884" s="2" t="s">
        <v>7617</v>
      </c>
      <c r="D1884" s="3" t="s">
        <v>7618</v>
      </c>
      <c r="E1884" s="3" t="s">
        <v>7619</v>
      </c>
      <c r="F1884" s="3" t="s">
        <v>7620</v>
      </c>
      <c r="G1884" s="3" t="s">
        <v>7621</v>
      </c>
      <c r="H1884" s="3" t="s">
        <v>28138</v>
      </c>
      <c r="I1884" s="3" t="s">
        <v>28139</v>
      </c>
      <c r="J1884" s="3" t="s">
        <v>28140</v>
      </c>
      <c r="K1884" s="3" t="s">
        <v>28141</v>
      </c>
      <c r="L1884" s="3"/>
    </row>
    <row r="1885" spans="1:12" ht="13.5" customHeight="1" x14ac:dyDescent="0.25">
      <c r="A1885" s="3" t="s">
        <v>9</v>
      </c>
      <c r="B1885" s="2" t="s">
        <v>40906</v>
      </c>
      <c r="C1885" s="2" t="s">
        <v>7622</v>
      </c>
      <c r="D1885" s="3" t="s">
        <v>7623</v>
      </c>
      <c r="E1885" s="3" t="s">
        <v>7624</v>
      </c>
      <c r="F1885" s="3" t="s">
        <v>7625</v>
      </c>
      <c r="G1885" s="3" t="s">
        <v>7626</v>
      </c>
      <c r="H1885" s="3" t="s">
        <v>28142</v>
      </c>
      <c r="I1885" s="3" t="s">
        <v>28142</v>
      </c>
      <c r="J1885" s="3" t="s">
        <v>28143</v>
      </c>
      <c r="K1885" s="3" t="s">
        <v>28144</v>
      </c>
      <c r="L1885" s="3"/>
    </row>
    <row r="1886" spans="1:12" ht="13.5" customHeight="1" x14ac:dyDescent="0.25">
      <c r="A1886" s="3" t="s">
        <v>9</v>
      </c>
      <c r="B1886" s="2" t="s">
        <v>40907</v>
      </c>
      <c r="C1886" s="2" t="s">
        <v>7627</v>
      </c>
      <c r="D1886" s="3" t="s">
        <v>7628</v>
      </c>
      <c r="E1886" s="3" t="s">
        <v>7629</v>
      </c>
      <c r="F1886" s="3" t="s">
        <v>7630</v>
      </c>
      <c r="G1886" s="3" t="s">
        <v>7631</v>
      </c>
      <c r="H1886" s="3" t="s">
        <v>28145</v>
      </c>
      <c r="I1886" s="3" t="s">
        <v>28146</v>
      </c>
      <c r="J1886" s="3" t="s">
        <v>28147</v>
      </c>
      <c r="K1886" s="3" t="s">
        <v>28148</v>
      </c>
      <c r="L1886" s="3"/>
    </row>
    <row r="1887" spans="1:12" ht="13.5" customHeight="1" x14ac:dyDescent="0.25">
      <c r="A1887" s="3" t="s">
        <v>188</v>
      </c>
      <c r="B1887" s="2" t="s">
        <v>40908</v>
      </c>
      <c r="C1887" s="2" t="s">
        <v>7632</v>
      </c>
      <c r="D1887" s="3" t="s">
        <v>7633</v>
      </c>
      <c r="E1887" s="3" t="s">
        <v>7634</v>
      </c>
      <c r="F1887" s="3" t="s">
        <v>7635</v>
      </c>
      <c r="G1887" s="3" t="s">
        <v>7633</v>
      </c>
      <c r="H1887" s="3" t="s">
        <v>28149</v>
      </c>
      <c r="I1887" s="3" t="s">
        <v>28150</v>
      </c>
      <c r="J1887" s="3" t="s">
        <v>28151</v>
      </c>
      <c r="K1887" s="3" t="s">
        <v>28149</v>
      </c>
      <c r="L1887" s="3"/>
    </row>
    <row r="1888" spans="1:12" ht="13.5" customHeight="1" x14ac:dyDescent="0.25">
      <c r="A1888" s="3" t="s">
        <v>84</v>
      </c>
      <c r="B1888" s="2" t="s">
        <v>40909</v>
      </c>
      <c r="C1888" s="2" t="s">
        <v>7636</v>
      </c>
      <c r="D1888" s="3" t="s">
        <v>7637</v>
      </c>
      <c r="E1888" s="3" t="s">
        <v>7638</v>
      </c>
      <c r="F1888" s="3" t="s">
        <v>7639</v>
      </c>
      <c r="G1888" s="3" t="s">
        <v>7637</v>
      </c>
      <c r="H1888" s="3" t="s">
        <v>28152</v>
      </c>
      <c r="I1888" s="3" t="s">
        <v>28153</v>
      </c>
      <c r="J1888" s="3" t="s">
        <v>28154</v>
      </c>
      <c r="K1888" s="3" t="s">
        <v>28152</v>
      </c>
      <c r="L1888" s="3"/>
    </row>
    <row r="1889" spans="1:12" ht="13.5" customHeight="1" x14ac:dyDescent="0.25">
      <c r="A1889" s="3" t="s">
        <v>9</v>
      </c>
      <c r="B1889" s="2" t="s">
        <v>40910</v>
      </c>
      <c r="C1889" s="2" t="s">
        <v>7640</v>
      </c>
      <c r="D1889" s="3" t="s">
        <v>7641</v>
      </c>
      <c r="E1889" s="3" t="s">
        <v>7641</v>
      </c>
      <c r="F1889" s="3" t="s">
        <v>7642</v>
      </c>
      <c r="G1889" s="3" t="s">
        <v>7643</v>
      </c>
      <c r="H1889" s="3" t="s">
        <v>28155</v>
      </c>
      <c r="I1889" s="3" t="s">
        <v>28155</v>
      </c>
      <c r="J1889" s="3" t="s">
        <v>28156</v>
      </c>
      <c r="K1889" s="3" t="s">
        <v>28157</v>
      </c>
      <c r="L1889" s="3"/>
    </row>
    <row r="1890" spans="1:12" ht="13.5" customHeight="1" x14ac:dyDescent="0.25">
      <c r="A1890" s="3" t="s">
        <v>9</v>
      </c>
      <c r="B1890" s="2" t="s">
        <v>40911</v>
      </c>
      <c r="C1890" s="2" t="s">
        <v>7644</v>
      </c>
      <c r="D1890" s="3" t="s">
        <v>7645</v>
      </c>
      <c r="E1890" s="3" t="s">
        <v>7645</v>
      </c>
      <c r="F1890" s="3" t="s">
        <v>7646</v>
      </c>
      <c r="G1890" s="3" t="s">
        <v>7647</v>
      </c>
      <c r="H1890" s="3" t="s">
        <v>28158</v>
      </c>
      <c r="I1890" s="3" t="s">
        <v>28158</v>
      </c>
      <c r="J1890" s="3" t="s">
        <v>28159</v>
      </c>
      <c r="K1890" s="4" t="s">
        <v>28160</v>
      </c>
      <c r="L1890" s="3"/>
    </row>
    <row r="1891" spans="1:12" ht="13.5" customHeight="1" x14ac:dyDescent="0.25">
      <c r="A1891" s="3" t="s">
        <v>54</v>
      </c>
      <c r="B1891" s="2" t="s">
        <v>40912</v>
      </c>
      <c r="C1891" s="2" t="s">
        <v>7648</v>
      </c>
      <c r="D1891" s="3" t="s">
        <v>7649</v>
      </c>
      <c r="E1891" s="3" t="s">
        <v>7650</v>
      </c>
      <c r="F1891" s="3" t="s">
        <v>7651</v>
      </c>
      <c r="G1891" s="3" t="s">
        <v>7652</v>
      </c>
      <c r="H1891" s="3" t="s">
        <v>28161</v>
      </c>
      <c r="I1891" s="3" t="s">
        <v>28161</v>
      </c>
      <c r="J1891" s="3" t="s">
        <v>28162</v>
      </c>
      <c r="K1891" s="3" t="s">
        <v>28163</v>
      </c>
      <c r="L1891" s="3"/>
    </row>
    <row r="1892" spans="1:12" ht="13.5" customHeight="1" x14ac:dyDescent="0.25">
      <c r="A1892" s="3" t="s">
        <v>9</v>
      </c>
      <c r="B1892" s="2" t="s">
        <v>40913</v>
      </c>
      <c r="C1892" s="2" t="s">
        <v>7653</v>
      </c>
      <c r="D1892" s="3" t="s">
        <v>7654</v>
      </c>
      <c r="E1892" s="3" t="s">
        <v>7655</v>
      </c>
      <c r="F1892" s="3" t="s">
        <v>7656</v>
      </c>
      <c r="G1892" s="3" t="s">
        <v>7657</v>
      </c>
      <c r="H1892" s="3" t="s">
        <v>28164</v>
      </c>
      <c r="I1892" s="3" t="s">
        <v>28165</v>
      </c>
      <c r="J1892" s="3" t="s">
        <v>28166</v>
      </c>
      <c r="K1892" s="3" t="s">
        <v>28167</v>
      </c>
      <c r="L1892" s="3"/>
    </row>
    <row r="1893" spans="1:12" ht="13.5" customHeight="1" x14ac:dyDescent="0.25">
      <c r="A1893" s="3" t="s">
        <v>54</v>
      </c>
      <c r="B1893" s="2" t="s">
        <v>40914</v>
      </c>
      <c r="C1893" s="2" t="s">
        <v>7658</v>
      </c>
      <c r="D1893" s="3" t="s">
        <v>7659</v>
      </c>
      <c r="E1893" s="3" t="s">
        <v>7659</v>
      </c>
      <c r="F1893" s="3" t="s">
        <v>7660</v>
      </c>
      <c r="G1893" s="3" t="s">
        <v>7661</v>
      </c>
      <c r="H1893" s="3" t="s">
        <v>28168</v>
      </c>
      <c r="I1893" s="3" t="s">
        <v>28168</v>
      </c>
      <c r="J1893" s="3" t="s">
        <v>28169</v>
      </c>
      <c r="K1893" s="3" t="s">
        <v>28170</v>
      </c>
      <c r="L1893" s="3"/>
    </row>
    <row r="1894" spans="1:12" ht="13.5" customHeight="1" x14ac:dyDescent="0.25">
      <c r="A1894" s="3" t="s">
        <v>54</v>
      </c>
      <c r="B1894" s="2" t="s">
        <v>40915</v>
      </c>
      <c r="C1894" s="2" t="s">
        <v>7662</v>
      </c>
      <c r="D1894" s="3" t="s">
        <v>7663</v>
      </c>
      <c r="E1894" s="3" t="s">
        <v>7664</v>
      </c>
      <c r="F1894" s="3" t="s">
        <v>7665</v>
      </c>
      <c r="G1894" s="3" t="s">
        <v>7666</v>
      </c>
      <c r="H1894" s="3" t="s">
        <v>28171</v>
      </c>
      <c r="I1894" s="3" t="s">
        <v>28172</v>
      </c>
      <c r="J1894" s="3" t="s">
        <v>28173</v>
      </c>
      <c r="K1894" s="3" t="s">
        <v>28174</v>
      </c>
      <c r="L1894" s="3"/>
    </row>
    <row r="1895" spans="1:12" ht="13.5" customHeight="1" x14ac:dyDescent="0.25">
      <c r="A1895" s="3" t="s">
        <v>9</v>
      </c>
      <c r="B1895" s="2" t="s">
        <v>40916</v>
      </c>
      <c r="C1895" s="2" t="s">
        <v>7667</v>
      </c>
      <c r="D1895" s="3" t="s">
        <v>7668</v>
      </c>
      <c r="E1895" s="3" t="s">
        <v>7668</v>
      </c>
      <c r="F1895" s="3" t="s">
        <v>7669</v>
      </c>
      <c r="G1895" s="3" t="s">
        <v>7670</v>
      </c>
      <c r="H1895" s="3" t="s">
        <v>28175</v>
      </c>
      <c r="I1895" s="3" t="s">
        <v>28175</v>
      </c>
      <c r="J1895" s="3" t="s">
        <v>28176</v>
      </c>
      <c r="K1895" s="3" t="s">
        <v>28177</v>
      </c>
      <c r="L1895" s="3"/>
    </row>
    <row r="1896" spans="1:12" ht="13.5" customHeight="1" x14ac:dyDescent="0.25">
      <c r="A1896" s="3" t="s">
        <v>9</v>
      </c>
      <c r="B1896" s="2" t="s">
        <v>40917</v>
      </c>
      <c r="C1896" s="2" t="s">
        <v>7671</v>
      </c>
      <c r="D1896" s="3" t="s">
        <v>7672</v>
      </c>
      <c r="E1896" s="3" t="s">
        <v>7672</v>
      </c>
      <c r="F1896" s="3" t="s">
        <v>7673</v>
      </c>
      <c r="G1896" s="3" t="s">
        <v>7674</v>
      </c>
      <c r="H1896" s="3" t="s">
        <v>28178</v>
      </c>
      <c r="I1896" s="3" t="s">
        <v>28178</v>
      </c>
      <c r="J1896" s="3" t="s">
        <v>28179</v>
      </c>
      <c r="K1896" s="3" t="s">
        <v>28180</v>
      </c>
      <c r="L1896" s="3"/>
    </row>
    <row r="1897" spans="1:12" ht="13.5" customHeight="1" x14ac:dyDescent="0.25">
      <c r="A1897" s="3" t="s">
        <v>54</v>
      </c>
      <c r="B1897" s="2" t="s">
        <v>40918</v>
      </c>
      <c r="C1897" s="2" t="s">
        <v>7675</v>
      </c>
      <c r="D1897" s="3" t="s">
        <v>7676</v>
      </c>
      <c r="E1897" s="3" t="s">
        <v>7677</v>
      </c>
      <c r="F1897" s="3" t="s">
        <v>7678</v>
      </c>
      <c r="G1897" s="3" t="s">
        <v>7679</v>
      </c>
      <c r="H1897" s="3" t="s">
        <v>28181</v>
      </c>
      <c r="I1897" s="3" t="s">
        <v>28182</v>
      </c>
      <c r="J1897" s="3" t="s">
        <v>28183</v>
      </c>
      <c r="K1897" s="3" t="s">
        <v>28184</v>
      </c>
      <c r="L1897" s="3"/>
    </row>
    <row r="1898" spans="1:12" ht="13.5" customHeight="1" x14ac:dyDescent="0.25">
      <c r="A1898" s="3" t="s">
        <v>9</v>
      </c>
      <c r="B1898" s="2" t="s">
        <v>40919</v>
      </c>
      <c r="C1898" s="2" t="s">
        <v>7680</v>
      </c>
      <c r="D1898" s="3" t="s">
        <v>7681</v>
      </c>
      <c r="E1898" s="3" t="s">
        <v>7681</v>
      </c>
      <c r="F1898" s="3" t="s">
        <v>7682</v>
      </c>
      <c r="G1898" s="3" t="s">
        <v>7683</v>
      </c>
      <c r="H1898" s="3" t="s">
        <v>28185</v>
      </c>
      <c r="I1898" s="3" t="s">
        <v>28185</v>
      </c>
      <c r="J1898" s="3" t="s">
        <v>28186</v>
      </c>
      <c r="K1898" s="3" t="s">
        <v>28187</v>
      </c>
      <c r="L1898" s="3"/>
    </row>
    <row r="1899" spans="1:12" ht="13.5" customHeight="1" x14ac:dyDescent="0.25">
      <c r="A1899" s="3" t="s">
        <v>54</v>
      </c>
      <c r="B1899" s="2" t="s">
        <v>40920</v>
      </c>
      <c r="C1899" s="2" t="s">
        <v>7684</v>
      </c>
      <c r="D1899" s="3" t="s">
        <v>7685</v>
      </c>
      <c r="E1899" s="3" t="s">
        <v>7685</v>
      </c>
      <c r="F1899" s="3" t="s">
        <v>7686</v>
      </c>
      <c r="G1899" s="3" t="s">
        <v>7687</v>
      </c>
      <c r="H1899" s="3" t="s">
        <v>28188</v>
      </c>
      <c r="I1899" s="3" t="s">
        <v>28188</v>
      </c>
      <c r="J1899" s="3" t="s">
        <v>28189</v>
      </c>
      <c r="K1899" s="3" t="s">
        <v>28190</v>
      </c>
      <c r="L1899" s="3"/>
    </row>
    <row r="1900" spans="1:12" ht="13.5" customHeight="1" x14ac:dyDescent="0.25">
      <c r="A1900" s="3" t="s">
        <v>9</v>
      </c>
      <c r="B1900" s="2" t="s">
        <v>40921</v>
      </c>
      <c r="C1900" s="2" t="s">
        <v>7688</v>
      </c>
      <c r="D1900" s="3" t="s">
        <v>7689</v>
      </c>
      <c r="E1900" s="3" t="s">
        <v>7689</v>
      </c>
      <c r="F1900" s="3" t="s">
        <v>7690</v>
      </c>
      <c r="G1900" s="3" t="s">
        <v>7691</v>
      </c>
      <c r="H1900" s="3" t="s">
        <v>28191</v>
      </c>
      <c r="I1900" s="3" t="s">
        <v>28191</v>
      </c>
      <c r="J1900" s="3" t="s">
        <v>28192</v>
      </c>
      <c r="K1900" s="3" t="s">
        <v>28193</v>
      </c>
      <c r="L1900" s="3"/>
    </row>
    <row r="1901" spans="1:12" ht="13.5" customHeight="1" x14ac:dyDescent="0.25">
      <c r="A1901" s="3" t="s">
        <v>9</v>
      </c>
      <c r="B1901" s="2" t="s">
        <v>40922</v>
      </c>
      <c r="C1901" s="2" t="s">
        <v>7692</v>
      </c>
      <c r="D1901" s="3" t="s">
        <v>7693</v>
      </c>
      <c r="E1901" s="3" t="s">
        <v>7694</v>
      </c>
      <c r="F1901" s="3" t="s">
        <v>7695</v>
      </c>
      <c r="G1901" s="3" t="s">
        <v>7696</v>
      </c>
      <c r="H1901" s="3" t="s">
        <v>28194</v>
      </c>
      <c r="I1901" s="3" t="s">
        <v>28195</v>
      </c>
      <c r="J1901" s="3" t="s">
        <v>28196</v>
      </c>
      <c r="K1901" s="3" t="s">
        <v>28197</v>
      </c>
      <c r="L1901" s="3"/>
    </row>
    <row r="1902" spans="1:12" ht="13.5" customHeight="1" x14ac:dyDescent="0.25">
      <c r="A1902" s="3" t="s">
        <v>9</v>
      </c>
      <c r="B1902" s="2" t="s">
        <v>40923</v>
      </c>
      <c r="C1902" s="2" t="s">
        <v>7697</v>
      </c>
      <c r="D1902" s="3" t="s">
        <v>7698</v>
      </c>
      <c r="E1902" s="3" t="s">
        <v>7699</v>
      </c>
      <c r="F1902" s="3" t="s">
        <v>7700</v>
      </c>
      <c r="G1902" s="3" t="s">
        <v>7701</v>
      </c>
      <c r="H1902" s="3" t="s">
        <v>28198</v>
      </c>
      <c r="I1902" s="3" t="s">
        <v>28199</v>
      </c>
      <c r="J1902" s="3" t="s">
        <v>28200</v>
      </c>
      <c r="K1902" s="3" t="s">
        <v>28201</v>
      </c>
      <c r="L1902" s="3"/>
    </row>
    <row r="1903" spans="1:12" ht="13.5" customHeight="1" x14ac:dyDescent="0.25">
      <c r="A1903" s="3" t="s">
        <v>9</v>
      </c>
      <c r="B1903" s="2" t="s">
        <v>40924</v>
      </c>
      <c r="C1903" s="2" t="s">
        <v>7702</v>
      </c>
      <c r="D1903" s="3" t="s">
        <v>7703</v>
      </c>
      <c r="E1903" s="3" t="s">
        <v>7704</v>
      </c>
      <c r="F1903" s="3" t="s">
        <v>7705</v>
      </c>
      <c r="G1903" s="3" t="s">
        <v>7706</v>
      </c>
      <c r="H1903" s="3" t="s">
        <v>28202</v>
      </c>
      <c r="I1903" s="3" t="s">
        <v>28203</v>
      </c>
      <c r="J1903" s="3" t="s">
        <v>28204</v>
      </c>
      <c r="K1903" s="4" t="s">
        <v>28205</v>
      </c>
      <c r="L1903" s="3"/>
    </row>
    <row r="1904" spans="1:12" ht="13.5" customHeight="1" x14ac:dyDescent="0.25">
      <c r="A1904" s="3" t="s">
        <v>9</v>
      </c>
      <c r="B1904" s="2" t="s">
        <v>40925</v>
      </c>
      <c r="C1904" s="2" t="s">
        <v>7707</v>
      </c>
      <c r="D1904" s="3" t="s">
        <v>7708</v>
      </c>
      <c r="E1904" s="3" t="s">
        <v>7709</v>
      </c>
      <c r="F1904" s="3" t="s">
        <v>7710</v>
      </c>
      <c r="G1904" s="3" t="s">
        <v>7711</v>
      </c>
      <c r="H1904" s="3" t="s">
        <v>28206</v>
      </c>
      <c r="I1904" s="3" t="s">
        <v>28207</v>
      </c>
      <c r="J1904" s="3" t="s">
        <v>28208</v>
      </c>
      <c r="K1904" s="3" t="s">
        <v>28209</v>
      </c>
      <c r="L1904" s="3"/>
    </row>
    <row r="1905" spans="1:12" ht="13.5" customHeight="1" x14ac:dyDescent="0.25">
      <c r="A1905" s="3" t="s">
        <v>9</v>
      </c>
      <c r="B1905" s="2" t="s">
        <v>40926</v>
      </c>
      <c r="C1905" s="2" t="s">
        <v>7712</v>
      </c>
      <c r="D1905" s="3" t="s">
        <v>7713</v>
      </c>
      <c r="E1905" s="3" t="s">
        <v>7714</v>
      </c>
      <c r="F1905" s="3" t="s">
        <v>7715</v>
      </c>
      <c r="G1905" s="3" t="s">
        <v>7716</v>
      </c>
      <c r="H1905" s="3" t="s">
        <v>28210</v>
      </c>
      <c r="I1905" s="3" t="s">
        <v>28211</v>
      </c>
      <c r="J1905" s="3" t="s">
        <v>28212</v>
      </c>
      <c r="K1905" s="4" t="s">
        <v>28213</v>
      </c>
      <c r="L1905" s="3"/>
    </row>
    <row r="1906" spans="1:12" ht="13.5" customHeight="1" x14ac:dyDescent="0.25">
      <c r="A1906" s="3" t="s">
        <v>9</v>
      </c>
      <c r="B1906" s="2" t="s">
        <v>40927</v>
      </c>
      <c r="C1906" s="2" t="s">
        <v>7717</v>
      </c>
      <c r="D1906" s="3" t="s">
        <v>7718</v>
      </c>
      <c r="E1906" s="3" t="s">
        <v>7719</v>
      </c>
      <c r="F1906" s="3" t="s">
        <v>7720</v>
      </c>
      <c r="G1906" s="3" t="s">
        <v>7721</v>
      </c>
      <c r="H1906" s="3" t="s">
        <v>28214</v>
      </c>
      <c r="I1906" s="3" t="s">
        <v>28215</v>
      </c>
      <c r="J1906" s="3" t="s">
        <v>28216</v>
      </c>
      <c r="K1906" s="4" t="s">
        <v>28217</v>
      </c>
      <c r="L1906" s="3"/>
    </row>
    <row r="1907" spans="1:12" ht="13.5" customHeight="1" x14ac:dyDescent="0.25">
      <c r="A1907" s="3" t="s">
        <v>9</v>
      </c>
      <c r="B1907" s="2" t="s">
        <v>40928</v>
      </c>
      <c r="C1907" s="2" t="s">
        <v>7722</v>
      </c>
      <c r="D1907" s="3" t="s">
        <v>7723</v>
      </c>
      <c r="E1907" s="3" t="s">
        <v>7724</v>
      </c>
      <c r="F1907" s="3" t="s">
        <v>7725</v>
      </c>
      <c r="G1907" s="3" t="s">
        <v>7726</v>
      </c>
      <c r="H1907" s="3" t="s">
        <v>28218</v>
      </c>
      <c r="I1907" s="3" t="s">
        <v>28219</v>
      </c>
      <c r="J1907" s="3" t="s">
        <v>28220</v>
      </c>
      <c r="K1907" s="4" t="s">
        <v>28221</v>
      </c>
      <c r="L1907" s="3"/>
    </row>
    <row r="1908" spans="1:12" ht="13.5" customHeight="1" x14ac:dyDescent="0.25">
      <c r="A1908" s="3" t="s">
        <v>9</v>
      </c>
      <c r="B1908" s="2" t="s">
        <v>40929</v>
      </c>
      <c r="C1908" s="2" t="s">
        <v>7727</v>
      </c>
      <c r="D1908" s="3" t="s">
        <v>7728</v>
      </c>
      <c r="E1908" s="3" t="s">
        <v>7728</v>
      </c>
      <c r="F1908" s="3" t="s">
        <v>7729</v>
      </c>
      <c r="G1908" s="3" t="s">
        <v>7730</v>
      </c>
      <c r="H1908" s="3" t="s">
        <v>28222</v>
      </c>
      <c r="I1908" s="3" t="s">
        <v>28222</v>
      </c>
      <c r="J1908" s="3" t="s">
        <v>28223</v>
      </c>
      <c r="K1908" s="3" t="s">
        <v>28224</v>
      </c>
      <c r="L1908" s="3"/>
    </row>
    <row r="1909" spans="1:12" ht="13.5" customHeight="1" x14ac:dyDescent="0.25">
      <c r="A1909" s="3" t="s">
        <v>9</v>
      </c>
      <c r="B1909" s="2" t="s">
        <v>40930</v>
      </c>
      <c r="C1909" s="2" t="s">
        <v>7731</v>
      </c>
      <c r="D1909" s="3" t="s">
        <v>7732</v>
      </c>
      <c r="E1909" s="3" t="s">
        <v>7733</v>
      </c>
      <c r="F1909" s="3" t="s">
        <v>7734</v>
      </c>
      <c r="G1909" s="3" t="s">
        <v>7735</v>
      </c>
      <c r="H1909" s="3" t="s">
        <v>28225</v>
      </c>
      <c r="I1909" s="3" t="s">
        <v>28226</v>
      </c>
      <c r="J1909" s="3" t="s">
        <v>28227</v>
      </c>
      <c r="K1909" s="4" t="s">
        <v>28228</v>
      </c>
      <c r="L1909" s="3"/>
    </row>
    <row r="1910" spans="1:12" ht="13.5" customHeight="1" x14ac:dyDescent="0.25">
      <c r="A1910" s="3" t="s">
        <v>493</v>
      </c>
      <c r="B1910" s="2" t="s">
        <v>40931</v>
      </c>
      <c r="C1910" s="2" t="s">
        <v>7736</v>
      </c>
      <c r="D1910" s="3" t="s">
        <v>7737</v>
      </c>
      <c r="E1910" s="3" t="s">
        <v>7738</v>
      </c>
      <c r="F1910" s="3" t="s">
        <v>7739</v>
      </c>
      <c r="G1910" s="3" t="s">
        <v>7740</v>
      </c>
      <c r="H1910" s="3" t="s">
        <v>28229</v>
      </c>
      <c r="I1910" s="3" t="s">
        <v>28230</v>
      </c>
      <c r="J1910" s="3" t="s">
        <v>28231</v>
      </c>
      <c r="K1910" s="3" t="s">
        <v>28232</v>
      </c>
      <c r="L1910" s="3"/>
    </row>
    <row r="1911" spans="1:12" ht="13.5" customHeight="1" x14ac:dyDescent="0.25">
      <c r="A1911" s="3" t="s">
        <v>493</v>
      </c>
      <c r="B1911" s="2" t="s">
        <v>40932</v>
      </c>
      <c r="C1911" s="2" t="s">
        <v>7741</v>
      </c>
      <c r="D1911" s="3" t="s">
        <v>7742</v>
      </c>
      <c r="E1911" s="3" t="s">
        <v>7743</v>
      </c>
      <c r="F1911" s="3" t="s">
        <v>7744</v>
      </c>
      <c r="G1911" s="3" t="s">
        <v>7745</v>
      </c>
      <c r="H1911" s="3" t="s">
        <v>28233</v>
      </c>
      <c r="I1911" s="3" t="s">
        <v>28234</v>
      </c>
      <c r="J1911" s="3" t="s">
        <v>28235</v>
      </c>
      <c r="K1911" s="3" t="s">
        <v>28236</v>
      </c>
      <c r="L1911" s="3"/>
    </row>
    <row r="1912" spans="1:12" ht="13.5" customHeight="1" x14ac:dyDescent="0.25">
      <c r="A1912" s="3" t="s">
        <v>493</v>
      </c>
      <c r="B1912" s="2" t="s">
        <v>40933</v>
      </c>
      <c r="C1912" s="2" t="s">
        <v>7746</v>
      </c>
      <c r="D1912" s="3" t="s">
        <v>7747</v>
      </c>
      <c r="E1912" s="3" t="s">
        <v>7748</v>
      </c>
      <c r="F1912" s="3" t="s">
        <v>7749</v>
      </c>
      <c r="G1912" s="3" t="s">
        <v>7750</v>
      </c>
      <c r="H1912" s="3" t="s">
        <v>28237</v>
      </c>
      <c r="I1912" s="3" t="s">
        <v>28238</v>
      </c>
      <c r="J1912" s="3" t="s">
        <v>28239</v>
      </c>
      <c r="K1912" s="3" t="s">
        <v>28240</v>
      </c>
      <c r="L1912" s="3"/>
    </row>
    <row r="1913" spans="1:12" ht="13.5" customHeight="1" x14ac:dyDescent="0.25">
      <c r="A1913" s="3" t="s">
        <v>493</v>
      </c>
      <c r="B1913" s="2" t="s">
        <v>40934</v>
      </c>
      <c r="C1913" s="2" t="s">
        <v>7751</v>
      </c>
      <c r="D1913" s="3" t="s">
        <v>7752</v>
      </c>
      <c r="E1913" s="3" t="s">
        <v>7752</v>
      </c>
      <c r="F1913" s="3" t="s">
        <v>7753</v>
      </c>
      <c r="G1913" s="3" t="s">
        <v>7752</v>
      </c>
      <c r="H1913" s="3" t="s">
        <v>28241</v>
      </c>
      <c r="I1913" s="3" t="s">
        <v>28241</v>
      </c>
      <c r="J1913" s="3" t="s">
        <v>28242</v>
      </c>
      <c r="K1913" s="3" t="s">
        <v>28241</v>
      </c>
      <c r="L1913" s="3"/>
    </row>
    <row r="1914" spans="1:12" ht="13.5" customHeight="1" x14ac:dyDescent="0.25">
      <c r="A1914" s="3" t="s">
        <v>493</v>
      </c>
      <c r="B1914" s="2" t="s">
        <v>40935</v>
      </c>
      <c r="C1914" s="2" t="s">
        <v>7754</v>
      </c>
      <c r="D1914" s="3" t="s">
        <v>7755</v>
      </c>
      <c r="E1914" s="3" t="s">
        <v>7755</v>
      </c>
      <c r="F1914" s="3" t="s">
        <v>7756</v>
      </c>
      <c r="G1914" s="3" t="s">
        <v>7757</v>
      </c>
      <c r="H1914" s="3" t="s">
        <v>28243</v>
      </c>
      <c r="I1914" s="3" t="s">
        <v>28243</v>
      </c>
      <c r="J1914" s="3" t="s">
        <v>28244</v>
      </c>
      <c r="K1914" s="3" t="s">
        <v>28245</v>
      </c>
      <c r="L1914" s="3"/>
    </row>
    <row r="1915" spans="1:12" ht="13.5" customHeight="1" x14ac:dyDescent="0.25">
      <c r="A1915" s="3" t="s">
        <v>188</v>
      </c>
      <c r="B1915" s="2" t="s">
        <v>40936</v>
      </c>
      <c r="C1915" s="2" t="s">
        <v>7758</v>
      </c>
      <c r="D1915" s="3" t="s">
        <v>7759</v>
      </c>
      <c r="E1915" s="3" t="s">
        <v>7759</v>
      </c>
      <c r="F1915" s="3" t="s">
        <v>7760</v>
      </c>
      <c r="G1915" s="3" t="s">
        <v>7761</v>
      </c>
      <c r="H1915" s="3" t="s">
        <v>28246</v>
      </c>
      <c r="I1915" s="3" t="s">
        <v>28246</v>
      </c>
      <c r="J1915" s="3" t="s">
        <v>28247</v>
      </c>
      <c r="K1915" s="3" t="s">
        <v>28248</v>
      </c>
      <c r="L1915" s="3"/>
    </row>
    <row r="1916" spans="1:12" ht="13.5" customHeight="1" x14ac:dyDescent="0.25">
      <c r="A1916" s="3" t="s">
        <v>188</v>
      </c>
      <c r="B1916" s="2" t="s">
        <v>40937</v>
      </c>
      <c r="C1916" s="2" t="s">
        <v>7762</v>
      </c>
      <c r="D1916" s="3" t="s">
        <v>7763</v>
      </c>
      <c r="E1916" s="3" t="s">
        <v>7763</v>
      </c>
      <c r="F1916" s="3" t="s">
        <v>7764</v>
      </c>
      <c r="G1916" s="3" t="s">
        <v>7763</v>
      </c>
      <c r="H1916" s="3" t="s">
        <v>28249</v>
      </c>
      <c r="I1916" s="3" t="s">
        <v>28249</v>
      </c>
      <c r="J1916" s="3" t="s">
        <v>28250</v>
      </c>
      <c r="K1916" s="3" t="s">
        <v>28249</v>
      </c>
      <c r="L1916" s="3"/>
    </row>
    <row r="1917" spans="1:12" ht="13.5" customHeight="1" x14ac:dyDescent="0.25">
      <c r="A1917" s="3" t="s">
        <v>188</v>
      </c>
      <c r="B1917" s="2" t="s">
        <v>40938</v>
      </c>
      <c r="C1917" s="2" t="s">
        <v>7765</v>
      </c>
      <c r="D1917" s="3" t="s">
        <v>7766</v>
      </c>
      <c r="E1917" s="3" t="s">
        <v>7767</v>
      </c>
      <c r="F1917" s="3" t="s">
        <v>7768</v>
      </c>
      <c r="G1917" s="3" t="s">
        <v>7769</v>
      </c>
      <c r="H1917" s="3" t="s">
        <v>28251</v>
      </c>
      <c r="I1917" s="3" t="s">
        <v>28252</v>
      </c>
      <c r="J1917" s="3" t="s">
        <v>28253</v>
      </c>
      <c r="K1917" s="4" t="s">
        <v>28254</v>
      </c>
      <c r="L1917" s="3"/>
    </row>
    <row r="1918" spans="1:12" ht="13.5" customHeight="1" x14ac:dyDescent="0.25">
      <c r="A1918" s="3" t="s">
        <v>121</v>
      </c>
      <c r="B1918" s="2" t="s">
        <v>40939</v>
      </c>
      <c r="C1918" s="2" t="s">
        <v>7770</v>
      </c>
      <c r="D1918" s="3" t="s">
        <v>7633</v>
      </c>
      <c r="E1918" s="3" t="s">
        <v>7771</v>
      </c>
      <c r="F1918" s="3" t="s">
        <v>7772</v>
      </c>
      <c r="G1918" s="3" t="s">
        <v>7773</v>
      </c>
      <c r="H1918" s="3" t="s">
        <v>28149</v>
      </c>
      <c r="I1918" s="3" t="s">
        <v>28255</v>
      </c>
      <c r="J1918" s="3" t="s">
        <v>28256</v>
      </c>
      <c r="K1918" s="3" t="s">
        <v>28257</v>
      </c>
      <c r="L1918" s="3"/>
    </row>
    <row r="1919" spans="1:12" ht="13.5" customHeight="1" x14ac:dyDescent="0.25">
      <c r="A1919" s="3" t="s">
        <v>188</v>
      </c>
      <c r="B1919" s="2" t="s">
        <v>40940</v>
      </c>
      <c r="C1919" s="2" t="s">
        <v>7774</v>
      </c>
      <c r="D1919" s="3" t="s">
        <v>7775</v>
      </c>
      <c r="E1919" s="3" t="s">
        <v>7775</v>
      </c>
      <c r="F1919" s="3" t="s">
        <v>7776</v>
      </c>
      <c r="G1919" s="3" t="s">
        <v>7775</v>
      </c>
      <c r="H1919" s="3" t="s">
        <v>28258</v>
      </c>
      <c r="I1919" s="3" t="s">
        <v>28258</v>
      </c>
      <c r="J1919" s="3" t="s">
        <v>28259</v>
      </c>
      <c r="K1919" s="3" t="s">
        <v>28258</v>
      </c>
      <c r="L1919" s="3"/>
    </row>
    <row r="1920" spans="1:12" ht="13.5" customHeight="1" x14ac:dyDescent="0.25">
      <c r="A1920" s="3" t="s">
        <v>188</v>
      </c>
      <c r="B1920" s="2" t="s">
        <v>40941</v>
      </c>
      <c r="C1920" s="2" t="s">
        <v>7777</v>
      </c>
      <c r="D1920" s="3" t="s">
        <v>7778</v>
      </c>
      <c r="E1920" s="3" t="s">
        <v>7778</v>
      </c>
      <c r="F1920" s="3" t="s">
        <v>7779</v>
      </c>
      <c r="G1920" s="3" t="s">
        <v>7778</v>
      </c>
      <c r="H1920" s="3" t="s">
        <v>28260</v>
      </c>
      <c r="I1920" s="3" t="s">
        <v>28260</v>
      </c>
      <c r="J1920" s="3" t="s">
        <v>28261</v>
      </c>
      <c r="K1920" s="3" t="s">
        <v>28260</v>
      </c>
      <c r="L1920" s="3"/>
    </row>
    <row r="1921" spans="1:12" ht="13.5" customHeight="1" x14ac:dyDescent="0.25">
      <c r="A1921" s="3" t="s">
        <v>188</v>
      </c>
      <c r="B1921" s="2" t="s">
        <v>40942</v>
      </c>
      <c r="C1921" s="2" t="s">
        <v>7780</v>
      </c>
      <c r="D1921" s="3" t="s">
        <v>7781</v>
      </c>
      <c r="E1921" s="3" t="s">
        <v>7781</v>
      </c>
      <c r="F1921" s="3" t="s">
        <v>7782</v>
      </c>
      <c r="G1921" s="3" t="s">
        <v>7781</v>
      </c>
      <c r="H1921" s="3" t="s">
        <v>28262</v>
      </c>
      <c r="I1921" s="3" t="s">
        <v>28262</v>
      </c>
      <c r="J1921" s="3" t="s">
        <v>28263</v>
      </c>
      <c r="K1921" s="3" t="s">
        <v>28262</v>
      </c>
      <c r="L1921" s="3"/>
    </row>
    <row r="1922" spans="1:12" ht="13.5" customHeight="1" x14ac:dyDescent="0.25">
      <c r="A1922" s="3" t="s">
        <v>188</v>
      </c>
      <c r="B1922" s="2" t="s">
        <v>40943</v>
      </c>
      <c r="C1922" s="2" t="s">
        <v>7783</v>
      </c>
      <c r="D1922" s="3" t="s">
        <v>7784</v>
      </c>
      <c r="E1922" s="3" t="s">
        <v>7785</v>
      </c>
      <c r="F1922" s="3" t="s">
        <v>7786</v>
      </c>
      <c r="G1922" s="3" t="s">
        <v>7787</v>
      </c>
      <c r="H1922" s="3" t="s">
        <v>28264</v>
      </c>
      <c r="I1922" s="3" t="s">
        <v>28265</v>
      </c>
      <c r="J1922" s="3" t="s">
        <v>28266</v>
      </c>
      <c r="K1922" s="3" t="s">
        <v>28265</v>
      </c>
      <c r="L1922" s="3"/>
    </row>
    <row r="1923" spans="1:12" ht="13.5" customHeight="1" x14ac:dyDescent="0.25">
      <c r="A1923" s="3" t="s">
        <v>6421</v>
      </c>
      <c r="B1923" s="2" t="s">
        <v>40944</v>
      </c>
      <c r="C1923" s="2" t="s">
        <v>7788</v>
      </c>
      <c r="D1923" s="3" t="s">
        <v>7789</v>
      </c>
      <c r="E1923" s="3" t="s">
        <v>7789</v>
      </c>
      <c r="F1923" s="3" t="s">
        <v>7790</v>
      </c>
      <c r="G1923" s="3" t="s">
        <v>7789</v>
      </c>
      <c r="H1923" s="3" t="s">
        <v>28267</v>
      </c>
      <c r="I1923" s="3" t="s">
        <v>28267</v>
      </c>
      <c r="J1923" s="3" t="s">
        <v>28268</v>
      </c>
      <c r="K1923" s="3" t="s">
        <v>28267</v>
      </c>
      <c r="L1923" s="3"/>
    </row>
    <row r="1924" spans="1:12" ht="13.5" customHeight="1" x14ac:dyDescent="0.25">
      <c r="A1924" s="3" t="s">
        <v>493</v>
      </c>
      <c r="B1924" s="2" t="s">
        <v>40945</v>
      </c>
      <c r="C1924" s="2" t="s">
        <v>7791</v>
      </c>
      <c r="D1924" s="3" t="s">
        <v>7792</v>
      </c>
      <c r="E1924" s="3" t="s">
        <v>7792</v>
      </c>
      <c r="F1924" s="3" t="s">
        <v>7793</v>
      </c>
      <c r="G1924" s="3" t="s">
        <v>7792</v>
      </c>
      <c r="H1924" s="3" t="s">
        <v>28269</v>
      </c>
      <c r="I1924" s="3" t="s">
        <v>28269</v>
      </c>
      <c r="J1924" s="3" t="s">
        <v>28270</v>
      </c>
      <c r="K1924" s="3" t="s">
        <v>28269</v>
      </c>
      <c r="L1924" s="3"/>
    </row>
    <row r="1925" spans="1:12" ht="13.5" customHeight="1" x14ac:dyDescent="0.25">
      <c r="A1925" s="3" t="s">
        <v>188</v>
      </c>
      <c r="B1925" s="2" t="s">
        <v>40946</v>
      </c>
      <c r="C1925" s="2" t="s">
        <v>7794</v>
      </c>
      <c r="D1925" s="3" t="s">
        <v>7795</v>
      </c>
      <c r="E1925" s="3" t="s">
        <v>7795</v>
      </c>
      <c r="F1925" s="3" t="s">
        <v>7796</v>
      </c>
      <c r="G1925" s="3" t="s">
        <v>7795</v>
      </c>
      <c r="H1925" s="3" t="s">
        <v>28271</v>
      </c>
      <c r="I1925" s="3" t="s">
        <v>28271</v>
      </c>
      <c r="J1925" s="3" t="s">
        <v>28272</v>
      </c>
      <c r="K1925" s="3" t="s">
        <v>28271</v>
      </c>
      <c r="L1925" s="3"/>
    </row>
    <row r="1926" spans="1:12" ht="13.5" customHeight="1" x14ac:dyDescent="0.25">
      <c r="A1926" s="3" t="s">
        <v>1560</v>
      </c>
      <c r="B1926" s="2" t="s">
        <v>40947</v>
      </c>
      <c r="C1926" s="2" t="s">
        <v>7797</v>
      </c>
      <c r="D1926" s="3" t="s">
        <v>7798</v>
      </c>
      <c r="E1926" s="3" t="s">
        <v>7798</v>
      </c>
      <c r="F1926" s="3" t="s">
        <v>7799</v>
      </c>
      <c r="G1926" s="3" t="s">
        <v>7798</v>
      </c>
      <c r="H1926" s="3" t="s">
        <v>28273</v>
      </c>
      <c r="I1926" s="3" t="s">
        <v>28273</v>
      </c>
      <c r="J1926" s="3" t="s">
        <v>28274</v>
      </c>
      <c r="K1926" s="3" t="s">
        <v>28273</v>
      </c>
      <c r="L1926" s="3"/>
    </row>
    <row r="1927" spans="1:12" ht="13.5" customHeight="1" x14ac:dyDescent="0.25">
      <c r="A1927" s="3" t="s">
        <v>9</v>
      </c>
      <c r="B1927" s="2" t="s">
        <v>40948</v>
      </c>
      <c r="C1927" s="2" t="s">
        <v>7800</v>
      </c>
      <c r="D1927" s="3" t="s">
        <v>7801</v>
      </c>
      <c r="E1927" s="3" t="s">
        <v>7801</v>
      </c>
      <c r="F1927" s="3" t="s">
        <v>7802</v>
      </c>
      <c r="G1927" s="3" t="s">
        <v>7803</v>
      </c>
      <c r="H1927" s="3" t="s">
        <v>28275</v>
      </c>
      <c r="I1927" s="3" t="s">
        <v>28275</v>
      </c>
      <c r="J1927" s="3" t="s">
        <v>28276</v>
      </c>
      <c r="K1927" s="3" t="s">
        <v>28277</v>
      </c>
      <c r="L1927" s="3"/>
    </row>
    <row r="1928" spans="1:12" ht="13.5" customHeight="1" x14ac:dyDescent="0.25">
      <c r="A1928" s="3" t="s">
        <v>9</v>
      </c>
      <c r="B1928" s="2" t="s">
        <v>40949</v>
      </c>
      <c r="C1928" s="2" t="s">
        <v>7804</v>
      </c>
      <c r="D1928" s="3" t="s">
        <v>7805</v>
      </c>
      <c r="E1928" s="3" t="s">
        <v>7806</v>
      </c>
      <c r="F1928" s="3" t="s">
        <v>7807</v>
      </c>
      <c r="G1928" s="3" t="s">
        <v>7808</v>
      </c>
      <c r="H1928" s="3" t="s">
        <v>28278</v>
      </c>
      <c r="I1928" s="3" t="s">
        <v>28279</v>
      </c>
      <c r="J1928" s="3" t="s">
        <v>28280</v>
      </c>
      <c r="K1928" s="3" t="s">
        <v>28281</v>
      </c>
      <c r="L1928" s="3"/>
    </row>
    <row r="1929" spans="1:12" ht="13.5" customHeight="1" x14ac:dyDescent="0.25">
      <c r="A1929" s="3" t="s">
        <v>9</v>
      </c>
      <c r="B1929" s="2" t="s">
        <v>40950</v>
      </c>
      <c r="C1929" s="2" t="s">
        <v>7809</v>
      </c>
      <c r="D1929" s="3" t="s">
        <v>7810</v>
      </c>
      <c r="E1929" s="3" t="s">
        <v>7811</v>
      </c>
      <c r="F1929" s="3" t="s">
        <v>7812</v>
      </c>
      <c r="G1929" s="3" t="s">
        <v>7813</v>
      </c>
      <c r="H1929" s="3" t="s">
        <v>28282</v>
      </c>
      <c r="I1929" s="3" t="s">
        <v>28283</v>
      </c>
      <c r="J1929" s="3" t="s">
        <v>28284</v>
      </c>
      <c r="K1929" s="3" t="s">
        <v>28285</v>
      </c>
      <c r="L1929" s="3"/>
    </row>
    <row r="1930" spans="1:12" ht="13.5" customHeight="1" x14ac:dyDescent="0.25">
      <c r="A1930" s="3" t="s">
        <v>9</v>
      </c>
      <c r="B1930" s="2" t="s">
        <v>40951</v>
      </c>
      <c r="C1930" s="2" t="s">
        <v>7814</v>
      </c>
      <c r="D1930" s="3" t="s">
        <v>7815</v>
      </c>
      <c r="E1930" s="3" t="s">
        <v>7816</v>
      </c>
      <c r="F1930" s="3" t="s">
        <v>7817</v>
      </c>
      <c r="G1930" s="3" t="s">
        <v>7818</v>
      </c>
      <c r="H1930" s="3" t="s">
        <v>28286</v>
      </c>
      <c r="I1930" s="3" t="s">
        <v>28287</v>
      </c>
      <c r="J1930" s="3" t="s">
        <v>28288</v>
      </c>
      <c r="K1930" s="3" t="s">
        <v>28289</v>
      </c>
      <c r="L1930" s="3"/>
    </row>
    <row r="1931" spans="1:12" ht="13.5" customHeight="1" x14ac:dyDescent="0.25">
      <c r="A1931" s="3" t="s">
        <v>84</v>
      </c>
      <c r="B1931" s="2" t="s">
        <v>40952</v>
      </c>
      <c r="C1931" s="2" t="s">
        <v>7819</v>
      </c>
      <c r="D1931" s="3" t="s">
        <v>7820</v>
      </c>
      <c r="E1931" s="3" t="s">
        <v>7820</v>
      </c>
      <c r="F1931" s="3" t="s">
        <v>7821</v>
      </c>
      <c r="G1931" s="3" t="s">
        <v>7820</v>
      </c>
      <c r="H1931" s="3" t="s">
        <v>28290</v>
      </c>
      <c r="I1931" s="3" t="s">
        <v>28290</v>
      </c>
      <c r="J1931" s="3" t="s">
        <v>28291</v>
      </c>
      <c r="K1931" s="3" t="s">
        <v>28290</v>
      </c>
      <c r="L1931" s="3"/>
    </row>
    <row r="1932" spans="1:12" ht="13.5" customHeight="1" x14ac:dyDescent="0.25">
      <c r="A1932" s="3" t="s">
        <v>9</v>
      </c>
      <c r="B1932" s="2" t="s">
        <v>40953</v>
      </c>
      <c r="C1932" s="2" t="s">
        <v>7822</v>
      </c>
      <c r="D1932" s="3" t="s">
        <v>7823</v>
      </c>
      <c r="E1932" s="3" t="s">
        <v>7824</v>
      </c>
      <c r="F1932" s="3" t="s">
        <v>7825</v>
      </c>
      <c r="G1932" s="3" t="s">
        <v>7826</v>
      </c>
      <c r="H1932" s="3" t="s">
        <v>28292</v>
      </c>
      <c r="I1932" s="3" t="s">
        <v>28293</v>
      </c>
      <c r="J1932" s="3" t="s">
        <v>28294</v>
      </c>
      <c r="K1932" s="3" t="s">
        <v>28295</v>
      </c>
      <c r="L1932" s="3"/>
    </row>
    <row r="1933" spans="1:12" ht="13.5" customHeight="1" x14ac:dyDescent="0.25">
      <c r="A1933" s="3" t="s">
        <v>9</v>
      </c>
      <c r="B1933" s="2" t="s">
        <v>40954</v>
      </c>
      <c r="C1933" s="2" t="s">
        <v>7827</v>
      </c>
      <c r="D1933" s="3" t="s">
        <v>7828</v>
      </c>
      <c r="E1933" s="3" t="s">
        <v>7829</v>
      </c>
      <c r="F1933" s="3" t="s">
        <v>7830</v>
      </c>
      <c r="G1933" s="3" t="s">
        <v>7831</v>
      </c>
      <c r="H1933" s="3" t="s">
        <v>28296</v>
      </c>
      <c r="I1933" s="3" t="s">
        <v>28297</v>
      </c>
      <c r="J1933" s="3" t="s">
        <v>28298</v>
      </c>
      <c r="K1933" s="3" t="s">
        <v>28299</v>
      </c>
      <c r="L1933" s="3"/>
    </row>
    <row r="1934" spans="1:12" ht="13.5" customHeight="1" x14ac:dyDescent="0.25">
      <c r="A1934" s="3" t="s">
        <v>9</v>
      </c>
      <c r="B1934" s="2" t="s">
        <v>40955</v>
      </c>
      <c r="C1934" s="2" t="s">
        <v>7832</v>
      </c>
      <c r="D1934" s="3" t="s">
        <v>7833</v>
      </c>
      <c r="E1934" s="3" t="s">
        <v>7834</v>
      </c>
      <c r="F1934" s="3" t="s">
        <v>7835</v>
      </c>
      <c r="G1934" s="3" t="s">
        <v>7836</v>
      </c>
      <c r="H1934" s="3" t="s">
        <v>28300</v>
      </c>
      <c r="I1934" s="3" t="s">
        <v>28301</v>
      </c>
      <c r="J1934" s="3" t="s">
        <v>28302</v>
      </c>
      <c r="K1934" s="3" t="s">
        <v>28303</v>
      </c>
      <c r="L1934" s="3"/>
    </row>
    <row r="1935" spans="1:12" ht="13.5" customHeight="1" x14ac:dyDescent="0.25">
      <c r="A1935" s="3" t="s">
        <v>9</v>
      </c>
      <c r="B1935" s="2" t="s">
        <v>40956</v>
      </c>
      <c r="C1935" s="2" t="s">
        <v>7837</v>
      </c>
      <c r="D1935" s="3" t="s">
        <v>7838</v>
      </c>
      <c r="E1935" s="3" t="s">
        <v>7839</v>
      </c>
      <c r="F1935" s="3" t="s">
        <v>7840</v>
      </c>
      <c r="G1935" s="3" t="s">
        <v>7841</v>
      </c>
      <c r="H1935" s="3" t="s">
        <v>28304</v>
      </c>
      <c r="I1935" s="3" t="s">
        <v>28305</v>
      </c>
      <c r="J1935" s="3" t="s">
        <v>28306</v>
      </c>
      <c r="K1935" s="3" t="s">
        <v>28307</v>
      </c>
      <c r="L1935" s="3"/>
    </row>
    <row r="1936" spans="1:12" ht="13.5" customHeight="1" x14ac:dyDescent="0.25">
      <c r="A1936" s="3" t="s">
        <v>9</v>
      </c>
      <c r="B1936" s="2" t="s">
        <v>40957</v>
      </c>
      <c r="C1936" s="2" t="s">
        <v>7842</v>
      </c>
      <c r="D1936" s="3" t="s">
        <v>7843</v>
      </c>
      <c r="E1936" s="3" t="s">
        <v>7844</v>
      </c>
      <c r="F1936" s="3" t="s">
        <v>7845</v>
      </c>
      <c r="G1936" s="3" t="s">
        <v>7846</v>
      </c>
      <c r="H1936" s="3" t="s">
        <v>28308</v>
      </c>
      <c r="I1936" s="3" t="s">
        <v>28309</v>
      </c>
      <c r="J1936" s="3" t="s">
        <v>28310</v>
      </c>
      <c r="K1936" s="3" t="s">
        <v>28311</v>
      </c>
      <c r="L1936" s="3"/>
    </row>
    <row r="1937" spans="1:12" ht="13.5" customHeight="1" x14ac:dyDescent="0.25">
      <c r="A1937" s="3" t="s">
        <v>9</v>
      </c>
      <c r="B1937" s="2" t="s">
        <v>40958</v>
      </c>
      <c r="C1937" s="2" t="s">
        <v>7847</v>
      </c>
      <c r="D1937" s="3" t="s">
        <v>7848</v>
      </c>
      <c r="E1937" s="3" t="s">
        <v>7849</v>
      </c>
      <c r="F1937" s="3" t="s">
        <v>7850</v>
      </c>
      <c r="G1937" s="3" t="s">
        <v>7851</v>
      </c>
      <c r="H1937" s="3" t="s">
        <v>28312</v>
      </c>
      <c r="I1937" s="3" t="s">
        <v>28313</v>
      </c>
      <c r="J1937" s="3" t="s">
        <v>28314</v>
      </c>
      <c r="K1937" s="3" t="s">
        <v>28315</v>
      </c>
      <c r="L1937" s="3"/>
    </row>
    <row r="1938" spans="1:12" ht="13.5" customHeight="1" x14ac:dyDescent="0.25">
      <c r="A1938" s="3" t="s">
        <v>9</v>
      </c>
      <c r="B1938" s="2" t="s">
        <v>40959</v>
      </c>
      <c r="C1938" s="2" t="s">
        <v>7852</v>
      </c>
      <c r="D1938" s="3" t="s">
        <v>7853</v>
      </c>
      <c r="E1938" s="3" t="s">
        <v>7854</v>
      </c>
      <c r="F1938" s="3" t="s">
        <v>7855</v>
      </c>
      <c r="G1938" s="3" t="s">
        <v>7856</v>
      </c>
      <c r="H1938" s="3" t="s">
        <v>28316</v>
      </c>
      <c r="I1938" s="3" t="s">
        <v>28317</v>
      </c>
      <c r="J1938" s="3" t="s">
        <v>28318</v>
      </c>
      <c r="K1938" s="3" t="s">
        <v>28319</v>
      </c>
      <c r="L1938" s="3"/>
    </row>
    <row r="1939" spans="1:12" ht="13.5" customHeight="1" x14ac:dyDescent="0.25">
      <c r="A1939" s="3" t="s">
        <v>9</v>
      </c>
      <c r="B1939" s="2" t="s">
        <v>40960</v>
      </c>
      <c r="C1939" s="2" t="s">
        <v>7857</v>
      </c>
      <c r="D1939" s="3" t="s">
        <v>7858</v>
      </c>
      <c r="E1939" s="3" t="s">
        <v>7859</v>
      </c>
      <c r="F1939" s="3" t="s">
        <v>7860</v>
      </c>
      <c r="G1939" s="3" t="s">
        <v>7861</v>
      </c>
      <c r="H1939" s="3" t="s">
        <v>28320</v>
      </c>
      <c r="I1939" s="3" t="s">
        <v>28321</v>
      </c>
      <c r="J1939" s="3" t="s">
        <v>28322</v>
      </c>
      <c r="K1939" s="3" t="s">
        <v>28323</v>
      </c>
      <c r="L1939" s="3"/>
    </row>
    <row r="1940" spans="1:12" ht="13.5" customHeight="1" x14ac:dyDescent="0.25">
      <c r="A1940" s="3" t="s">
        <v>9</v>
      </c>
      <c r="B1940" s="2" t="s">
        <v>40961</v>
      </c>
      <c r="C1940" s="2" t="s">
        <v>7862</v>
      </c>
      <c r="D1940" s="3" t="s">
        <v>7863</v>
      </c>
      <c r="E1940" s="3" t="s">
        <v>7864</v>
      </c>
      <c r="F1940" s="3" t="s">
        <v>7865</v>
      </c>
      <c r="G1940" s="3" t="s">
        <v>7866</v>
      </c>
      <c r="H1940" s="3" t="s">
        <v>28324</v>
      </c>
      <c r="I1940" s="3" t="s">
        <v>28325</v>
      </c>
      <c r="J1940" s="3" t="s">
        <v>28326</v>
      </c>
      <c r="K1940" s="3" t="s">
        <v>28327</v>
      </c>
      <c r="L1940" s="3"/>
    </row>
    <row r="1941" spans="1:12" ht="13.5" customHeight="1" x14ac:dyDescent="0.25">
      <c r="A1941" s="3" t="s">
        <v>9</v>
      </c>
      <c r="B1941" s="2" t="s">
        <v>40962</v>
      </c>
      <c r="C1941" s="2" t="s">
        <v>7867</v>
      </c>
      <c r="D1941" s="3" t="s">
        <v>7868</v>
      </c>
      <c r="E1941" s="3" t="s">
        <v>7868</v>
      </c>
      <c r="F1941" s="3" t="s">
        <v>7869</v>
      </c>
      <c r="G1941" s="3" t="s">
        <v>7870</v>
      </c>
      <c r="H1941" s="3" t="s">
        <v>28328</v>
      </c>
      <c r="I1941" s="3" t="s">
        <v>28328</v>
      </c>
      <c r="J1941" s="3" t="s">
        <v>28329</v>
      </c>
      <c r="K1941" s="3" t="s">
        <v>28330</v>
      </c>
      <c r="L1941" s="3"/>
    </row>
    <row r="1942" spans="1:12" ht="13.5" customHeight="1" x14ac:dyDescent="0.25">
      <c r="A1942" s="3" t="s">
        <v>9</v>
      </c>
      <c r="B1942" s="2" t="s">
        <v>40963</v>
      </c>
      <c r="C1942" s="2" t="s">
        <v>7871</v>
      </c>
      <c r="D1942" s="3" t="s">
        <v>7872</v>
      </c>
      <c r="E1942" s="3" t="s">
        <v>7873</v>
      </c>
      <c r="F1942" s="3" t="s">
        <v>7874</v>
      </c>
      <c r="G1942" s="3" t="s">
        <v>7875</v>
      </c>
      <c r="H1942" s="3" t="s">
        <v>28331</v>
      </c>
      <c r="I1942" s="3" t="s">
        <v>28332</v>
      </c>
      <c r="J1942" s="3" t="s">
        <v>28333</v>
      </c>
      <c r="K1942" s="3" t="s">
        <v>28334</v>
      </c>
      <c r="L1942" s="3"/>
    </row>
    <row r="1943" spans="1:12" ht="13.5" customHeight="1" x14ac:dyDescent="0.25">
      <c r="A1943" s="3" t="s">
        <v>9</v>
      </c>
      <c r="B1943" s="2" t="s">
        <v>40964</v>
      </c>
      <c r="C1943" s="2" t="s">
        <v>7876</v>
      </c>
      <c r="D1943" s="3" t="s">
        <v>7877</v>
      </c>
      <c r="E1943" s="3" t="s">
        <v>7877</v>
      </c>
      <c r="F1943" s="3" t="s">
        <v>7878</v>
      </c>
      <c r="G1943" s="3" t="s">
        <v>7879</v>
      </c>
      <c r="H1943" s="3" t="s">
        <v>28335</v>
      </c>
      <c r="I1943" s="3" t="s">
        <v>28335</v>
      </c>
      <c r="J1943" s="3" t="s">
        <v>28336</v>
      </c>
      <c r="K1943" s="3" t="s">
        <v>28337</v>
      </c>
      <c r="L1943" s="3"/>
    </row>
    <row r="1944" spans="1:12" ht="13.5" customHeight="1" x14ac:dyDescent="0.25">
      <c r="A1944" s="3" t="s">
        <v>9</v>
      </c>
      <c r="B1944" s="2" t="s">
        <v>40965</v>
      </c>
      <c r="C1944" s="2" t="s">
        <v>7880</v>
      </c>
      <c r="D1944" s="3" t="s">
        <v>7881</v>
      </c>
      <c r="E1944" s="3" t="s">
        <v>7881</v>
      </c>
      <c r="F1944" s="3" t="s">
        <v>7882</v>
      </c>
      <c r="G1944" s="3" t="s">
        <v>7883</v>
      </c>
      <c r="H1944" s="3" t="s">
        <v>28338</v>
      </c>
      <c r="I1944" s="3" t="s">
        <v>28338</v>
      </c>
      <c r="J1944" s="3" t="s">
        <v>28339</v>
      </c>
      <c r="K1944" s="4" t="s">
        <v>28340</v>
      </c>
      <c r="L1944" s="3"/>
    </row>
    <row r="1945" spans="1:12" ht="13.5" customHeight="1" x14ac:dyDescent="0.25">
      <c r="A1945" s="3" t="s">
        <v>9</v>
      </c>
      <c r="B1945" s="2" t="s">
        <v>40966</v>
      </c>
      <c r="C1945" s="2" t="s">
        <v>7884</v>
      </c>
      <c r="D1945" s="3" t="s">
        <v>7885</v>
      </c>
      <c r="E1945" s="3" t="s">
        <v>7885</v>
      </c>
      <c r="F1945" s="3" t="s">
        <v>7886</v>
      </c>
      <c r="G1945" s="3" t="s">
        <v>7887</v>
      </c>
      <c r="H1945" s="3" t="s">
        <v>28341</v>
      </c>
      <c r="I1945" s="3" t="s">
        <v>28341</v>
      </c>
      <c r="J1945" s="3" t="s">
        <v>28342</v>
      </c>
      <c r="K1945" s="3" t="s">
        <v>28343</v>
      </c>
      <c r="L1945" s="3"/>
    </row>
    <row r="1946" spans="1:12" ht="13.5" customHeight="1" x14ac:dyDescent="0.25">
      <c r="A1946" s="3" t="s">
        <v>9</v>
      </c>
      <c r="B1946" s="2" t="s">
        <v>40967</v>
      </c>
      <c r="C1946" s="2" t="s">
        <v>7888</v>
      </c>
      <c r="D1946" s="3" t="s">
        <v>7889</v>
      </c>
      <c r="E1946" s="3" t="s">
        <v>7889</v>
      </c>
      <c r="F1946" s="3" t="s">
        <v>7890</v>
      </c>
      <c r="G1946" s="3" t="s">
        <v>7891</v>
      </c>
      <c r="H1946" s="3" t="s">
        <v>28344</v>
      </c>
      <c r="I1946" s="3" t="s">
        <v>28344</v>
      </c>
      <c r="J1946" s="3" t="s">
        <v>28345</v>
      </c>
      <c r="K1946" s="3" t="s">
        <v>28346</v>
      </c>
      <c r="L1946" s="3"/>
    </row>
    <row r="1947" spans="1:12" ht="13.5" customHeight="1" x14ac:dyDescent="0.25">
      <c r="A1947" s="3" t="s">
        <v>9</v>
      </c>
      <c r="B1947" s="2" t="s">
        <v>40968</v>
      </c>
      <c r="C1947" s="2" t="s">
        <v>7892</v>
      </c>
      <c r="D1947" s="3" t="s">
        <v>7893</v>
      </c>
      <c r="E1947" s="3" t="s">
        <v>7893</v>
      </c>
      <c r="F1947" s="3" t="s">
        <v>7894</v>
      </c>
      <c r="G1947" s="3" t="s">
        <v>7895</v>
      </c>
      <c r="H1947" s="3" t="s">
        <v>28347</v>
      </c>
      <c r="I1947" s="3" t="s">
        <v>28347</v>
      </c>
      <c r="J1947" s="3" t="s">
        <v>28348</v>
      </c>
      <c r="K1947" s="3" t="s">
        <v>28349</v>
      </c>
      <c r="L1947" s="3"/>
    </row>
    <row r="1948" spans="1:12" ht="13.5" customHeight="1" x14ac:dyDescent="0.25">
      <c r="A1948" s="3" t="s">
        <v>9</v>
      </c>
      <c r="B1948" s="2" t="s">
        <v>40969</v>
      </c>
      <c r="C1948" s="2" t="s">
        <v>7896</v>
      </c>
      <c r="D1948" s="3" t="s">
        <v>7897</v>
      </c>
      <c r="E1948" s="3" t="s">
        <v>7898</v>
      </c>
      <c r="F1948" s="3" t="s">
        <v>7899</v>
      </c>
      <c r="G1948" s="3" t="s">
        <v>7900</v>
      </c>
      <c r="H1948" s="3" t="s">
        <v>28350</v>
      </c>
      <c r="I1948" s="3" t="s">
        <v>28351</v>
      </c>
      <c r="J1948" s="3" t="s">
        <v>28352</v>
      </c>
      <c r="K1948" s="3" t="s">
        <v>28353</v>
      </c>
      <c r="L1948" s="3"/>
    </row>
    <row r="1949" spans="1:12" ht="13.5" customHeight="1" x14ac:dyDescent="0.25">
      <c r="A1949" s="3" t="s">
        <v>9</v>
      </c>
      <c r="B1949" s="2" t="s">
        <v>40970</v>
      </c>
      <c r="C1949" s="2" t="s">
        <v>7901</v>
      </c>
      <c r="D1949" s="3" t="s">
        <v>7902</v>
      </c>
      <c r="E1949" s="3" t="s">
        <v>7902</v>
      </c>
      <c r="F1949" s="3" t="s">
        <v>7903</v>
      </c>
      <c r="G1949" s="3" t="s">
        <v>7904</v>
      </c>
      <c r="H1949" s="3" t="s">
        <v>28354</v>
      </c>
      <c r="I1949" s="3" t="s">
        <v>28354</v>
      </c>
      <c r="J1949" s="3" t="s">
        <v>28355</v>
      </c>
      <c r="K1949" s="3" t="s">
        <v>28356</v>
      </c>
      <c r="L1949" s="3"/>
    </row>
    <row r="1950" spans="1:12" ht="13.5" customHeight="1" x14ac:dyDescent="0.25">
      <c r="A1950" s="3" t="s">
        <v>9</v>
      </c>
      <c r="B1950" s="2" t="s">
        <v>40971</v>
      </c>
      <c r="C1950" s="2" t="s">
        <v>7905</v>
      </c>
      <c r="D1950" s="3" t="s">
        <v>7906</v>
      </c>
      <c r="E1950" s="3" t="s">
        <v>7906</v>
      </c>
      <c r="F1950" s="3" t="s">
        <v>7907</v>
      </c>
      <c r="G1950" s="3" t="s">
        <v>7908</v>
      </c>
      <c r="H1950" s="3" t="s">
        <v>28357</v>
      </c>
      <c r="I1950" s="3" t="s">
        <v>28357</v>
      </c>
      <c r="J1950" s="3" t="s">
        <v>28358</v>
      </c>
      <c r="K1950" s="3" t="s">
        <v>28359</v>
      </c>
      <c r="L1950" s="3"/>
    </row>
    <row r="1951" spans="1:12" ht="13.5" customHeight="1" x14ac:dyDescent="0.25">
      <c r="A1951" s="3" t="s">
        <v>9</v>
      </c>
      <c r="B1951" s="2" t="s">
        <v>40972</v>
      </c>
      <c r="C1951" s="2" t="s">
        <v>7909</v>
      </c>
      <c r="D1951" s="3" t="s">
        <v>7910</v>
      </c>
      <c r="E1951" s="3" t="s">
        <v>7911</v>
      </c>
      <c r="F1951" s="3" t="s">
        <v>7912</v>
      </c>
      <c r="G1951" s="3" t="s">
        <v>7913</v>
      </c>
      <c r="H1951" s="3" t="s">
        <v>28360</v>
      </c>
      <c r="I1951" s="3" t="s">
        <v>28361</v>
      </c>
      <c r="J1951" s="3" t="s">
        <v>28362</v>
      </c>
      <c r="K1951" s="3" t="s">
        <v>28363</v>
      </c>
      <c r="L1951" s="3"/>
    </row>
    <row r="1952" spans="1:12" ht="13.5" customHeight="1" x14ac:dyDescent="0.25">
      <c r="A1952" s="3" t="s">
        <v>9</v>
      </c>
      <c r="B1952" s="2" t="s">
        <v>40973</v>
      </c>
      <c r="C1952" s="2" t="s">
        <v>7914</v>
      </c>
      <c r="D1952" s="3" t="s">
        <v>7915</v>
      </c>
      <c r="E1952" s="3" t="s">
        <v>7916</v>
      </c>
      <c r="F1952" s="3" t="s">
        <v>7917</v>
      </c>
      <c r="G1952" s="3" t="s">
        <v>7918</v>
      </c>
      <c r="H1952" s="3" t="s">
        <v>28364</v>
      </c>
      <c r="I1952" s="3" t="s">
        <v>28365</v>
      </c>
      <c r="J1952" s="3" t="s">
        <v>28366</v>
      </c>
      <c r="K1952" s="3" t="s">
        <v>28367</v>
      </c>
      <c r="L1952" s="3"/>
    </row>
    <row r="1953" spans="1:12" ht="13.5" customHeight="1" x14ac:dyDescent="0.25">
      <c r="A1953" s="3" t="s">
        <v>9</v>
      </c>
      <c r="B1953" s="2" t="s">
        <v>40974</v>
      </c>
      <c r="C1953" s="2" t="s">
        <v>7919</v>
      </c>
      <c r="D1953" s="3" t="s">
        <v>7920</v>
      </c>
      <c r="E1953" s="3" t="s">
        <v>7921</v>
      </c>
      <c r="F1953" s="3" t="s">
        <v>7922</v>
      </c>
      <c r="G1953" s="3" t="s">
        <v>7923</v>
      </c>
      <c r="H1953" s="3" t="s">
        <v>28368</v>
      </c>
      <c r="I1953" s="3" t="s">
        <v>28369</v>
      </c>
      <c r="J1953" s="3" t="s">
        <v>28370</v>
      </c>
      <c r="K1953" s="3" t="s">
        <v>28371</v>
      </c>
      <c r="L1953" s="3"/>
    </row>
    <row r="1954" spans="1:12" ht="13.5" customHeight="1" x14ac:dyDescent="0.25">
      <c r="A1954" s="3" t="s">
        <v>9</v>
      </c>
      <c r="B1954" s="2" t="s">
        <v>40975</v>
      </c>
      <c r="C1954" s="2" t="s">
        <v>7924</v>
      </c>
      <c r="D1954" s="3" t="s">
        <v>7925</v>
      </c>
      <c r="E1954" s="3" t="s">
        <v>7925</v>
      </c>
      <c r="F1954" s="3" t="s">
        <v>7926</v>
      </c>
      <c r="G1954" s="3" t="s">
        <v>7925</v>
      </c>
      <c r="H1954" s="3" t="s">
        <v>28372</v>
      </c>
      <c r="I1954" s="3" t="s">
        <v>28372</v>
      </c>
      <c r="J1954" s="3" t="s">
        <v>28373</v>
      </c>
      <c r="K1954" s="3" t="s">
        <v>28372</v>
      </c>
      <c r="L1954" s="3"/>
    </row>
    <row r="1955" spans="1:12" ht="13.5" customHeight="1" x14ac:dyDescent="0.25">
      <c r="A1955" s="3" t="s">
        <v>121</v>
      </c>
      <c r="B1955" s="2" t="s">
        <v>40976</v>
      </c>
      <c r="C1955" s="2" t="s">
        <v>7927</v>
      </c>
      <c r="D1955" s="3" t="s">
        <v>7928</v>
      </c>
      <c r="E1955" s="3" t="s">
        <v>7928</v>
      </c>
      <c r="F1955" s="3" t="s">
        <v>7929</v>
      </c>
      <c r="G1955" s="3" t="s">
        <v>7928</v>
      </c>
      <c r="H1955" s="3" t="s">
        <v>28374</v>
      </c>
      <c r="I1955" s="3" t="s">
        <v>28374</v>
      </c>
      <c r="J1955" s="3" t="s">
        <v>28375</v>
      </c>
      <c r="K1955" s="3" t="s">
        <v>28374</v>
      </c>
      <c r="L1955" s="3"/>
    </row>
    <row r="1956" spans="1:12" ht="13.5" customHeight="1" x14ac:dyDescent="0.25">
      <c r="A1956" s="3" t="s">
        <v>9</v>
      </c>
      <c r="B1956" s="2" t="s">
        <v>40977</v>
      </c>
      <c r="C1956" s="2" t="s">
        <v>7930</v>
      </c>
      <c r="D1956" s="3" t="s">
        <v>7931</v>
      </c>
      <c r="E1956" s="3" t="s">
        <v>7932</v>
      </c>
      <c r="F1956" s="3" t="s">
        <v>7933</v>
      </c>
      <c r="G1956" s="3" t="s">
        <v>7934</v>
      </c>
      <c r="H1956" s="3" t="s">
        <v>28376</v>
      </c>
      <c r="I1956" s="3" t="s">
        <v>28377</v>
      </c>
      <c r="J1956" s="3" t="s">
        <v>28378</v>
      </c>
      <c r="K1956" s="3" t="s">
        <v>28379</v>
      </c>
      <c r="L1956" s="3"/>
    </row>
    <row r="1957" spans="1:12" ht="13.5" customHeight="1" x14ac:dyDescent="0.25">
      <c r="A1957" s="3" t="s">
        <v>9</v>
      </c>
      <c r="B1957" s="2" t="s">
        <v>40978</v>
      </c>
      <c r="C1957" s="2" t="s">
        <v>7935</v>
      </c>
      <c r="D1957" s="3" t="s">
        <v>7936</v>
      </c>
      <c r="E1957" s="3" t="s">
        <v>7937</v>
      </c>
      <c r="F1957" s="3" t="s">
        <v>7938</v>
      </c>
      <c r="G1957" s="3" t="s">
        <v>7939</v>
      </c>
      <c r="H1957" s="3" t="s">
        <v>28380</v>
      </c>
      <c r="I1957" s="3" t="s">
        <v>28381</v>
      </c>
      <c r="J1957" s="3" t="s">
        <v>28382</v>
      </c>
      <c r="K1957" s="3" t="s">
        <v>28383</v>
      </c>
      <c r="L1957" s="3"/>
    </row>
    <row r="1958" spans="1:12" ht="13.5" customHeight="1" x14ac:dyDescent="0.25">
      <c r="A1958" s="3" t="s">
        <v>9</v>
      </c>
      <c r="B1958" s="2" t="s">
        <v>40979</v>
      </c>
      <c r="C1958" s="2" t="s">
        <v>7940</v>
      </c>
      <c r="D1958" s="3" t="s">
        <v>7941</v>
      </c>
      <c r="E1958" s="3" t="s">
        <v>7941</v>
      </c>
      <c r="F1958" s="3" t="s">
        <v>7942</v>
      </c>
      <c r="G1958" s="3" t="s">
        <v>7943</v>
      </c>
      <c r="H1958" s="3" t="s">
        <v>28384</v>
      </c>
      <c r="I1958" s="3" t="s">
        <v>28384</v>
      </c>
      <c r="J1958" s="3" t="s">
        <v>28385</v>
      </c>
      <c r="K1958" s="3" t="s">
        <v>28386</v>
      </c>
      <c r="L1958" s="3"/>
    </row>
    <row r="1959" spans="1:12" ht="13.5" customHeight="1" x14ac:dyDescent="0.25">
      <c r="A1959" s="3" t="s">
        <v>9</v>
      </c>
      <c r="B1959" s="2" t="s">
        <v>40980</v>
      </c>
      <c r="C1959" s="2" t="s">
        <v>7944</v>
      </c>
      <c r="D1959" s="3" t="s">
        <v>7945</v>
      </c>
      <c r="E1959" s="3" t="s">
        <v>7946</v>
      </c>
      <c r="F1959" s="3" t="s">
        <v>7947</v>
      </c>
      <c r="G1959" s="3" t="s">
        <v>7948</v>
      </c>
      <c r="H1959" s="3" t="s">
        <v>28387</v>
      </c>
      <c r="I1959" s="3" t="s">
        <v>28388</v>
      </c>
      <c r="J1959" s="3" t="s">
        <v>28389</v>
      </c>
      <c r="K1959" s="3" t="s">
        <v>28390</v>
      </c>
      <c r="L1959" s="3"/>
    </row>
    <row r="1960" spans="1:12" ht="13.5" customHeight="1" x14ac:dyDescent="0.25">
      <c r="A1960" s="3" t="s">
        <v>9</v>
      </c>
      <c r="B1960" s="2" t="s">
        <v>40981</v>
      </c>
      <c r="C1960" s="2" t="s">
        <v>7949</v>
      </c>
      <c r="D1960" s="3" t="s">
        <v>7950</v>
      </c>
      <c r="E1960" s="3" t="s">
        <v>7951</v>
      </c>
      <c r="F1960" s="3" t="s">
        <v>7952</v>
      </c>
      <c r="G1960" s="3" t="s">
        <v>7953</v>
      </c>
      <c r="H1960" s="3" t="s">
        <v>28391</v>
      </c>
      <c r="I1960" s="3" t="s">
        <v>28392</v>
      </c>
      <c r="J1960" s="3" t="s">
        <v>28393</v>
      </c>
      <c r="K1960" s="3" t="s">
        <v>28394</v>
      </c>
      <c r="L1960" s="3"/>
    </row>
    <row r="1961" spans="1:12" ht="13.5" customHeight="1" x14ac:dyDescent="0.25">
      <c r="A1961" s="3" t="s">
        <v>9</v>
      </c>
      <c r="B1961" s="2" t="s">
        <v>40982</v>
      </c>
      <c r="C1961" s="2" t="s">
        <v>7954</v>
      </c>
      <c r="D1961" s="3" t="s">
        <v>7955</v>
      </c>
      <c r="E1961" s="3" t="s">
        <v>7956</v>
      </c>
      <c r="F1961" s="3" t="s">
        <v>7957</v>
      </c>
      <c r="G1961" s="3" t="s">
        <v>7958</v>
      </c>
      <c r="H1961" s="3" t="s">
        <v>28395</v>
      </c>
      <c r="I1961" s="3" t="s">
        <v>28396</v>
      </c>
      <c r="J1961" s="3" t="s">
        <v>28397</v>
      </c>
      <c r="K1961" s="3" t="s">
        <v>28398</v>
      </c>
      <c r="L1961" s="3"/>
    </row>
    <row r="1962" spans="1:12" ht="13.5" customHeight="1" x14ac:dyDescent="0.25">
      <c r="A1962" s="3" t="s">
        <v>9</v>
      </c>
      <c r="B1962" s="2" t="s">
        <v>40983</v>
      </c>
      <c r="C1962" s="2" t="s">
        <v>7959</v>
      </c>
      <c r="D1962" s="3" t="s">
        <v>7960</v>
      </c>
      <c r="E1962" s="3" t="s">
        <v>7960</v>
      </c>
      <c r="F1962" s="3" t="s">
        <v>7961</v>
      </c>
      <c r="G1962" s="3" t="s">
        <v>7962</v>
      </c>
      <c r="H1962" s="3" t="s">
        <v>28399</v>
      </c>
      <c r="I1962" s="3" t="s">
        <v>28399</v>
      </c>
      <c r="J1962" s="3" t="s">
        <v>28400</v>
      </c>
      <c r="K1962" s="3" t="s">
        <v>28401</v>
      </c>
      <c r="L1962" s="3"/>
    </row>
    <row r="1963" spans="1:12" ht="13.5" customHeight="1" x14ac:dyDescent="0.25">
      <c r="A1963" s="3" t="s">
        <v>9</v>
      </c>
      <c r="B1963" s="2" t="s">
        <v>40984</v>
      </c>
      <c r="C1963" s="2" t="s">
        <v>7963</v>
      </c>
      <c r="D1963" s="3" t="s">
        <v>7964</v>
      </c>
      <c r="E1963" s="3" t="s">
        <v>7964</v>
      </c>
      <c r="F1963" s="3" t="s">
        <v>7965</v>
      </c>
      <c r="G1963" s="3" t="s">
        <v>7966</v>
      </c>
      <c r="H1963" s="3" t="s">
        <v>28402</v>
      </c>
      <c r="I1963" s="3" t="s">
        <v>28402</v>
      </c>
      <c r="J1963" s="3" t="s">
        <v>28403</v>
      </c>
      <c r="K1963" s="3" t="s">
        <v>28404</v>
      </c>
      <c r="L1963" s="3"/>
    </row>
    <row r="1964" spans="1:12" ht="13.5" customHeight="1" x14ac:dyDescent="0.25">
      <c r="A1964" s="3" t="s">
        <v>9</v>
      </c>
      <c r="B1964" s="2" t="s">
        <v>40985</v>
      </c>
      <c r="C1964" s="2" t="s">
        <v>7967</v>
      </c>
      <c r="D1964" s="3" t="s">
        <v>7968</v>
      </c>
      <c r="E1964" s="3" t="s">
        <v>7968</v>
      </c>
      <c r="F1964" s="3" t="s">
        <v>7969</v>
      </c>
      <c r="G1964" s="3" t="s">
        <v>7970</v>
      </c>
      <c r="H1964" s="3" t="s">
        <v>28405</v>
      </c>
      <c r="I1964" s="3" t="s">
        <v>28405</v>
      </c>
      <c r="J1964" s="3" t="s">
        <v>28406</v>
      </c>
      <c r="K1964" s="3" t="s">
        <v>28407</v>
      </c>
      <c r="L1964" s="3"/>
    </row>
    <row r="1965" spans="1:12" ht="13.5" customHeight="1" x14ac:dyDescent="0.25">
      <c r="A1965" s="3" t="s">
        <v>9</v>
      </c>
      <c r="B1965" s="2" t="s">
        <v>40986</v>
      </c>
      <c r="C1965" s="2" t="s">
        <v>7971</v>
      </c>
      <c r="D1965" s="3" t="s">
        <v>7972</v>
      </c>
      <c r="E1965" s="3" t="s">
        <v>7973</v>
      </c>
      <c r="F1965" s="3" t="s">
        <v>7974</v>
      </c>
      <c r="G1965" s="3" t="s">
        <v>7972</v>
      </c>
      <c r="H1965" s="3" t="s">
        <v>28408</v>
      </c>
      <c r="I1965" s="3" t="s">
        <v>28409</v>
      </c>
      <c r="J1965" s="3" t="s">
        <v>28410</v>
      </c>
      <c r="K1965" s="3" t="s">
        <v>28408</v>
      </c>
      <c r="L1965" s="3"/>
    </row>
    <row r="1966" spans="1:12" ht="13.5" customHeight="1" x14ac:dyDescent="0.25">
      <c r="A1966" s="3" t="s">
        <v>9</v>
      </c>
      <c r="B1966" s="2" t="s">
        <v>40987</v>
      </c>
      <c r="C1966" s="2" t="s">
        <v>7975</v>
      </c>
      <c r="D1966" s="3" t="s">
        <v>7976</v>
      </c>
      <c r="E1966" s="3" t="s">
        <v>7976</v>
      </c>
      <c r="F1966" s="3" t="s">
        <v>7977</v>
      </c>
      <c r="G1966" s="3" t="s">
        <v>7978</v>
      </c>
      <c r="H1966" s="3" t="s">
        <v>28411</v>
      </c>
      <c r="I1966" s="3" t="s">
        <v>28411</v>
      </c>
      <c r="J1966" s="3" t="s">
        <v>28412</v>
      </c>
      <c r="K1966" s="3" t="s">
        <v>28413</v>
      </c>
      <c r="L1966" s="3"/>
    </row>
    <row r="1967" spans="1:12" ht="13.5" customHeight="1" x14ac:dyDescent="0.25">
      <c r="A1967" s="3" t="s">
        <v>9</v>
      </c>
      <c r="B1967" s="2" t="s">
        <v>40988</v>
      </c>
      <c r="C1967" s="2" t="s">
        <v>7979</v>
      </c>
      <c r="D1967" s="3" t="s">
        <v>7980</v>
      </c>
      <c r="E1967" s="3" t="s">
        <v>7981</v>
      </c>
      <c r="F1967" s="3" t="s">
        <v>7982</v>
      </c>
      <c r="G1967" s="3" t="s">
        <v>7983</v>
      </c>
      <c r="H1967" s="3" t="s">
        <v>28414</v>
      </c>
      <c r="I1967" s="3" t="s">
        <v>28415</v>
      </c>
      <c r="J1967" s="3" t="s">
        <v>28416</v>
      </c>
      <c r="K1967" s="3" t="s">
        <v>28417</v>
      </c>
      <c r="L1967" s="3"/>
    </row>
    <row r="1968" spans="1:12" ht="13.5" customHeight="1" x14ac:dyDescent="0.25">
      <c r="A1968" s="3" t="s">
        <v>9</v>
      </c>
      <c r="B1968" s="2" t="s">
        <v>40989</v>
      </c>
      <c r="C1968" s="2" t="s">
        <v>7984</v>
      </c>
      <c r="D1968" s="3" t="s">
        <v>7985</v>
      </c>
      <c r="E1968" s="3" t="s">
        <v>7985</v>
      </c>
      <c r="F1968" s="3" t="s">
        <v>7986</v>
      </c>
      <c r="G1968" s="3" t="s">
        <v>7987</v>
      </c>
      <c r="H1968" s="3" t="s">
        <v>28418</v>
      </c>
      <c r="I1968" s="3" t="s">
        <v>28418</v>
      </c>
      <c r="J1968" s="3" t="s">
        <v>28419</v>
      </c>
      <c r="K1968" s="3" t="s">
        <v>28420</v>
      </c>
      <c r="L1968" s="3"/>
    </row>
    <row r="1969" spans="1:12" ht="13.5" customHeight="1" x14ac:dyDescent="0.25">
      <c r="A1969" s="3" t="s">
        <v>9</v>
      </c>
      <c r="B1969" s="2" t="s">
        <v>40990</v>
      </c>
      <c r="C1969" s="2" t="s">
        <v>7988</v>
      </c>
      <c r="D1969" s="3" t="s">
        <v>7989</v>
      </c>
      <c r="E1969" s="3" t="s">
        <v>7989</v>
      </c>
      <c r="F1969" s="3" t="s">
        <v>7990</v>
      </c>
      <c r="G1969" s="3" t="s">
        <v>7991</v>
      </c>
      <c r="H1969" s="3" t="s">
        <v>28421</v>
      </c>
      <c r="I1969" s="3" t="s">
        <v>28421</v>
      </c>
      <c r="J1969" s="3" t="s">
        <v>28422</v>
      </c>
      <c r="K1969" s="4" t="s">
        <v>28423</v>
      </c>
      <c r="L1969" s="3"/>
    </row>
    <row r="1970" spans="1:12" ht="13.5" customHeight="1" x14ac:dyDescent="0.25">
      <c r="A1970" s="3" t="s">
        <v>9</v>
      </c>
      <c r="B1970" s="2" t="s">
        <v>40991</v>
      </c>
      <c r="C1970" s="2" t="s">
        <v>7992</v>
      </c>
      <c r="D1970" s="3" t="s">
        <v>7993</v>
      </c>
      <c r="E1970" s="3" t="s">
        <v>7994</v>
      </c>
      <c r="F1970" s="3" t="s">
        <v>7995</v>
      </c>
      <c r="G1970" s="3" t="s">
        <v>7996</v>
      </c>
      <c r="H1970" s="3" t="s">
        <v>28424</v>
      </c>
      <c r="I1970" s="3" t="s">
        <v>28425</v>
      </c>
      <c r="J1970" s="3" t="s">
        <v>28426</v>
      </c>
      <c r="K1970" s="3" t="s">
        <v>28427</v>
      </c>
      <c r="L1970" s="3"/>
    </row>
    <row r="1971" spans="1:12" ht="13.5" customHeight="1" x14ac:dyDescent="0.25">
      <c r="A1971" s="3" t="s">
        <v>84</v>
      </c>
      <c r="B1971" s="2" t="s">
        <v>40992</v>
      </c>
      <c r="C1971" s="2" t="s">
        <v>7997</v>
      </c>
      <c r="D1971" s="3" t="s">
        <v>7998</v>
      </c>
      <c r="E1971" s="3" t="s">
        <v>7998</v>
      </c>
      <c r="F1971" s="3" t="s">
        <v>7999</v>
      </c>
      <c r="G1971" s="3" t="s">
        <v>7998</v>
      </c>
      <c r="H1971" s="3" t="s">
        <v>28428</v>
      </c>
      <c r="I1971" s="3" t="s">
        <v>28428</v>
      </c>
      <c r="J1971" s="3" t="s">
        <v>28429</v>
      </c>
      <c r="K1971" s="3" t="s">
        <v>28428</v>
      </c>
      <c r="L1971" s="3"/>
    </row>
    <row r="1972" spans="1:12" ht="13.5" customHeight="1" x14ac:dyDescent="0.25">
      <c r="A1972" s="3" t="s">
        <v>9</v>
      </c>
      <c r="B1972" s="2" t="s">
        <v>40993</v>
      </c>
      <c r="C1972" s="2" t="s">
        <v>8000</v>
      </c>
      <c r="D1972" s="3" t="s">
        <v>8001</v>
      </c>
      <c r="E1972" s="3" t="s">
        <v>8002</v>
      </c>
      <c r="F1972" s="3" t="s">
        <v>8003</v>
      </c>
      <c r="G1972" s="3" t="s">
        <v>8004</v>
      </c>
      <c r="H1972" s="3" t="s">
        <v>28430</v>
      </c>
      <c r="I1972" s="3" t="s">
        <v>28431</v>
      </c>
      <c r="J1972" s="3" t="s">
        <v>28432</v>
      </c>
      <c r="K1972" s="3" t="s">
        <v>28433</v>
      </c>
      <c r="L1972" s="3"/>
    </row>
    <row r="1973" spans="1:12" ht="13.5" customHeight="1" x14ac:dyDescent="0.25">
      <c r="A1973" s="3" t="s">
        <v>162</v>
      </c>
      <c r="B1973" s="2" t="s">
        <v>40994</v>
      </c>
      <c r="C1973" s="2" t="s">
        <v>8005</v>
      </c>
      <c r="D1973" s="3" t="s">
        <v>8006</v>
      </c>
      <c r="E1973" s="3" t="s">
        <v>8007</v>
      </c>
      <c r="F1973" s="3" t="s">
        <v>8008</v>
      </c>
      <c r="G1973" s="3" t="s">
        <v>8009</v>
      </c>
      <c r="H1973" s="3" t="s">
        <v>28434</v>
      </c>
      <c r="I1973" s="3" t="s">
        <v>28435</v>
      </c>
      <c r="J1973" s="3" t="s">
        <v>28436</v>
      </c>
      <c r="K1973" s="4" t="s">
        <v>28437</v>
      </c>
      <c r="L1973" s="3"/>
    </row>
    <row r="1974" spans="1:12" ht="13.5" customHeight="1" x14ac:dyDescent="0.25">
      <c r="A1974" s="3" t="s">
        <v>183</v>
      </c>
      <c r="B1974" s="2" t="s">
        <v>40995</v>
      </c>
      <c r="C1974" s="2" t="s">
        <v>8010</v>
      </c>
      <c r="D1974" s="3" t="s">
        <v>8011</v>
      </c>
      <c r="E1974" s="3" t="s">
        <v>8012</v>
      </c>
      <c r="F1974" s="3" t="s">
        <v>8013</v>
      </c>
      <c r="G1974" s="3" t="s">
        <v>8014</v>
      </c>
      <c r="H1974" s="3" t="s">
        <v>28438</v>
      </c>
      <c r="I1974" s="3" t="s">
        <v>28439</v>
      </c>
      <c r="J1974" s="3" t="s">
        <v>28440</v>
      </c>
      <c r="K1974" s="3" t="s">
        <v>28441</v>
      </c>
      <c r="L1974" s="3"/>
    </row>
    <row r="1975" spans="1:12" ht="13.5" customHeight="1" x14ac:dyDescent="0.25">
      <c r="A1975" s="3" t="s">
        <v>183</v>
      </c>
      <c r="B1975" s="2" t="s">
        <v>40996</v>
      </c>
      <c r="C1975" s="2" t="s">
        <v>8015</v>
      </c>
      <c r="D1975" s="3" t="s">
        <v>8016</v>
      </c>
      <c r="E1975" s="3" t="s">
        <v>8017</v>
      </c>
      <c r="F1975" s="3" t="s">
        <v>8018</v>
      </c>
      <c r="G1975" s="3" t="s">
        <v>8019</v>
      </c>
      <c r="H1975" s="3" t="s">
        <v>28442</v>
      </c>
      <c r="I1975" s="3" t="s">
        <v>28443</v>
      </c>
      <c r="J1975" s="3" t="s">
        <v>28444</v>
      </c>
      <c r="K1975" s="3" t="s">
        <v>28445</v>
      </c>
      <c r="L1975" s="3"/>
    </row>
    <row r="1976" spans="1:12" ht="13.5" customHeight="1" x14ac:dyDescent="0.25">
      <c r="A1976" s="3" t="s">
        <v>9</v>
      </c>
      <c r="B1976" s="2" t="s">
        <v>40997</v>
      </c>
      <c r="C1976" s="2" t="s">
        <v>8020</v>
      </c>
      <c r="D1976" s="3" t="s">
        <v>8021</v>
      </c>
      <c r="E1976" s="3" t="s">
        <v>8021</v>
      </c>
      <c r="F1976" s="3" t="s">
        <v>8022</v>
      </c>
      <c r="G1976" s="3" t="s">
        <v>8023</v>
      </c>
      <c r="H1976" s="3" t="s">
        <v>28446</v>
      </c>
      <c r="I1976" s="3" t="s">
        <v>28446</v>
      </c>
      <c r="J1976" s="3" t="s">
        <v>28447</v>
      </c>
      <c r="K1976" s="3" t="s">
        <v>28448</v>
      </c>
      <c r="L1976" s="3"/>
    </row>
    <row r="1977" spans="1:12" ht="13.5" customHeight="1" x14ac:dyDescent="0.25">
      <c r="A1977" s="3" t="s">
        <v>9</v>
      </c>
      <c r="B1977" s="2" t="s">
        <v>40998</v>
      </c>
      <c r="C1977" s="2" t="s">
        <v>8024</v>
      </c>
      <c r="D1977" s="3" t="s">
        <v>8025</v>
      </c>
      <c r="E1977" s="3" t="s">
        <v>8026</v>
      </c>
      <c r="F1977" s="3" t="s">
        <v>8027</v>
      </c>
      <c r="G1977" s="3" t="s">
        <v>8028</v>
      </c>
      <c r="H1977" s="3" t="s">
        <v>28449</v>
      </c>
      <c r="I1977" s="3" t="s">
        <v>28450</v>
      </c>
      <c r="J1977" s="3" t="s">
        <v>28451</v>
      </c>
      <c r="K1977" s="3" t="s">
        <v>28452</v>
      </c>
      <c r="L1977" s="3"/>
    </row>
    <row r="1978" spans="1:12" ht="13.5" customHeight="1" x14ac:dyDescent="0.25">
      <c r="A1978" s="3" t="s">
        <v>9</v>
      </c>
      <c r="B1978" s="2" t="s">
        <v>40999</v>
      </c>
      <c r="C1978" s="2" t="s">
        <v>8029</v>
      </c>
      <c r="D1978" s="3" t="s">
        <v>8030</v>
      </c>
      <c r="E1978" s="3" t="s">
        <v>8030</v>
      </c>
      <c r="F1978" s="3" t="s">
        <v>8031</v>
      </c>
      <c r="G1978" s="3" t="s">
        <v>8032</v>
      </c>
      <c r="H1978" s="3" t="s">
        <v>28453</v>
      </c>
      <c r="I1978" s="3" t="s">
        <v>28453</v>
      </c>
      <c r="J1978" s="3" t="s">
        <v>28454</v>
      </c>
      <c r="K1978" s="3" t="s">
        <v>28455</v>
      </c>
      <c r="L1978" s="3"/>
    </row>
    <row r="1979" spans="1:12" ht="13.5" customHeight="1" x14ac:dyDescent="0.25">
      <c r="A1979" s="3" t="s">
        <v>2907</v>
      </c>
      <c r="B1979" s="2" t="s">
        <v>41000</v>
      </c>
      <c r="C1979" s="2" t="s">
        <v>8033</v>
      </c>
      <c r="D1979" s="3" t="s">
        <v>8034</v>
      </c>
      <c r="E1979" s="3" t="s">
        <v>8034</v>
      </c>
      <c r="F1979" s="3" t="s">
        <v>8035</v>
      </c>
      <c r="G1979" s="3" t="s">
        <v>8034</v>
      </c>
      <c r="H1979" s="3" t="s">
        <v>28456</v>
      </c>
      <c r="I1979" s="3" t="s">
        <v>28456</v>
      </c>
      <c r="J1979" s="3" t="s">
        <v>28457</v>
      </c>
      <c r="K1979" s="3" t="s">
        <v>28456</v>
      </c>
      <c r="L1979" s="3"/>
    </row>
    <row r="1980" spans="1:12" ht="13.5" customHeight="1" x14ac:dyDescent="0.25">
      <c r="A1980" s="3" t="s">
        <v>9</v>
      </c>
      <c r="B1980" s="2" t="s">
        <v>41001</v>
      </c>
      <c r="C1980" s="2" t="s">
        <v>8036</v>
      </c>
      <c r="D1980" s="3" t="s">
        <v>8037</v>
      </c>
      <c r="E1980" s="3" t="s">
        <v>8037</v>
      </c>
      <c r="F1980" s="3" t="s">
        <v>8038</v>
      </c>
      <c r="G1980" s="3" t="s">
        <v>8039</v>
      </c>
      <c r="H1980" s="3" t="s">
        <v>28458</v>
      </c>
      <c r="I1980" s="3" t="s">
        <v>28458</v>
      </c>
      <c r="J1980" s="3" t="s">
        <v>28459</v>
      </c>
      <c r="K1980" s="3" t="s">
        <v>28460</v>
      </c>
      <c r="L1980" s="3"/>
    </row>
    <row r="1981" spans="1:12" ht="13.5" customHeight="1" x14ac:dyDescent="0.25">
      <c r="A1981" s="3" t="s">
        <v>213</v>
      </c>
      <c r="B1981" s="2" t="s">
        <v>41002</v>
      </c>
      <c r="C1981" s="2" t="s">
        <v>8040</v>
      </c>
      <c r="D1981" s="3" t="s">
        <v>8041</v>
      </c>
      <c r="E1981" s="3" t="s">
        <v>8041</v>
      </c>
      <c r="F1981" s="3" t="s">
        <v>8042</v>
      </c>
      <c r="G1981" s="3" t="s">
        <v>8043</v>
      </c>
      <c r="H1981" s="3" t="s">
        <v>28461</v>
      </c>
      <c r="I1981" s="3" t="s">
        <v>28461</v>
      </c>
      <c r="J1981" s="3" t="s">
        <v>28462</v>
      </c>
      <c r="K1981" s="4" t="s">
        <v>28463</v>
      </c>
      <c r="L1981" s="3"/>
    </row>
    <row r="1982" spans="1:12" ht="13.5" customHeight="1" x14ac:dyDescent="0.25">
      <c r="A1982" s="3" t="s">
        <v>9</v>
      </c>
      <c r="B1982" s="2" t="s">
        <v>41003</v>
      </c>
      <c r="C1982" s="2" t="s">
        <v>8044</v>
      </c>
      <c r="D1982" s="3" t="s">
        <v>8045</v>
      </c>
      <c r="E1982" s="3" t="s">
        <v>8045</v>
      </c>
      <c r="F1982" s="3" t="s">
        <v>8046</v>
      </c>
      <c r="G1982" s="3" t="s">
        <v>8047</v>
      </c>
      <c r="H1982" s="3" t="s">
        <v>25225</v>
      </c>
      <c r="I1982" s="3" t="s">
        <v>25225</v>
      </c>
      <c r="J1982" s="3" t="s">
        <v>28464</v>
      </c>
      <c r="K1982" s="3" t="s">
        <v>25225</v>
      </c>
      <c r="L1982" s="3"/>
    </row>
    <row r="1983" spans="1:12" ht="13.5" customHeight="1" x14ac:dyDescent="0.25">
      <c r="A1983" s="3" t="s">
        <v>9</v>
      </c>
      <c r="B1983" s="2" t="s">
        <v>41004</v>
      </c>
      <c r="C1983" s="2" t="s">
        <v>8048</v>
      </c>
      <c r="D1983" s="3" t="s">
        <v>8049</v>
      </c>
      <c r="E1983" s="3" t="s">
        <v>8049</v>
      </c>
      <c r="F1983" s="3" t="s">
        <v>8050</v>
      </c>
      <c r="G1983" s="3" t="s">
        <v>8051</v>
      </c>
      <c r="H1983" s="3" t="s">
        <v>25964</v>
      </c>
      <c r="I1983" s="3" t="s">
        <v>25964</v>
      </c>
      <c r="J1983" s="3" t="s">
        <v>28465</v>
      </c>
      <c r="K1983" s="3" t="s">
        <v>25964</v>
      </c>
      <c r="L1983" s="3"/>
    </row>
    <row r="1984" spans="1:12" ht="13.5" customHeight="1" x14ac:dyDescent="0.25">
      <c r="A1984" s="3" t="s">
        <v>493</v>
      </c>
      <c r="B1984" s="2" t="s">
        <v>41005</v>
      </c>
      <c r="C1984" s="2" t="s">
        <v>8052</v>
      </c>
      <c r="D1984" s="3" t="s">
        <v>8053</v>
      </c>
      <c r="E1984" s="3" t="s">
        <v>8053</v>
      </c>
      <c r="F1984" s="3" t="s">
        <v>8054</v>
      </c>
      <c r="G1984" s="3" t="s">
        <v>8053</v>
      </c>
      <c r="H1984" s="3" t="s">
        <v>28466</v>
      </c>
      <c r="I1984" s="3" t="s">
        <v>28466</v>
      </c>
      <c r="J1984" s="3" t="s">
        <v>28467</v>
      </c>
      <c r="K1984" s="3" t="s">
        <v>28466</v>
      </c>
      <c r="L1984" s="3"/>
    </row>
    <row r="1985" spans="1:12" ht="13.5" customHeight="1" x14ac:dyDescent="0.25">
      <c r="A1985" s="3" t="s">
        <v>493</v>
      </c>
      <c r="B1985" s="2" t="s">
        <v>41006</v>
      </c>
      <c r="C1985" s="2" t="s">
        <v>8055</v>
      </c>
      <c r="D1985" s="3" t="s">
        <v>8056</v>
      </c>
      <c r="E1985" s="3" t="s">
        <v>8056</v>
      </c>
      <c r="F1985" s="3" t="s">
        <v>8057</v>
      </c>
      <c r="G1985" s="3" t="s">
        <v>8056</v>
      </c>
      <c r="H1985" s="3" t="s">
        <v>28468</v>
      </c>
      <c r="I1985" s="3" t="s">
        <v>28468</v>
      </c>
      <c r="J1985" s="3" t="s">
        <v>28469</v>
      </c>
      <c r="K1985" s="3" t="s">
        <v>28468</v>
      </c>
      <c r="L1985" s="3"/>
    </row>
    <row r="1986" spans="1:12" ht="13.5" customHeight="1" x14ac:dyDescent="0.25">
      <c r="A1986" s="3" t="s">
        <v>493</v>
      </c>
      <c r="B1986" s="2" t="s">
        <v>41007</v>
      </c>
      <c r="C1986" s="2" t="s">
        <v>8058</v>
      </c>
      <c r="D1986" s="3" t="s">
        <v>8059</v>
      </c>
      <c r="E1986" s="3" t="s">
        <v>8059</v>
      </c>
      <c r="F1986" s="3" t="s">
        <v>8060</v>
      </c>
      <c r="G1986" s="3" t="s">
        <v>8059</v>
      </c>
      <c r="H1986" s="3" t="s">
        <v>28470</v>
      </c>
      <c r="I1986" s="3" t="s">
        <v>28470</v>
      </c>
      <c r="J1986" s="3" t="s">
        <v>28471</v>
      </c>
      <c r="K1986" s="3" t="s">
        <v>28470</v>
      </c>
      <c r="L1986" s="3"/>
    </row>
    <row r="1987" spans="1:12" ht="13.5" customHeight="1" x14ac:dyDescent="0.25">
      <c r="A1987" s="3" t="s">
        <v>493</v>
      </c>
      <c r="B1987" s="2" t="s">
        <v>41008</v>
      </c>
      <c r="C1987" s="2" t="s">
        <v>8061</v>
      </c>
      <c r="D1987" s="3" t="s">
        <v>8062</v>
      </c>
      <c r="E1987" s="3" t="s">
        <v>8062</v>
      </c>
      <c r="F1987" s="3" t="s">
        <v>8063</v>
      </c>
      <c r="G1987" s="3" t="s">
        <v>8064</v>
      </c>
      <c r="H1987" s="3" t="s">
        <v>28472</v>
      </c>
      <c r="I1987" s="3" t="s">
        <v>28472</v>
      </c>
      <c r="J1987" s="3" t="s">
        <v>28473</v>
      </c>
      <c r="K1987" s="3" t="s">
        <v>28474</v>
      </c>
      <c r="L1987" s="3"/>
    </row>
    <row r="1988" spans="1:12" ht="13.5" customHeight="1" x14ac:dyDescent="0.25">
      <c r="A1988" s="3" t="s">
        <v>493</v>
      </c>
      <c r="B1988" s="2" t="s">
        <v>41009</v>
      </c>
      <c r="C1988" s="2" t="s">
        <v>8065</v>
      </c>
      <c r="D1988" s="3" t="s">
        <v>8066</v>
      </c>
      <c r="E1988" s="3" t="s">
        <v>8066</v>
      </c>
      <c r="F1988" s="3" t="s">
        <v>8067</v>
      </c>
      <c r="G1988" s="3" t="s">
        <v>8068</v>
      </c>
      <c r="H1988" s="3" t="s">
        <v>28475</v>
      </c>
      <c r="I1988" s="3" t="s">
        <v>28475</v>
      </c>
      <c r="J1988" s="3" t="s">
        <v>28476</v>
      </c>
      <c r="K1988" s="4" t="s">
        <v>28477</v>
      </c>
      <c r="L1988" s="3"/>
    </row>
    <row r="1989" spans="1:12" ht="13.5" customHeight="1" x14ac:dyDescent="0.25">
      <c r="A1989" s="3" t="s">
        <v>493</v>
      </c>
      <c r="B1989" s="2" t="s">
        <v>41010</v>
      </c>
      <c r="C1989" s="2" t="s">
        <v>8069</v>
      </c>
      <c r="D1989" s="3" t="s">
        <v>8070</v>
      </c>
      <c r="E1989" s="3" t="s">
        <v>8070</v>
      </c>
      <c r="F1989" s="3" t="s">
        <v>8071</v>
      </c>
      <c r="G1989" s="3" t="s">
        <v>8072</v>
      </c>
      <c r="H1989" s="3" t="s">
        <v>28478</v>
      </c>
      <c r="I1989" s="3" t="s">
        <v>28478</v>
      </c>
      <c r="J1989" s="3" t="s">
        <v>28479</v>
      </c>
      <c r="K1989" s="4" t="s">
        <v>28480</v>
      </c>
      <c r="L1989" s="3"/>
    </row>
    <row r="1990" spans="1:12" ht="13.5" customHeight="1" x14ac:dyDescent="0.25">
      <c r="A1990" s="3" t="s">
        <v>9</v>
      </c>
      <c r="B1990" s="2" t="s">
        <v>41011</v>
      </c>
      <c r="C1990" s="2" t="s">
        <v>8073</v>
      </c>
      <c r="D1990" s="3" t="s">
        <v>8074</v>
      </c>
      <c r="E1990" s="3" t="s">
        <v>8074</v>
      </c>
      <c r="F1990" s="3" t="s">
        <v>8075</v>
      </c>
      <c r="G1990" s="3" t="s">
        <v>8076</v>
      </c>
      <c r="H1990" s="3" t="s">
        <v>28481</v>
      </c>
      <c r="I1990" s="3" t="s">
        <v>28481</v>
      </c>
      <c r="J1990" s="3" t="s">
        <v>28482</v>
      </c>
      <c r="K1990" s="3" t="s">
        <v>28481</v>
      </c>
      <c r="L1990" s="3"/>
    </row>
    <row r="1991" spans="1:12" ht="13.5" customHeight="1" x14ac:dyDescent="0.25">
      <c r="A1991" s="3" t="s">
        <v>9</v>
      </c>
      <c r="B1991" s="2" t="s">
        <v>41012</v>
      </c>
      <c r="C1991" s="2" t="s">
        <v>8077</v>
      </c>
      <c r="D1991" s="3" t="s">
        <v>8078</v>
      </c>
      <c r="E1991" s="3" t="s">
        <v>8078</v>
      </c>
      <c r="F1991" s="3" t="s">
        <v>8079</v>
      </c>
      <c r="G1991" s="3" t="s">
        <v>8080</v>
      </c>
      <c r="H1991" s="3" t="s">
        <v>28483</v>
      </c>
      <c r="I1991" s="3" t="s">
        <v>28483</v>
      </c>
      <c r="J1991" s="3" t="s">
        <v>28484</v>
      </c>
      <c r="K1991" s="3" t="s">
        <v>28485</v>
      </c>
      <c r="L1991" s="3"/>
    </row>
    <row r="1992" spans="1:12" ht="13.5" customHeight="1" x14ac:dyDescent="0.25">
      <c r="A1992" s="3" t="s">
        <v>9</v>
      </c>
      <c r="B1992" s="2" t="s">
        <v>41013</v>
      </c>
      <c r="C1992" s="2" t="s">
        <v>8081</v>
      </c>
      <c r="D1992" s="3" t="s">
        <v>8082</v>
      </c>
      <c r="E1992" s="3" t="s">
        <v>8082</v>
      </c>
      <c r="F1992" s="3" t="s">
        <v>8083</v>
      </c>
      <c r="G1992" s="3" t="s">
        <v>8084</v>
      </c>
      <c r="H1992" s="3" t="s">
        <v>28486</v>
      </c>
      <c r="I1992" s="3" t="s">
        <v>28486</v>
      </c>
      <c r="J1992" s="3" t="s">
        <v>28487</v>
      </c>
      <c r="K1992" s="3" t="s">
        <v>28488</v>
      </c>
      <c r="L1992" s="3"/>
    </row>
    <row r="1993" spans="1:12" ht="13.5" customHeight="1" x14ac:dyDescent="0.25">
      <c r="A1993" s="3" t="s">
        <v>9</v>
      </c>
      <c r="B1993" s="2" t="s">
        <v>41014</v>
      </c>
      <c r="C1993" s="2" t="s">
        <v>8085</v>
      </c>
      <c r="D1993" s="3" t="s">
        <v>8086</v>
      </c>
      <c r="E1993" s="3" t="s">
        <v>8086</v>
      </c>
      <c r="F1993" s="3" t="s">
        <v>8087</v>
      </c>
      <c r="G1993" s="3" t="s">
        <v>8088</v>
      </c>
      <c r="H1993" s="3" t="s">
        <v>28489</v>
      </c>
      <c r="I1993" s="3" t="s">
        <v>28489</v>
      </c>
      <c r="J1993" s="3" t="s">
        <v>28490</v>
      </c>
      <c r="K1993" s="3" t="s">
        <v>28489</v>
      </c>
      <c r="L1993" s="3"/>
    </row>
    <row r="1994" spans="1:12" ht="13.5" customHeight="1" x14ac:dyDescent="0.25">
      <c r="A1994" s="3" t="s">
        <v>9</v>
      </c>
      <c r="B1994" s="2" t="s">
        <v>41015</v>
      </c>
      <c r="C1994" s="2" t="s">
        <v>8089</v>
      </c>
      <c r="D1994" s="3" t="s">
        <v>8090</v>
      </c>
      <c r="E1994" s="3" t="s">
        <v>8091</v>
      </c>
      <c r="F1994" s="3" t="s">
        <v>8092</v>
      </c>
      <c r="G1994" s="3" t="s">
        <v>8093</v>
      </c>
      <c r="H1994" s="3" t="s">
        <v>28491</v>
      </c>
      <c r="I1994" s="3" t="s">
        <v>28492</v>
      </c>
      <c r="J1994" s="3" t="s">
        <v>28493</v>
      </c>
      <c r="K1994" s="3" t="s">
        <v>28494</v>
      </c>
      <c r="L1994" s="3"/>
    </row>
    <row r="1995" spans="1:12" ht="13.5" customHeight="1" x14ac:dyDescent="0.25">
      <c r="A1995" s="3" t="s">
        <v>9</v>
      </c>
      <c r="B1995" s="2" t="s">
        <v>41016</v>
      </c>
      <c r="C1995" s="2" t="s">
        <v>8094</v>
      </c>
      <c r="D1995" s="3" t="s">
        <v>8095</v>
      </c>
      <c r="E1995" s="3" t="s">
        <v>8095</v>
      </c>
      <c r="F1995" s="3" t="s">
        <v>8096</v>
      </c>
      <c r="G1995" s="3" t="s">
        <v>8097</v>
      </c>
      <c r="H1995" s="3" t="s">
        <v>28495</v>
      </c>
      <c r="I1995" s="3" t="s">
        <v>28495</v>
      </c>
      <c r="J1995" s="3" t="s">
        <v>28496</v>
      </c>
      <c r="K1995" s="3" t="s">
        <v>28497</v>
      </c>
      <c r="L1995" s="3"/>
    </row>
    <row r="1996" spans="1:12" ht="13.5" customHeight="1" x14ac:dyDescent="0.25">
      <c r="A1996" s="3" t="s">
        <v>9</v>
      </c>
      <c r="B1996" s="2" t="s">
        <v>41017</v>
      </c>
      <c r="C1996" s="2" t="s">
        <v>8098</v>
      </c>
      <c r="D1996" s="3" t="s">
        <v>8099</v>
      </c>
      <c r="E1996" s="3" t="s">
        <v>8099</v>
      </c>
      <c r="F1996" s="3" t="s">
        <v>8100</v>
      </c>
      <c r="G1996" s="3" t="s">
        <v>8101</v>
      </c>
      <c r="H1996" s="3" t="s">
        <v>28498</v>
      </c>
      <c r="I1996" s="3" t="s">
        <v>28498</v>
      </c>
      <c r="J1996" s="3" t="s">
        <v>28499</v>
      </c>
      <c r="K1996" s="4" t="s">
        <v>28500</v>
      </c>
      <c r="L1996" s="3"/>
    </row>
    <row r="1997" spans="1:12" ht="13.5" customHeight="1" x14ac:dyDescent="0.25">
      <c r="A1997" s="3" t="s">
        <v>9</v>
      </c>
      <c r="B1997" s="2" t="s">
        <v>41018</v>
      </c>
      <c r="C1997" s="2" t="s">
        <v>8102</v>
      </c>
      <c r="D1997" s="3" t="s">
        <v>8103</v>
      </c>
      <c r="E1997" s="3" t="s">
        <v>8104</v>
      </c>
      <c r="F1997" s="3" t="s">
        <v>8105</v>
      </c>
      <c r="G1997" s="3" t="s">
        <v>8106</v>
      </c>
      <c r="H1997" s="3" t="s">
        <v>28501</v>
      </c>
      <c r="I1997" s="3" t="s">
        <v>28502</v>
      </c>
      <c r="J1997" s="3" t="s">
        <v>28503</v>
      </c>
      <c r="K1997" s="3" t="s">
        <v>28504</v>
      </c>
      <c r="L1997" s="3"/>
    </row>
    <row r="1998" spans="1:12" ht="13.5" customHeight="1" x14ac:dyDescent="0.25">
      <c r="A1998" s="3" t="s">
        <v>9</v>
      </c>
      <c r="B1998" s="2" t="s">
        <v>41019</v>
      </c>
      <c r="C1998" s="2" t="s">
        <v>8107</v>
      </c>
      <c r="D1998" s="3" t="s">
        <v>8108</v>
      </c>
      <c r="E1998" s="3" t="s">
        <v>8109</v>
      </c>
      <c r="F1998" s="3" t="s">
        <v>8110</v>
      </c>
      <c r="G1998" s="3" t="s">
        <v>8111</v>
      </c>
      <c r="H1998" s="3" t="s">
        <v>28505</v>
      </c>
      <c r="I1998" s="3" t="s">
        <v>28505</v>
      </c>
      <c r="J1998" s="3" t="s">
        <v>28506</v>
      </c>
      <c r="K1998" s="3" t="s">
        <v>28507</v>
      </c>
      <c r="L1998" s="3"/>
    </row>
    <row r="1999" spans="1:12" ht="13.5" customHeight="1" x14ac:dyDescent="0.25">
      <c r="A1999" s="3" t="s">
        <v>9</v>
      </c>
      <c r="B1999" s="2" t="s">
        <v>41020</v>
      </c>
      <c r="C1999" s="2" t="s">
        <v>8112</v>
      </c>
      <c r="D1999" s="3" t="s">
        <v>8113</v>
      </c>
      <c r="E1999" s="3" t="s">
        <v>8113</v>
      </c>
      <c r="F1999" s="3" t="s">
        <v>8114</v>
      </c>
      <c r="G1999" s="3" t="s">
        <v>8115</v>
      </c>
      <c r="H1999" s="3" t="s">
        <v>28508</v>
      </c>
      <c r="I1999" s="3" t="s">
        <v>28508</v>
      </c>
      <c r="J1999" s="3" t="s">
        <v>28509</v>
      </c>
      <c r="K1999" s="3" t="s">
        <v>28510</v>
      </c>
      <c r="L1999" s="3"/>
    </row>
    <row r="2000" spans="1:12" ht="13.5" customHeight="1" x14ac:dyDescent="0.25">
      <c r="A2000" s="3" t="s">
        <v>9</v>
      </c>
      <c r="B2000" s="2" t="s">
        <v>41021</v>
      </c>
      <c r="C2000" s="2" t="s">
        <v>8116</v>
      </c>
      <c r="D2000" s="3" t="s">
        <v>8117</v>
      </c>
      <c r="E2000" s="3" t="s">
        <v>8118</v>
      </c>
      <c r="F2000" s="3" t="s">
        <v>8119</v>
      </c>
      <c r="G2000" s="3" t="s">
        <v>8120</v>
      </c>
      <c r="H2000" s="3" t="s">
        <v>28511</v>
      </c>
      <c r="I2000" s="3" t="s">
        <v>28512</v>
      </c>
      <c r="J2000" s="3" t="s">
        <v>28513</v>
      </c>
      <c r="K2000" s="3" t="s">
        <v>28514</v>
      </c>
      <c r="L2000" s="3"/>
    </row>
    <row r="2001" spans="1:12" ht="13.5" customHeight="1" x14ac:dyDescent="0.25">
      <c r="A2001" s="3" t="s">
        <v>9</v>
      </c>
      <c r="B2001" s="2" t="s">
        <v>41022</v>
      </c>
      <c r="C2001" s="2" t="s">
        <v>8121</v>
      </c>
      <c r="D2001" s="3" t="s">
        <v>8122</v>
      </c>
      <c r="E2001" s="3" t="s">
        <v>8122</v>
      </c>
      <c r="F2001" s="3" t="s">
        <v>8123</v>
      </c>
      <c r="G2001" s="3" t="s">
        <v>8124</v>
      </c>
      <c r="H2001" s="3" t="s">
        <v>28515</v>
      </c>
      <c r="I2001" s="3" t="s">
        <v>28515</v>
      </c>
      <c r="J2001" s="3" t="s">
        <v>28516</v>
      </c>
      <c r="K2001" s="3" t="s">
        <v>28517</v>
      </c>
      <c r="L2001" s="3"/>
    </row>
    <row r="2002" spans="1:12" ht="13.5" customHeight="1" x14ac:dyDescent="0.25">
      <c r="A2002" s="3" t="s">
        <v>9</v>
      </c>
      <c r="B2002" s="2" t="s">
        <v>41023</v>
      </c>
      <c r="C2002" s="2" t="s">
        <v>8125</v>
      </c>
      <c r="D2002" s="3" t="s">
        <v>8126</v>
      </c>
      <c r="E2002" s="3" t="s">
        <v>8126</v>
      </c>
      <c r="F2002" s="3" t="s">
        <v>8127</v>
      </c>
      <c r="G2002" s="3" t="s">
        <v>8128</v>
      </c>
      <c r="H2002" s="3" t="s">
        <v>28518</v>
      </c>
      <c r="I2002" s="3" t="s">
        <v>28518</v>
      </c>
      <c r="J2002" s="3" t="s">
        <v>28519</v>
      </c>
      <c r="K2002" s="3" t="s">
        <v>28520</v>
      </c>
      <c r="L2002" s="3"/>
    </row>
    <row r="2003" spans="1:12" ht="13.5" customHeight="1" x14ac:dyDescent="0.25">
      <c r="A2003" s="3" t="s">
        <v>9</v>
      </c>
      <c r="B2003" s="2" t="s">
        <v>41024</v>
      </c>
      <c r="C2003" s="2" t="s">
        <v>8129</v>
      </c>
      <c r="D2003" s="3" t="s">
        <v>8130</v>
      </c>
      <c r="E2003" s="3" t="s">
        <v>8130</v>
      </c>
      <c r="F2003" s="3" t="s">
        <v>8131</v>
      </c>
      <c r="G2003" s="3" t="s">
        <v>8132</v>
      </c>
      <c r="H2003" s="3" t="s">
        <v>28521</v>
      </c>
      <c r="I2003" s="3" t="s">
        <v>28521</v>
      </c>
      <c r="J2003" s="3" t="s">
        <v>28522</v>
      </c>
      <c r="K2003" s="3" t="s">
        <v>28523</v>
      </c>
      <c r="L2003" s="3"/>
    </row>
    <row r="2004" spans="1:12" ht="13.5" customHeight="1" x14ac:dyDescent="0.25">
      <c r="A2004" s="3" t="s">
        <v>9</v>
      </c>
      <c r="B2004" s="2" t="s">
        <v>41025</v>
      </c>
      <c r="C2004" s="2" t="s">
        <v>8133</v>
      </c>
      <c r="D2004" s="3" t="s">
        <v>8134</v>
      </c>
      <c r="E2004" s="3" t="s">
        <v>8135</v>
      </c>
      <c r="F2004" s="3" t="s">
        <v>8136</v>
      </c>
      <c r="G2004" s="3" t="s">
        <v>8137</v>
      </c>
      <c r="H2004" s="3" t="s">
        <v>28524</v>
      </c>
      <c r="I2004" s="3" t="s">
        <v>28525</v>
      </c>
      <c r="J2004" s="3" t="s">
        <v>28526</v>
      </c>
      <c r="K2004" s="3" t="s">
        <v>28527</v>
      </c>
      <c r="L2004" s="3"/>
    </row>
    <row r="2005" spans="1:12" ht="13.5" customHeight="1" x14ac:dyDescent="0.25">
      <c r="A2005" s="3" t="s">
        <v>9</v>
      </c>
      <c r="B2005" s="2" t="s">
        <v>41026</v>
      </c>
      <c r="C2005" s="2" t="s">
        <v>8138</v>
      </c>
      <c r="D2005" s="3" t="s">
        <v>8139</v>
      </c>
      <c r="E2005" s="3" t="s">
        <v>8139</v>
      </c>
      <c r="F2005" s="3" t="s">
        <v>8140</v>
      </c>
      <c r="G2005" s="3" t="s">
        <v>8141</v>
      </c>
      <c r="H2005" s="3" t="s">
        <v>28528</v>
      </c>
      <c r="I2005" s="3" t="s">
        <v>28528</v>
      </c>
      <c r="J2005" s="3" t="s">
        <v>28529</v>
      </c>
      <c r="K2005" s="3" t="s">
        <v>28530</v>
      </c>
      <c r="L2005" s="3"/>
    </row>
    <row r="2006" spans="1:12" ht="13.5" customHeight="1" x14ac:dyDescent="0.25">
      <c r="A2006" s="3" t="s">
        <v>9</v>
      </c>
      <c r="B2006" s="2" t="s">
        <v>41027</v>
      </c>
      <c r="C2006" s="2" t="s">
        <v>8142</v>
      </c>
      <c r="D2006" s="3" t="s">
        <v>8143</v>
      </c>
      <c r="E2006" s="3" t="s">
        <v>8144</v>
      </c>
      <c r="F2006" s="3" t="s">
        <v>8145</v>
      </c>
      <c r="G2006" s="3" t="s">
        <v>8146</v>
      </c>
      <c r="H2006" s="3" t="s">
        <v>28531</v>
      </c>
      <c r="I2006" s="3" t="s">
        <v>28532</v>
      </c>
      <c r="J2006" s="3" t="s">
        <v>28533</v>
      </c>
      <c r="K2006" s="3" t="s">
        <v>28534</v>
      </c>
      <c r="L2006" s="3"/>
    </row>
    <row r="2007" spans="1:12" ht="13.5" customHeight="1" x14ac:dyDescent="0.25">
      <c r="A2007" s="3" t="s">
        <v>9</v>
      </c>
      <c r="B2007" s="2" t="s">
        <v>41028</v>
      </c>
      <c r="C2007" s="2" t="s">
        <v>8147</v>
      </c>
      <c r="D2007" s="3" t="s">
        <v>8148</v>
      </c>
      <c r="E2007" s="3" t="s">
        <v>8148</v>
      </c>
      <c r="F2007" s="3" t="s">
        <v>8149</v>
      </c>
      <c r="G2007" s="3" t="s">
        <v>8150</v>
      </c>
      <c r="H2007" s="3" t="s">
        <v>28535</v>
      </c>
      <c r="I2007" s="3" t="s">
        <v>28535</v>
      </c>
      <c r="J2007" s="3" t="s">
        <v>28536</v>
      </c>
      <c r="K2007" s="3" t="s">
        <v>28537</v>
      </c>
      <c r="L2007" s="3"/>
    </row>
    <row r="2008" spans="1:12" ht="13.5" customHeight="1" x14ac:dyDescent="0.25">
      <c r="A2008" s="3" t="s">
        <v>493</v>
      </c>
      <c r="B2008" s="2" t="s">
        <v>41029</v>
      </c>
      <c r="C2008" s="2" t="s">
        <v>8151</v>
      </c>
      <c r="D2008" s="3" t="s">
        <v>8152</v>
      </c>
      <c r="E2008" s="3" t="s">
        <v>8152</v>
      </c>
      <c r="F2008" s="3" t="s">
        <v>8153</v>
      </c>
      <c r="G2008" s="3" t="s">
        <v>8152</v>
      </c>
      <c r="H2008" s="3" t="s">
        <v>28538</v>
      </c>
      <c r="I2008" s="3" t="s">
        <v>28538</v>
      </c>
      <c r="J2008" s="3" t="s">
        <v>28539</v>
      </c>
      <c r="K2008" s="3" t="s">
        <v>28538</v>
      </c>
      <c r="L2008" s="3"/>
    </row>
    <row r="2009" spans="1:12" ht="13.5" customHeight="1" x14ac:dyDescent="0.25">
      <c r="A2009" s="3" t="s">
        <v>145</v>
      </c>
      <c r="B2009" s="2" t="s">
        <v>41030</v>
      </c>
      <c r="C2009" s="2" t="s">
        <v>8154</v>
      </c>
      <c r="D2009" s="3" t="s">
        <v>8155</v>
      </c>
      <c r="E2009" s="3" t="s">
        <v>8155</v>
      </c>
      <c r="F2009" s="3" t="s">
        <v>8156</v>
      </c>
      <c r="G2009" s="3" t="s">
        <v>8155</v>
      </c>
      <c r="H2009" s="3" t="s">
        <v>28540</v>
      </c>
      <c r="I2009" s="3" t="s">
        <v>28540</v>
      </c>
      <c r="J2009" s="3" t="s">
        <v>28541</v>
      </c>
      <c r="K2009" s="3" t="s">
        <v>28540</v>
      </c>
      <c r="L2009" s="3"/>
    </row>
    <row r="2010" spans="1:12" ht="13.5" customHeight="1" x14ac:dyDescent="0.25">
      <c r="A2010" s="3" t="s">
        <v>493</v>
      </c>
      <c r="B2010" s="2" t="s">
        <v>41031</v>
      </c>
      <c r="C2010" s="2" t="s">
        <v>8157</v>
      </c>
      <c r="D2010" s="3" t="s">
        <v>8158</v>
      </c>
      <c r="E2010" s="3" t="s">
        <v>8158</v>
      </c>
      <c r="F2010" s="3" t="s">
        <v>8159</v>
      </c>
      <c r="G2010" s="3" t="s">
        <v>8158</v>
      </c>
      <c r="H2010" s="3" t="s">
        <v>28542</v>
      </c>
      <c r="I2010" s="3" t="s">
        <v>28542</v>
      </c>
      <c r="J2010" s="3" t="s">
        <v>28543</v>
      </c>
      <c r="K2010" s="3" t="s">
        <v>28542</v>
      </c>
      <c r="L2010" s="3"/>
    </row>
    <row r="2011" spans="1:12" ht="13.5" customHeight="1" x14ac:dyDescent="0.25">
      <c r="A2011" s="3" t="s">
        <v>493</v>
      </c>
      <c r="B2011" s="2" t="s">
        <v>41032</v>
      </c>
      <c r="C2011" s="2" t="s">
        <v>8160</v>
      </c>
      <c r="D2011" s="3" t="s">
        <v>8161</v>
      </c>
      <c r="E2011" s="3" t="s">
        <v>8161</v>
      </c>
      <c r="F2011" s="3" t="s">
        <v>8162</v>
      </c>
      <c r="G2011" s="3" t="s">
        <v>8161</v>
      </c>
      <c r="H2011" s="3" t="s">
        <v>28544</v>
      </c>
      <c r="I2011" s="3" t="s">
        <v>28544</v>
      </c>
      <c r="J2011" s="3" t="s">
        <v>28545</v>
      </c>
      <c r="K2011" s="3" t="s">
        <v>28544</v>
      </c>
      <c r="L2011" s="3"/>
    </row>
    <row r="2012" spans="1:12" ht="13.5" customHeight="1" x14ac:dyDescent="0.25">
      <c r="A2012" s="3" t="s">
        <v>493</v>
      </c>
      <c r="B2012" s="2" t="s">
        <v>41033</v>
      </c>
      <c r="C2012" s="2" t="s">
        <v>8163</v>
      </c>
      <c r="D2012" s="3" t="s">
        <v>8164</v>
      </c>
      <c r="E2012" s="3" t="s">
        <v>8164</v>
      </c>
      <c r="F2012" s="3" t="s">
        <v>8165</v>
      </c>
      <c r="G2012" s="3" t="s">
        <v>8164</v>
      </c>
      <c r="H2012" s="3" t="s">
        <v>28546</v>
      </c>
      <c r="I2012" s="3" t="s">
        <v>28546</v>
      </c>
      <c r="J2012" s="3" t="s">
        <v>28547</v>
      </c>
      <c r="K2012" s="3" t="s">
        <v>28546</v>
      </c>
      <c r="L2012" s="3"/>
    </row>
    <row r="2013" spans="1:12" ht="13.5" customHeight="1" x14ac:dyDescent="0.25">
      <c r="A2013" s="3" t="s">
        <v>493</v>
      </c>
      <c r="B2013" s="2" t="s">
        <v>41034</v>
      </c>
      <c r="C2013" s="2" t="s">
        <v>8166</v>
      </c>
      <c r="D2013" s="3" t="s">
        <v>8167</v>
      </c>
      <c r="E2013" s="3" t="s">
        <v>8167</v>
      </c>
      <c r="F2013" s="3" t="s">
        <v>8168</v>
      </c>
      <c r="G2013" s="3" t="s">
        <v>8167</v>
      </c>
      <c r="H2013" s="3" t="s">
        <v>28548</v>
      </c>
      <c r="I2013" s="3" t="s">
        <v>28548</v>
      </c>
      <c r="J2013" s="3" t="s">
        <v>28549</v>
      </c>
      <c r="K2013" s="3" t="s">
        <v>28548</v>
      </c>
      <c r="L2013" s="3"/>
    </row>
    <row r="2014" spans="1:12" ht="13.5" customHeight="1" x14ac:dyDescent="0.25">
      <c r="A2014" s="3" t="s">
        <v>493</v>
      </c>
      <c r="B2014" s="2" t="s">
        <v>41035</v>
      </c>
      <c r="C2014" s="2" t="s">
        <v>8169</v>
      </c>
      <c r="D2014" s="3" t="s">
        <v>8170</v>
      </c>
      <c r="E2014" s="3" t="s">
        <v>8170</v>
      </c>
      <c r="F2014" s="3" t="s">
        <v>8171</v>
      </c>
      <c r="G2014" s="3" t="s">
        <v>8170</v>
      </c>
      <c r="H2014" s="3" t="s">
        <v>28550</v>
      </c>
      <c r="I2014" s="3" t="s">
        <v>28550</v>
      </c>
      <c r="J2014" s="3" t="s">
        <v>28551</v>
      </c>
      <c r="K2014" s="3" t="s">
        <v>28550</v>
      </c>
      <c r="L2014" s="3"/>
    </row>
    <row r="2015" spans="1:12" ht="13.5" customHeight="1" x14ac:dyDescent="0.25">
      <c r="A2015" s="3" t="s">
        <v>493</v>
      </c>
      <c r="B2015" s="2" t="s">
        <v>41036</v>
      </c>
      <c r="C2015" s="2" t="s">
        <v>8172</v>
      </c>
      <c r="D2015" s="3" t="s">
        <v>8173</v>
      </c>
      <c r="E2015" s="3" t="s">
        <v>8174</v>
      </c>
      <c r="F2015" s="3" t="s">
        <v>8175</v>
      </c>
      <c r="G2015" s="3" t="s">
        <v>8176</v>
      </c>
      <c r="H2015" s="3" t="s">
        <v>28552</v>
      </c>
      <c r="I2015" s="3" t="s">
        <v>28553</v>
      </c>
      <c r="J2015" s="3" t="s">
        <v>28554</v>
      </c>
      <c r="K2015" s="3" t="s">
        <v>28555</v>
      </c>
      <c r="L2015" s="3"/>
    </row>
    <row r="2016" spans="1:12" ht="13.5" customHeight="1" x14ac:dyDescent="0.25">
      <c r="A2016" s="3" t="s">
        <v>493</v>
      </c>
      <c r="B2016" s="2" t="s">
        <v>41037</v>
      </c>
      <c r="C2016" s="2" t="s">
        <v>8177</v>
      </c>
      <c r="D2016" s="3" t="s">
        <v>8178</v>
      </c>
      <c r="E2016" s="3" t="s">
        <v>8178</v>
      </c>
      <c r="F2016" s="3" t="s">
        <v>8179</v>
      </c>
      <c r="G2016" s="3" t="s">
        <v>8178</v>
      </c>
      <c r="H2016" s="3" t="s">
        <v>28556</v>
      </c>
      <c r="I2016" s="3" t="s">
        <v>28556</v>
      </c>
      <c r="J2016" s="3" t="s">
        <v>28557</v>
      </c>
      <c r="K2016" s="3" t="s">
        <v>28556</v>
      </c>
      <c r="L2016" s="3"/>
    </row>
    <row r="2017" spans="1:12" ht="13.5" customHeight="1" x14ac:dyDescent="0.25">
      <c r="A2017" s="3" t="s">
        <v>493</v>
      </c>
      <c r="B2017" s="2" t="s">
        <v>41038</v>
      </c>
      <c r="C2017" s="2" t="s">
        <v>8180</v>
      </c>
      <c r="D2017" s="3" t="s">
        <v>8181</v>
      </c>
      <c r="E2017" s="3" t="s">
        <v>8181</v>
      </c>
      <c r="F2017" s="3" t="s">
        <v>8182</v>
      </c>
      <c r="G2017" s="3" t="s">
        <v>8183</v>
      </c>
      <c r="H2017" s="3" t="s">
        <v>8181</v>
      </c>
      <c r="I2017" s="3" t="s">
        <v>8181</v>
      </c>
      <c r="J2017" s="3" t="s">
        <v>28558</v>
      </c>
      <c r="K2017" s="4" t="s">
        <v>28559</v>
      </c>
      <c r="L2017" s="3"/>
    </row>
    <row r="2018" spans="1:12" ht="13.5" customHeight="1" x14ac:dyDescent="0.25">
      <c r="A2018" s="3" t="s">
        <v>493</v>
      </c>
      <c r="B2018" s="2" t="s">
        <v>41039</v>
      </c>
      <c r="C2018" s="2" t="s">
        <v>8184</v>
      </c>
      <c r="D2018" s="3" t="s">
        <v>8185</v>
      </c>
      <c r="E2018" s="3" t="s">
        <v>8185</v>
      </c>
      <c r="F2018" s="3" t="s">
        <v>8186</v>
      </c>
      <c r="G2018" s="3" t="s">
        <v>8187</v>
      </c>
      <c r="H2018" s="3" t="s">
        <v>8185</v>
      </c>
      <c r="I2018" s="3" t="s">
        <v>8185</v>
      </c>
      <c r="J2018" s="3" t="s">
        <v>28560</v>
      </c>
      <c r="K2018" s="4" t="s">
        <v>28561</v>
      </c>
      <c r="L2018" s="3"/>
    </row>
    <row r="2019" spans="1:12" ht="13.5" customHeight="1" x14ac:dyDescent="0.25">
      <c r="A2019" s="3" t="s">
        <v>493</v>
      </c>
      <c r="B2019" s="2" t="s">
        <v>41040</v>
      </c>
      <c r="C2019" s="2" t="s">
        <v>8188</v>
      </c>
      <c r="D2019" s="3" t="s">
        <v>8189</v>
      </c>
      <c r="E2019" s="3" t="s">
        <v>8189</v>
      </c>
      <c r="F2019" s="3" t="s">
        <v>8190</v>
      </c>
      <c r="G2019" s="3" t="s">
        <v>8191</v>
      </c>
      <c r="H2019" s="3" t="s">
        <v>28562</v>
      </c>
      <c r="I2019" s="3" t="s">
        <v>28562</v>
      </c>
      <c r="J2019" s="3" t="s">
        <v>28563</v>
      </c>
      <c r="K2019" s="4" t="s">
        <v>28564</v>
      </c>
      <c r="L2019" s="3"/>
    </row>
    <row r="2020" spans="1:12" ht="13.5" customHeight="1" x14ac:dyDescent="0.25">
      <c r="A2020" s="3" t="s">
        <v>493</v>
      </c>
      <c r="B2020" s="2" t="s">
        <v>41041</v>
      </c>
      <c r="C2020" s="2" t="s">
        <v>8192</v>
      </c>
      <c r="D2020" s="3" t="s">
        <v>8193</v>
      </c>
      <c r="E2020" s="3" t="s">
        <v>8193</v>
      </c>
      <c r="F2020" s="3" t="s">
        <v>8194</v>
      </c>
      <c r="G2020" s="3" t="s">
        <v>8195</v>
      </c>
      <c r="H2020" s="3" t="s">
        <v>28565</v>
      </c>
      <c r="I2020" s="3" t="s">
        <v>28565</v>
      </c>
      <c r="J2020" s="3" t="s">
        <v>28566</v>
      </c>
      <c r="K2020" s="3" t="s">
        <v>28567</v>
      </c>
      <c r="L2020" s="3"/>
    </row>
    <row r="2021" spans="1:12" ht="13.5" customHeight="1" x14ac:dyDescent="0.25">
      <c r="A2021" s="3" t="s">
        <v>493</v>
      </c>
      <c r="B2021" s="2" t="s">
        <v>41042</v>
      </c>
      <c r="C2021" s="2" t="s">
        <v>8196</v>
      </c>
      <c r="D2021" s="3" t="s">
        <v>8197</v>
      </c>
      <c r="E2021" s="3" t="s">
        <v>8197</v>
      </c>
      <c r="F2021" s="3" t="s">
        <v>8198</v>
      </c>
      <c r="G2021" s="3" t="s">
        <v>8199</v>
      </c>
      <c r="H2021" s="3" t="s">
        <v>28568</v>
      </c>
      <c r="I2021" s="3" t="s">
        <v>28568</v>
      </c>
      <c r="J2021" s="3" t="s">
        <v>28569</v>
      </c>
      <c r="K2021" s="3" t="s">
        <v>28570</v>
      </c>
      <c r="L2021" s="3"/>
    </row>
    <row r="2022" spans="1:12" ht="13.5" customHeight="1" x14ac:dyDescent="0.25">
      <c r="A2022" s="3" t="s">
        <v>493</v>
      </c>
      <c r="B2022" s="2" t="s">
        <v>41043</v>
      </c>
      <c r="C2022" s="2" t="s">
        <v>8200</v>
      </c>
      <c r="D2022" s="3" t="s">
        <v>8201</v>
      </c>
      <c r="E2022" s="3" t="s">
        <v>8201</v>
      </c>
      <c r="F2022" s="3" t="s">
        <v>8202</v>
      </c>
      <c r="G2022" s="3" t="s">
        <v>8203</v>
      </c>
      <c r="H2022" s="3" t="s">
        <v>8201</v>
      </c>
      <c r="I2022" s="3" t="s">
        <v>8201</v>
      </c>
      <c r="J2022" s="3" t="s">
        <v>28571</v>
      </c>
      <c r="K2022" s="4" t="s">
        <v>28572</v>
      </c>
      <c r="L2022" s="3"/>
    </row>
    <row r="2023" spans="1:12" ht="13.5" customHeight="1" x14ac:dyDescent="0.25">
      <c r="A2023" s="3" t="s">
        <v>493</v>
      </c>
      <c r="B2023" s="2" t="s">
        <v>41044</v>
      </c>
      <c r="C2023" s="2" t="s">
        <v>8204</v>
      </c>
      <c r="D2023" s="3" t="s">
        <v>8205</v>
      </c>
      <c r="E2023" s="3" t="s">
        <v>8205</v>
      </c>
      <c r="F2023" s="3" t="s">
        <v>8206</v>
      </c>
      <c r="G2023" s="3" t="s">
        <v>8205</v>
      </c>
      <c r="H2023" s="3" t="s">
        <v>28573</v>
      </c>
      <c r="I2023" s="3" t="s">
        <v>28573</v>
      </c>
      <c r="J2023" s="3" t="s">
        <v>28574</v>
      </c>
      <c r="K2023" s="3" t="s">
        <v>28573</v>
      </c>
      <c r="L2023" s="3"/>
    </row>
    <row r="2024" spans="1:12" ht="13.5" customHeight="1" x14ac:dyDescent="0.25">
      <c r="A2024" s="3" t="s">
        <v>493</v>
      </c>
      <c r="B2024" s="2" t="s">
        <v>41045</v>
      </c>
      <c r="C2024" s="2" t="s">
        <v>8207</v>
      </c>
      <c r="D2024" s="3" t="s">
        <v>8208</v>
      </c>
      <c r="E2024" s="3" t="s">
        <v>8208</v>
      </c>
      <c r="F2024" s="3" t="s">
        <v>8209</v>
      </c>
      <c r="G2024" s="3" t="s">
        <v>8210</v>
      </c>
      <c r="H2024" s="3" t="s">
        <v>8208</v>
      </c>
      <c r="I2024" s="3" t="s">
        <v>8208</v>
      </c>
      <c r="J2024" s="3" t="s">
        <v>28575</v>
      </c>
      <c r="K2024" s="4" t="s">
        <v>28576</v>
      </c>
      <c r="L2024" s="3"/>
    </row>
    <row r="2025" spans="1:12" ht="13.5" customHeight="1" x14ac:dyDescent="0.25">
      <c r="A2025" s="3" t="s">
        <v>493</v>
      </c>
      <c r="B2025" s="2" t="s">
        <v>41046</v>
      </c>
      <c r="C2025" s="2" t="s">
        <v>8211</v>
      </c>
      <c r="D2025" s="3" t="s">
        <v>8212</v>
      </c>
      <c r="E2025" s="3" t="s">
        <v>8212</v>
      </c>
      <c r="F2025" s="3" t="s">
        <v>8213</v>
      </c>
      <c r="G2025" s="3" t="s">
        <v>8214</v>
      </c>
      <c r="H2025" s="3" t="s">
        <v>28577</v>
      </c>
      <c r="I2025" s="3" t="s">
        <v>28577</v>
      </c>
      <c r="J2025" s="3" t="s">
        <v>28578</v>
      </c>
      <c r="K2025" s="3" t="s">
        <v>28579</v>
      </c>
      <c r="L2025" s="3"/>
    </row>
    <row r="2026" spans="1:12" ht="13.5" customHeight="1" x14ac:dyDescent="0.25">
      <c r="A2026" s="3" t="s">
        <v>493</v>
      </c>
      <c r="B2026" s="2" t="s">
        <v>41047</v>
      </c>
      <c r="C2026" s="2" t="s">
        <v>8215</v>
      </c>
      <c r="D2026" s="3" t="s">
        <v>8216</v>
      </c>
      <c r="E2026" s="3" t="s">
        <v>8216</v>
      </c>
      <c r="F2026" s="3" t="s">
        <v>8217</v>
      </c>
      <c r="G2026" s="3" t="s">
        <v>8216</v>
      </c>
      <c r="H2026" s="3" t="s">
        <v>28580</v>
      </c>
      <c r="I2026" s="3" t="s">
        <v>28580</v>
      </c>
      <c r="J2026" s="3" t="s">
        <v>28581</v>
      </c>
      <c r="K2026" s="3" t="s">
        <v>28580</v>
      </c>
      <c r="L2026" s="3"/>
    </row>
    <row r="2027" spans="1:12" ht="13.5" customHeight="1" x14ac:dyDescent="0.25">
      <c r="A2027" s="3" t="s">
        <v>493</v>
      </c>
      <c r="B2027" s="2" t="s">
        <v>41048</v>
      </c>
      <c r="C2027" s="2" t="s">
        <v>8218</v>
      </c>
      <c r="D2027" s="3" t="s">
        <v>8219</v>
      </c>
      <c r="E2027" s="3" t="s">
        <v>8219</v>
      </c>
      <c r="F2027" s="3" t="s">
        <v>8220</v>
      </c>
      <c r="G2027" s="3" t="s">
        <v>8221</v>
      </c>
      <c r="H2027" s="3" t="s">
        <v>28582</v>
      </c>
      <c r="I2027" s="3" t="s">
        <v>28582</v>
      </c>
      <c r="J2027" s="3" t="s">
        <v>28583</v>
      </c>
      <c r="K2027" s="3" t="s">
        <v>28584</v>
      </c>
      <c r="L2027" s="3"/>
    </row>
    <row r="2028" spans="1:12" ht="13.5" customHeight="1" x14ac:dyDescent="0.25">
      <c r="A2028" s="3" t="s">
        <v>9</v>
      </c>
      <c r="B2028" s="2" t="s">
        <v>41049</v>
      </c>
      <c r="C2028" s="2" t="s">
        <v>8222</v>
      </c>
      <c r="D2028" s="3" t="s">
        <v>8223</v>
      </c>
      <c r="E2028" s="3" t="s">
        <v>8224</v>
      </c>
      <c r="F2028" s="3" t="s">
        <v>8225</v>
      </c>
      <c r="G2028" s="3" t="s">
        <v>8226</v>
      </c>
      <c r="H2028" s="3" t="s">
        <v>28585</v>
      </c>
      <c r="I2028" s="3" t="s">
        <v>28586</v>
      </c>
      <c r="J2028" s="3" t="s">
        <v>28587</v>
      </c>
      <c r="K2028" s="3" t="s">
        <v>28588</v>
      </c>
      <c r="L2028" s="3"/>
    </row>
    <row r="2029" spans="1:12" ht="13.5" customHeight="1" x14ac:dyDescent="0.25">
      <c r="A2029" s="3" t="s">
        <v>9</v>
      </c>
      <c r="B2029" s="2" t="s">
        <v>41050</v>
      </c>
      <c r="C2029" s="2" t="s">
        <v>8227</v>
      </c>
      <c r="D2029" s="3" t="s">
        <v>8228</v>
      </c>
      <c r="E2029" s="3" t="s">
        <v>8229</v>
      </c>
      <c r="F2029" s="3" t="s">
        <v>8230</v>
      </c>
      <c r="G2029" s="3" t="s">
        <v>8231</v>
      </c>
      <c r="H2029" s="3" t="s">
        <v>28589</v>
      </c>
      <c r="I2029" s="3" t="s">
        <v>28590</v>
      </c>
      <c r="J2029" s="3" t="s">
        <v>28591</v>
      </c>
      <c r="K2029" s="3" t="s">
        <v>28592</v>
      </c>
      <c r="L2029" s="3"/>
    </row>
    <row r="2030" spans="1:12" ht="13.5" customHeight="1" x14ac:dyDescent="0.25">
      <c r="A2030" s="3" t="s">
        <v>9</v>
      </c>
      <c r="B2030" s="2" t="s">
        <v>41051</v>
      </c>
      <c r="C2030" s="2" t="s">
        <v>8232</v>
      </c>
      <c r="D2030" s="3" t="s">
        <v>8233</v>
      </c>
      <c r="E2030" s="3" t="s">
        <v>8234</v>
      </c>
      <c r="F2030" s="3" t="s">
        <v>8235</v>
      </c>
      <c r="G2030" s="3" t="s">
        <v>8236</v>
      </c>
      <c r="H2030" s="3" t="s">
        <v>28593</v>
      </c>
      <c r="I2030" s="3" t="s">
        <v>28594</v>
      </c>
      <c r="J2030" s="3" t="s">
        <v>28595</v>
      </c>
      <c r="K2030" s="3" t="s">
        <v>28596</v>
      </c>
      <c r="L2030" s="3"/>
    </row>
    <row r="2031" spans="1:12" ht="13.5" customHeight="1" x14ac:dyDescent="0.25">
      <c r="A2031" s="3" t="s">
        <v>9</v>
      </c>
      <c r="B2031" s="2" t="s">
        <v>41052</v>
      </c>
      <c r="C2031" s="2" t="s">
        <v>8237</v>
      </c>
      <c r="D2031" s="3" t="s">
        <v>8238</v>
      </c>
      <c r="E2031" s="3" t="s">
        <v>8238</v>
      </c>
      <c r="F2031" s="3" t="s">
        <v>8239</v>
      </c>
      <c r="G2031" s="3" t="s">
        <v>8240</v>
      </c>
      <c r="H2031" s="3" t="s">
        <v>28597</v>
      </c>
      <c r="I2031" s="3" t="s">
        <v>28597</v>
      </c>
      <c r="J2031" s="3" t="s">
        <v>28598</v>
      </c>
      <c r="K2031" s="3" t="s">
        <v>28599</v>
      </c>
      <c r="L2031" s="3"/>
    </row>
    <row r="2032" spans="1:12" ht="13.5" customHeight="1" x14ac:dyDescent="0.25">
      <c r="A2032" s="3" t="s">
        <v>9</v>
      </c>
      <c r="B2032" s="2" t="s">
        <v>41053</v>
      </c>
      <c r="C2032" s="2" t="s">
        <v>8241</v>
      </c>
      <c r="D2032" s="3" t="s">
        <v>8242</v>
      </c>
      <c r="E2032" s="3" t="s">
        <v>8242</v>
      </c>
      <c r="F2032" s="3" t="s">
        <v>8243</v>
      </c>
      <c r="G2032" s="3" t="s">
        <v>8244</v>
      </c>
      <c r="H2032" s="3" t="s">
        <v>28600</v>
      </c>
      <c r="I2032" s="3" t="s">
        <v>28600</v>
      </c>
      <c r="J2032" s="3" t="s">
        <v>28601</v>
      </c>
      <c r="K2032" s="3" t="s">
        <v>28602</v>
      </c>
      <c r="L2032" s="3"/>
    </row>
    <row r="2033" spans="1:12" ht="13.5" customHeight="1" x14ac:dyDescent="0.25">
      <c r="A2033" s="3" t="s">
        <v>9</v>
      </c>
      <c r="B2033" s="2" t="s">
        <v>41054</v>
      </c>
      <c r="C2033" s="2" t="s">
        <v>8245</v>
      </c>
      <c r="D2033" s="3" t="s">
        <v>8246</v>
      </c>
      <c r="E2033" s="3" t="s">
        <v>8247</v>
      </c>
      <c r="F2033" s="3" t="s">
        <v>8248</v>
      </c>
      <c r="G2033" s="3" t="s">
        <v>8249</v>
      </c>
      <c r="H2033" s="3" t="s">
        <v>28603</v>
      </c>
      <c r="I2033" s="3" t="s">
        <v>28604</v>
      </c>
      <c r="J2033" s="3" t="s">
        <v>28605</v>
      </c>
      <c r="K2033" s="3" t="s">
        <v>28606</v>
      </c>
      <c r="L2033" s="3"/>
    </row>
    <row r="2034" spans="1:12" ht="13.5" customHeight="1" x14ac:dyDescent="0.25">
      <c r="A2034" s="3" t="s">
        <v>9</v>
      </c>
      <c r="B2034" s="2" t="s">
        <v>41055</v>
      </c>
      <c r="C2034" s="2" t="s">
        <v>8250</v>
      </c>
      <c r="D2034" s="3" t="s">
        <v>8251</v>
      </c>
      <c r="E2034" s="3" t="s">
        <v>8252</v>
      </c>
      <c r="F2034" s="3" t="s">
        <v>8253</v>
      </c>
      <c r="G2034" s="3" t="s">
        <v>8254</v>
      </c>
      <c r="H2034" s="3" t="s">
        <v>28607</v>
      </c>
      <c r="I2034" s="3" t="s">
        <v>28608</v>
      </c>
      <c r="J2034" s="3" t="s">
        <v>28609</v>
      </c>
      <c r="K2034" s="3" t="s">
        <v>28610</v>
      </c>
      <c r="L2034" s="3"/>
    </row>
    <row r="2035" spans="1:12" ht="13.5" customHeight="1" x14ac:dyDescent="0.25">
      <c r="A2035" s="3" t="s">
        <v>106</v>
      </c>
      <c r="B2035" s="2" t="s">
        <v>41056</v>
      </c>
      <c r="C2035" s="2" t="s">
        <v>8255</v>
      </c>
      <c r="D2035" s="3" t="s">
        <v>8256</v>
      </c>
      <c r="E2035" s="3" t="s">
        <v>8256</v>
      </c>
      <c r="F2035" s="3" t="s">
        <v>8257</v>
      </c>
      <c r="G2035" s="3" t="s">
        <v>8258</v>
      </c>
      <c r="H2035" s="3" t="s">
        <v>28611</v>
      </c>
      <c r="I2035" s="3" t="s">
        <v>28611</v>
      </c>
      <c r="J2035" s="3" t="s">
        <v>28612</v>
      </c>
      <c r="K2035" s="3" t="s">
        <v>28613</v>
      </c>
      <c r="L2035" s="3"/>
    </row>
    <row r="2036" spans="1:12" ht="13.5" customHeight="1" x14ac:dyDescent="0.25">
      <c r="A2036" s="5" t="s">
        <v>13581</v>
      </c>
      <c r="B2036" s="5" t="s">
        <v>41056</v>
      </c>
      <c r="C2036" s="5" t="s">
        <v>8255</v>
      </c>
      <c r="D2036" s="5" t="s">
        <v>8256</v>
      </c>
      <c r="E2036" s="1" t="s">
        <v>8256</v>
      </c>
      <c r="F2036" s="1" t="s">
        <v>8257</v>
      </c>
      <c r="G2036" s="1" t="s">
        <v>8258</v>
      </c>
      <c r="H2036" s="5" t="str">
        <f ca="1">IFERROR(__xludf.DUMMYFUNCTION("GOOGLETRANSLATE(D67,""en"",""ja"")"),"線維芽細胞")</f>
        <v>線維芽細胞</v>
      </c>
      <c r="I2036" s="5" t="str">
        <f ca="1">IFERROR(__xludf.DUMMYFUNCTION("GOOGLETRANSLATE(E67,""en"",""ja"")"),"線維芽細胞")</f>
        <v>線維芽細胞</v>
      </c>
      <c r="J2036" s="5" t="str">
        <f ca="1">IFERROR(__xludf.DUMMYFUNCTION("GOOGLETRANSLATE(F67,""en"",""ja"")"),"生物標本中の線維芽細胞の測定。")</f>
        <v>生物標本中の線維芽細胞の測定。</v>
      </c>
      <c r="K2036" s="5" t="str">
        <f ca="1">IFERROR(__xludf.DUMMYFUNCTION("GOOGLETRANSLATE(G67,""en"",""ja"")"),"線維芽細胞数")</f>
        <v>線維芽細胞数</v>
      </c>
      <c r="L2036" s="3"/>
    </row>
    <row r="2037" spans="1:12" ht="13.5" customHeight="1" x14ac:dyDescent="0.25">
      <c r="A2037" s="3" t="s">
        <v>9</v>
      </c>
      <c r="B2037" s="2" t="s">
        <v>41057</v>
      </c>
      <c r="C2037" s="2" t="s">
        <v>8259</v>
      </c>
      <c r="D2037" s="3" t="s">
        <v>8260</v>
      </c>
      <c r="E2037" s="3" t="s">
        <v>8261</v>
      </c>
      <c r="F2037" s="3" t="s">
        <v>8262</v>
      </c>
      <c r="G2037" s="3" t="s">
        <v>8263</v>
      </c>
      <c r="H2037" s="3" t="s">
        <v>28614</v>
      </c>
      <c r="I2037" s="3" t="s">
        <v>28615</v>
      </c>
      <c r="J2037" s="3" t="s">
        <v>28616</v>
      </c>
      <c r="K2037" s="3" t="s">
        <v>28617</v>
      </c>
      <c r="L2037" s="3"/>
    </row>
    <row r="2038" spans="1:12" ht="13.5" customHeight="1" x14ac:dyDescent="0.25">
      <c r="A2038" s="3" t="s">
        <v>5522</v>
      </c>
      <c r="B2038" s="2" t="s">
        <v>41058</v>
      </c>
      <c r="C2038" s="2" t="s">
        <v>8264</v>
      </c>
      <c r="D2038" s="3" t="s">
        <v>8265</v>
      </c>
      <c r="E2038" s="3" t="s">
        <v>8265</v>
      </c>
      <c r="F2038" s="3" t="s">
        <v>8266</v>
      </c>
      <c r="G2038" s="3" t="s">
        <v>8265</v>
      </c>
      <c r="H2038" s="3" t="s">
        <v>28618</v>
      </c>
      <c r="I2038" s="3" t="s">
        <v>28618</v>
      </c>
      <c r="J2038" s="3" t="s">
        <v>28619</v>
      </c>
      <c r="K2038" s="3" t="s">
        <v>28618</v>
      </c>
      <c r="L2038" s="3"/>
    </row>
    <row r="2039" spans="1:12" ht="13.5" customHeight="1" x14ac:dyDescent="0.25">
      <c r="A2039" s="3" t="s">
        <v>9</v>
      </c>
      <c r="B2039" s="2" t="s">
        <v>41059</v>
      </c>
      <c r="C2039" s="2" t="s">
        <v>8267</v>
      </c>
      <c r="D2039" s="3" t="s">
        <v>8268</v>
      </c>
      <c r="E2039" s="3" t="s">
        <v>8269</v>
      </c>
      <c r="F2039" s="3" t="s">
        <v>8270</v>
      </c>
      <c r="G2039" s="3" t="s">
        <v>8271</v>
      </c>
      <c r="H2039" s="3" t="s">
        <v>28620</v>
      </c>
      <c r="I2039" s="3" t="s">
        <v>28621</v>
      </c>
      <c r="J2039" s="3" t="s">
        <v>28622</v>
      </c>
      <c r="K2039" s="3" t="s">
        <v>28623</v>
      </c>
      <c r="L2039" s="3"/>
    </row>
    <row r="2040" spans="1:12" ht="13.5" customHeight="1" x14ac:dyDescent="0.25">
      <c r="A2040" s="3" t="s">
        <v>9</v>
      </c>
      <c r="B2040" s="2" t="s">
        <v>41060</v>
      </c>
      <c r="C2040" s="2" t="s">
        <v>8272</v>
      </c>
      <c r="D2040" s="3" t="s">
        <v>8273</v>
      </c>
      <c r="E2040" s="3" t="s">
        <v>8274</v>
      </c>
      <c r="F2040" s="3" t="s">
        <v>8275</v>
      </c>
      <c r="G2040" s="3" t="s">
        <v>8276</v>
      </c>
      <c r="H2040" s="3" t="s">
        <v>28624</v>
      </c>
      <c r="I2040" s="3" t="s">
        <v>28625</v>
      </c>
      <c r="J2040" s="3" t="s">
        <v>28626</v>
      </c>
      <c r="K2040" s="3" t="s">
        <v>28627</v>
      </c>
      <c r="L2040" s="3"/>
    </row>
    <row r="2041" spans="1:12" ht="13.5" customHeight="1" x14ac:dyDescent="0.25">
      <c r="A2041" s="3" t="s">
        <v>9</v>
      </c>
      <c r="B2041" s="2" t="s">
        <v>41061</v>
      </c>
      <c r="C2041" s="2" t="s">
        <v>8277</v>
      </c>
      <c r="D2041" s="3" t="s">
        <v>8278</v>
      </c>
      <c r="E2041" s="3" t="s">
        <v>8278</v>
      </c>
      <c r="F2041" s="3" t="s">
        <v>8279</v>
      </c>
      <c r="G2041" s="3" t="s">
        <v>8280</v>
      </c>
      <c r="H2041" s="3" t="s">
        <v>28628</v>
      </c>
      <c r="I2041" s="3" t="s">
        <v>28628</v>
      </c>
      <c r="J2041" s="3" t="s">
        <v>28629</v>
      </c>
      <c r="K2041" s="3" t="s">
        <v>28630</v>
      </c>
      <c r="L2041" s="3"/>
    </row>
    <row r="2042" spans="1:12" ht="13.5" customHeight="1" x14ac:dyDescent="0.25">
      <c r="A2042" s="5" t="s">
        <v>13581</v>
      </c>
      <c r="B2042" s="5" t="s">
        <v>44647</v>
      </c>
      <c r="C2042" s="5" t="s">
        <v>44648</v>
      </c>
      <c r="D2042" s="5" t="s">
        <v>44649</v>
      </c>
      <c r="E2042" s="1" t="s">
        <v>44649</v>
      </c>
      <c r="F2042" s="1" t="s">
        <v>44650</v>
      </c>
      <c r="G2042" s="1" t="s">
        <v>44651</v>
      </c>
      <c r="H2042" s="5" t="str">
        <f ca="1">IFERROR(__xludf.DUMMYFUNCTION("GOOGLETRANSLATE(D68,""en"",""ja"")"),"線維症")</f>
        <v>線維症</v>
      </c>
      <c r="I2042" s="5" t="str">
        <f ca="1">IFERROR(__xludf.DUMMYFUNCTION("GOOGLETRANSLATE(E68,""en"",""ja"")"),"線維症")</f>
        <v>線維症</v>
      </c>
      <c r="J2042" s="5" t="str">
        <f ca="1">IFERROR(__xludf.DUMMYFUNCTION("GOOGLETRANSLATE(F68,""en"",""ja"")"),"生物標本における線維化の評価。")</f>
        <v>生物標本における線維化の評価。</v>
      </c>
      <c r="K2042" s="5" t="str">
        <f ca="1">IFERROR(__xludf.DUMMYFUNCTION("GOOGLETRANSLATE(G68,""en"",""ja"")"),"線維症評価")</f>
        <v>線維症評価</v>
      </c>
      <c r="L2042" s="3"/>
    </row>
    <row r="2043" spans="1:12" ht="13.5" customHeight="1" x14ac:dyDescent="0.25">
      <c r="A2043" s="3" t="s">
        <v>9</v>
      </c>
      <c r="B2043" s="2" t="s">
        <v>41062</v>
      </c>
      <c r="C2043" s="2" t="s">
        <v>8281</v>
      </c>
      <c r="D2043" s="3" t="s">
        <v>8282</v>
      </c>
      <c r="E2043" s="3" t="s">
        <v>8283</v>
      </c>
      <c r="F2043" s="3" t="s">
        <v>8284</v>
      </c>
      <c r="G2043" s="3" t="s">
        <v>8285</v>
      </c>
      <c r="H2043" s="3" t="s">
        <v>28631</v>
      </c>
      <c r="I2043" s="3" t="s">
        <v>28632</v>
      </c>
      <c r="J2043" s="3" t="s">
        <v>28633</v>
      </c>
      <c r="K2043" s="3" t="s">
        <v>28634</v>
      </c>
      <c r="L2043" s="3"/>
    </row>
    <row r="2044" spans="1:12" ht="13.5" customHeight="1" x14ac:dyDescent="0.25">
      <c r="A2044" s="3" t="s">
        <v>493</v>
      </c>
      <c r="B2044" s="2" t="s">
        <v>41063</v>
      </c>
      <c r="C2044" s="2" t="s">
        <v>8286</v>
      </c>
      <c r="D2044" s="3" t="s">
        <v>8287</v>
      </c>
      <c r="E2044" s="3" t="s">
        <v>8287</v>
      </c>
      <c r="F2044" s="3" t="s">
        <v>8288</v>
      </c>
      <c r="G2044" s="3" t="s">
        <v>8287</v>
      </c>
      <c r="H2044" s="3" t="s">
        <v>28635</v>
      </c>
      <c r="I2044" s="3" t="s">
        <v>28635</v>
      </c>
      <c r="J2044" s="3" t="s">
        <v>28636</v>
      </c>
      <c r="K2044" s="3" t="s">
        <v>28635</v>
      </c>
      <c r="L2044" s="3"/>
    </row>
    <row r="2045" spans="1:12" ht="13.5" customHeight="1" x14ac:dyDescent="0.25">
      <c r="A2045" s="3" t="s">
        <v>493</v>
      </c>
      <c r="B2045" s="2" t="s">
        <v>41064</v>
      </c>
      <c r="C2045" s="2" t="s">
        <v>8289</v>
      </c>
      <c r="D2045" s="3" t="s">
        <v>8290</v>
      </c>
      <c r="E2045" s="3" t="s">
        <v>8290</v>
      </c>
      <c r="F2045" s="3" t="s">
        <v>8291</v>
      </c>
      <c r="G2045" s="3" t="s">
        <v>8290</v>
      </c>
      <c r="H2045" s="3" t="s">
        <v>28637</v>
      </c>
      <c r="I2045" s="3" t="s">
        <v>28637</v>
      </c>
      <c r="J2045" s="3" t="s">
        <v>28638</v>
      </c>
      <c r="K2045" s="3" t="s">
        <v>28637</v>
      </c>
      <c r="L2045" s="3"/>
    </row>
    <row r="2046" spans="1:12" ht="13.5" customHeight="1" x14ac:dyDescent="0.25">
      <c r="A2046" s="3" t="s">
        <v>493</v>
      </c>
      <c r="B2046" s="2" t="s">
        <v>41065</v>
      </c>
      <c r="C2046" s="2" t="s">
        <v>8292</v>
      </c>
      <c r="D2046" s="3" t="s">
        <v>8293</v>
      </c>
      <c r="E2046" s="3" t="s">
        <v>8293</v>
      </c>
      <c r="F2046" s="3" t="s">
        <v>8294</v>
      </c>
      <c r="G2046" s="3" t="s">
        <v>8293</v>
      </c>
      <c r="H2046" s="3" t="s">
        <v>28639</v>
      </c>
      <c r="I2046" s="3" t="s">
        <v>28639</v>
      </c>
      <c r="J2046" s="3" t="s">
        <v>28640</v>
      </c>
      <c r="K2046" s="3" t="s">
        <v>28639</v>
      </c>
      <c r="L2046" s="3"/>
    </row>
    <row r="2047" spans="1:12" ht="13.5" customHeight="1" x14ac:dyDescent="0.25">
      <c r="A2047" s="3" t="s">
        <v>493</v>
      </c>
      <c r="B2047" s="2" t="s">
        <v>41066</v>
      </c>
      <c r="C2047" s="2" t="s">
        <v>8295</v>
      </c>
      <c r="D2047" s="3" t="s">
        <v>8296</v>
      </c>
      <c r="E2047" s="3" t="s">
        <v>8296</v>
      </c>
      <c r="F2047" s="3" t="s">
        <v>8297</v>
      </c>
      <c r="G2047" s="3" t="s">
        <v>8296</v>
      </c>
      <c r="H2047" s="3" t="s">
        <v>28641</v>
      </c>
      <c r="I2047" s="3" t="s">
        <v>28641</v>
      </c>
      <c r="J2047" s="3" t="s">
        <v>28642</v>
      </c>
      <c r="K2047" s="3" t="s">
        <v>28641</v>
      </c>
      <c r="L2047" s="3"/>
    </row>
    <row r="2048" spans="1:12" ht="13.5" customHeight="1" x14ac:dyDescent="0.25">
      <c r="A2048" s="3" t="s">
        <v>493</v>
      </c>
      <c r="B2048" s="2" t="s">
        <v>41067</v>
      </c>
      <c r="C2048" s="2" t="s">
        <v>8298</v>
      </c>
      <c r="D2048" s="3" t="s">
        <v>8299</v>
      </c>
      <c r="E2048" s="3" t="s">
        <v>8299</v>
      </c>
      <c r="F2048" s="3" t="s">
        <v>8300</v>
      </c>
      <c r="G2048" s="3" t="s">
        <v>8301</v>
      </c>
      <c r="H2048" s="3" t="s">
        <v>28643</v>
      </c>
      <c r="I2048" s="3" t="s">
        <v>28643</v>
      </c>
      <c r="J2048" s="3" t="s">
        <v>28644</v>
      </c>
      <c r="K2048" s="3" t="s">
        <v>28645</v>
      </c>
      <c r="L2048" s="3"/>
    </row>
    <row r="2049" spans="1:12" ht="13.5" customHeight="1" x14ac:dyDescent="0.25">
      <c r="A2049" s="3" t="s">
        <v>493</v>
      </c>
      <c r="B2049" s="2" t="s">
        <v>41068</v>
      </c>
      <c r="C2049" s="2" t="s">
        <v>8302</v>
      </c>
      <c r="D2049" s="3" t="s">
        <v>8303</v>
      </c>
      <c r="E2049" s="3" t="s">
        <v>8303</v>
      </c>
      <c r="F2049" s="3" t="s">
        <v>8304</v>
      </c>
      <c r="G2049" s="3" t="s">
        <v>8303</v>
      </c>
      <c r="H2049" s="3" t="s">
        <v>28646</v>
      </c>
      <c r="I2049" s="3" t="s">
        <v>28646</v>
      </c>
      <c r="J2049" s="3" t="s">
        <v>28647</v>
      </c>
      <c r="K2049" s="3" t="s">
        <v>28646</v>
      </c>
      <c r="L2049" s="3"/>
    </row>
    <row r="2050" spans="1:12" ht="13.5" customHeight="1" x14ac:dyDescent="0.25">
      <c r="A2050" s="3" t="s">
        <v>121</v>
      </c>
      <c r="B2050" s="2" t="s">
        <v>41068</v>
      </c>
      <c r="C2050" s="2" t="s">
        <v>8302</v>
      </c>
      <c r="D2050" s="3" t="s">
        <v>8303</v>
      </c>
      <c r="E2050" s="3" t="s">
        <v>8303</v>
      </c>
      <c r="F2050" s="3" t="s">
        <v>8304</v>
      </c>
      <c r="G2050" s="3" t="s">
        <v>8303</v>
      </c>
      <c r="H2050" s="3" t="s">
        <v>28646</v>
      </c>
      <c r="I2050" s="3" t="s">
        <v>28646</v>
      </c>
      <c r="J2050" s="3" t="s">
        <v>28647</v>
      </c>
      <c r="K2050" s="3" t="s">
        <v>28646</v>
      </c>
      <c r="L2050" s="3"/>
    </row>
    <row r="2051" spans="1:12" ht="13.5" customHeight="1" x14ac:dyDescent="0.25">
      <c r="A2051" s="3" t="s">
        <v>9</v>
      </c>
      <c r="B2051" s="2" t="s">
        <v>41068</v>
      </c>
      <c r="C2051" s="2" t="s">
        <v>8302</v>
      </c>
      <c r="D2051" s="3" t="s">
        <v>8303</v>
      </c>
      <c r="E2051" s="3" t="s">
        <v>8303</v>
      </c>
      <c r="F2051" s="3" t="s">
        <v>8304</v>
      </c>
      <c r="G2051" s="3" t="s">
        <v>8303</v>
      </c>
      <c r="H2051" s="3" t="s">
        <v>28646</v>
      </c>
      <c r="I2051" s="3" t="s">
        <v>28646</v>
      </c>
      <c r="J2051" s="3" t="s">
        <v>28647</v>
      </c>
      <c r="K2051" s="3" t="s">
        <v>28646</v>
      </c>
      <c r="L2051" s="3"/>
    </row>
    <row r="2052" spans="1:12" ht="13.5" customHeight="1" x14ac:dyDescent="0.25">
      <c r="A2052" s="3" t="s">
        <v>70</v>
      </c>
      <c r="B2052" s="2" t="s">
        <v>41069</v>
      </c>
      <c r="C2052" s="2" t="s">
        <v>8305</v>
      </c>
      <c r="D2052" s="3" t="s">
        <v>8306</v>
      </c>
      <c r="E2052" s="3" t="s">
        <v>8306</v>
      </c>
      <c r="F2052" s="3" t="s">
        <v>8307</v>
      </c>
      <c r="G2052" s="3" t="s">
        <v>8308</v>
      </c>
      <c r="H2052" s="3" t="s">
        <v>28648</v>
      </c>
      <c r="I2052" s="3" t="s">
        <v>28648</v>
      </c>
      <c r="J2052" s="3" t="s">
        <v>28649</v>
      </c>
      <c r="K2052" s="4" t="s">
        <v>28650</v>
      </c>
      <c r="L2052" s="3"/>
    </row>
    <row r="2053" spans="1:12" ht="13.5" customHeight="1" x14ac:dyDescent="0.25">
      <c r="A2053" s="3" t="s">
        <v>188</v>
      </c>
      <c r="B2053" s="2" t="s">
        <v>41070</v>
      </c>
      <c r="C2053" s="2" t="s">
        <v>8309</v>
      </c>
      <c r="D2053" s="3" t="s">
        <v>8310</v>
      </c>
      <c r="E2053" s="3" t="s">
        <v>8310</v>
      </c>
      <c r="F2053" s="3" t="s">
        <v>8311</v>
      </c>
      <c r="G2053" s="3" t="s">
        <v>8312</v>
      </c>
      <c r="H2053" s="3" t="s">
        <v>28651</v>
      </c>
      <c r="I2053" s="3" t="s">
        <v>28651</v>
      </c>
      <c r="J2053" s="3" t="s">
        <v>28652</v>
      </c>
      <c r="K2053" s="3" t="s">
        <v>28653</v>
      </c>
      <c r="L2053" s="3"/>
    </row>
    <row r="2054" spans="1:12" ht="13.5" customHeight="1" x14ac:dyDescent="0.25">
      <c r="A2054" s="3" t="s">
        <v>188</v>
      </c>
      <c r="B2054" s="2" t="s">
        <v>41071</v>
      </c>
      <c r="C2054" s="2" t="s">
        <v>8313</v>
      </c>
      <c r="D2054" s="3" t="s">
        <v>8314</v>
      </c>
      <c r="E2054" s="3" t="s">
        <v>8314</v>
      </c>
      <c r="F2054" s="3" t="s">
        <v>8315</v>
      </c>
      <c r="G2054" s="3" t="s">
        <v>8314</v>
      </c>
      <c r="H2054" s="3" t="s">
        <v>28654</v>
      </c>
      <c r="I2054" s="3" t="s">
        <v>28654</v>
      </c>
      <c r="J2054" s="3" t="s">
        <v>28655</v>
      </c>
      <c r="K2054" s="3" t="s">
        <v>28654</v>
      </c>
      <c r="L2054" s="3"/>
    </row>
    <row r="2055" spans="1:12" ht="13.5" customHeight="1" x14ac:dyDescent="0.25">
      <c r="A2055" s="3" t="s">
        <v>493</v>
      </c>
      <c r="B2055" s="2" t="s">
        <v>41072</v>
      </c>
      <c r="C2055" s="2" t="s">
        <v>8316</v>
      </c>
      <c r="D2055" s="3" t="s">
        <v>8317</v>
      </c>
      <c r="E2055" s="3" t="s">
        <v>8317</v>
      </c>
      <c r="F2055" s="3" t="s">
        <v>8318</v>
      </c>
      <c r="G2055" s="3" t="s">
        <v>8317</v>
      </c>
      <c r="H2055" s="3" t="s">
        <v>28656</v>
      </c>
      <c r="I2055" s="3" t="s">
        <v>28656</v>
      </c>
      <c r="J2055" s="3" t="s">
        <v>28657</v>
      </c>
      <c r="K2055" s="3" t="s">
        <v>28656</v>
      </c>
      <c r="L2055" s="3"/>
    </row>
    <row r="2056" spans="1:12" ht="13.5" customHeight="1" x14ac:dyDescent="0.25">
      <c r="A2056" s="3" t="s">
        <v>493</v>
      </c>
      <c r="B2056" s="2" t="s">
        <v>41073</v>
      </c>
      <c r="C2056" s="2" t="s">
        <v>8319</v>
      </c>
      <c r="D2056" s="3" t="s">
        <v>8320</v>
      </c>
      <c r="E2056" s="3" t="s">
        <v>8320</v>
      </c>
      <c r="F2056" s="3" t="s">
        <v>8321</v>
      </c>
      <c r="G2056" s="3" t="s">
        <v>8322</v>
      </c>
      <c r="H2056" s="3" t="s">
        <v>28658</v>
      </c>
      <c r="I2056" s="3" t="s">
        <v>28658</v>
      </c>
      <c r="J2056" s="3" t="s">
        <v>28659</v>
      </c>
      <c r="K2056" s="3" t="s">
        <v>28660</v>
      </c>
      <c r="L2056" s="3"/>
    </row>
    <row r="2057" spans="1:12" ht="13.5" customHeight="1" x14ac:dyDescent="0.25">
      <c r="A2057" s="3" t="s">
        <v>493</v>
      </c>
      <c r="B2057" s="2" t="s">
        <v>41074</v>
      </c>
      <c r="C2057" s="2" t="s">
        <v>8323</v>
      </c>
      <c r="D2057" s="3" t="s">
        <v>8324</v>
      </c>
      <c r="E2057" s="3" t="s">
        <v>8324</v>
      </c>
      <c r="F2057" s="3" t="s">
        <v>8325</v>
      </c>
      <c r="G2057" s="3" t="s">
        <v>8324</v>
      </c>
      <c r="H2057" s="3" t="s">
        <v>28661</v>
      </c>
      <c r="I2057" s="3" t="s">
        <v>28661</v>
      </c>
      <c r="J2057" s="3" t="s">
        <v>28662</v>
      </c>
      <c r="K2057" s="3" t="s">
        <v>28661</v>
      </c>
      <c r="L2057" s="3"/>
    </row>
    <row r="2058" spans="1:12" ht="13.5" customHeight="1" x14ac:dyDescent="0.25">
      <c r="A2058" s="3" t="s">
        <v>9</v>
      </c>
      <c r="B2058" s="2" t="s">
        <v>41075</v>
      </c>
      <c r="C2058" s="2" t="s">
        <v>8326</v>
      </c>
      <c r="D2058" s="3" t="s">
        <v>8327</v>
      </c>
      <c r="E2058" s="3" t="s">
        <v>8328</v>
      </c>
      <c r="F2058" s="3" t="s">
        <v>8329</v>
      </c>
      <c r="G2058" s="3" t="s">
        <v>8330</v>
      </c>
      <c r="H2058" s="3" t="s">
        <v>28663</v>
      </c>
      <c r="I2058" s="3" t="s">
        <v>28664</v>
      </c>
      <c r="J2058" s="3" t="s">
        <v>28665</v>
      </c>
      <c r="K2058" s="3" t="s">
        <v>28666</v>
      </c>
      <c r="L2058" s="3"/>
    </row>
    <row r="2059" spans="1:12" ht="13.5" customHeight="1" x14ac:dyDescent="0.25">
      <c r="A2059" s="3" t="s">
        <v>36</v>
      </c>
      <c r="B2059" s="2" t="s">
        <v>41076</v>
      </c>
      <c r="C2059" s="2" t="s">
        <v>8331</v>
      </c>
      <c r="D2059" s="3" t="s">
        <v>8332</v>
      </c>
      <c r="E2059" s="3" t="s">
        <v>8332</v>
      </c>
      <c r="F2059" s="3" t="s">
        <v>8333</v>
      </c>
      <c r="G2059" s="3" t="s">
        <v>8334</v>
      </c>
      <c r="H2059" s="3" t="s">
        <v>28667</v>
      </c>
      <c r="I2059" s="3" t="s">
        <v>28667</v>
      </c>
      <c r="J2059" s="3" t="s">
        <v>28668</v>
      </c>
      <c r="K2059" s="3" t="s">
        <v>28669</v>
      </c>
      <c r="L2059" s="3"/>
    </row>
    <row r="2060" spans="1:12" ht="13.5" customHeight="1" x14ac:dyDescent="0.25">
      <c r="A2060" s="3" t="s">
        <v>70</v>
      </c>
      <c r="B2060" s="2" t="s">
        <v>41077</v>
      </c>
      <c r="C2060" s="2" t="s">
        <v>8335</v>
      </c>
      <c r="D2060" s="3" t="s">
        <v>8336</v>
      </c>
      <c r="E2060" s="3" t="s">
        <v>8336</v>
      </c>
      <c r="F2060" s="3" t="s">
        <v>8337</v>
      </c>
      <c r="G2060" s="3" t="s">
        <v>8338</v>
      </c>
      <c r="H2060" s="3" t="s">
        <v>28670</v>
      </c>
      <c r="I2060" s="3" t="s">
        <v>28670</v>
      </c>
      <c r="J2060" s="3" t="s">
        <v>28671</v>
      </c>
      <c r="K2060" s="3" t="s">
        <v>28672</v>
      </c>
      <c r="L2060" s="3"/>
    </row>
    <row r="2061" spans="1:12" ht="13.5" customHeight="1" x14ac:dyDescent="0.25">
      <c r="A2061" s="3" t="s">
        <v>188</v>
      </c>
      <c r="B2061" s="2" t="s">
        <v>41078</v>
      </c>
      <c r="C2061" s="2" t="s">
        <v>8339</v>
      </c>
      <c r="D2061" s="3" t="s">
        <v>8340</v>
      </c>
      <c r="E2061" s="3" t="s">
        <v>8340</v>
      </c>
      <c r="F2061" s="3" t="s">
        <v>8341</v>
      </c>
      <c r="G2061" s="3" t="s">
        <v>8342</v>
      </c>
      <c r="H2061" s="3" t="s">
        <v>28673</v>
      </c>
      <c r="I2061" s="3" t="s">
        <v>28673</v>
      </c>
      <c r="J2061" s="3" t="s">
        <v>28674</v>
      </c>
      <c r="K2061" s="3" t="s">
        <v>28675</v>
      </c>
      <c r="L2061" s="3"/>
    </row>
    <row r="2062" spans="1:12" ht="13.5" customHeight="1" x14ac:dyDescent="0.25">
      <c r="A2062" s="3" t="s">
        <v>1538</v>
      </c>
      <c r="B2062" s="2" t="s">
        <v>41078</v>
      </c>
      <c r="C2062" s="2" t="s">
        <v>8339</v>
      </c>
      <c r="D2062" s="3" t="s">
        <v>8340</v>
      </c>
      <c r="E2062" s="3" t="s">
        <v>8340</v>
      </c>
      <c r="F2062" s="3" t="s">
        <v>8341</v>
      </c>
      <c r="G2062" s="3" t="s">
        <v>8342</v>
      </c>
      <c r="H2062" s="3" t="s">
        <v>28673</v>
      </c>
      <c r="I2062" s="3" t="s">
        <v>28673</v>
      </c>
      <c r="J2062" s="3" t="s">
        <v>28674</v>
      </c>
      <c r="K2062" s="3" t="s">
        <v>28675</v>
      </c>
      <c r="L2062" s="3"/>
    </row>
    <row r="2063" spans="1:12" ht="13.5" customHeight="1" x14ac:dyDescent="0.25">
      <c r="A2063" s="3" t="s">
        <v>1258</v>
      </c>
      <c r="B2063" s="2" t="s">
        <v>41079</v>
      </c>
      <c r="C2063" s="2" t="s">
        <v>8343</v>
      </c>
      <c r="D2063" s="3" t="s">
        <v>8344</v>
      </c>
      <c r="E2063" s="3" t="s">
        <v>8344</v>
      </c>
      <c r="F2063" s="3" t="s">
        <v>8345</v>
      </c>
      <c r="G2063" s="3" t="s">
        <v>8344</v>
      </c>
      <c r="H2063" s="3" t="s">
        <v>28676</v>
      </c>
      <c r="I2063" s="3" t="s">
        <v>28676</v>
      </c>
      <c r="J2063" s="3" t="s">
        <v>28677</v>
      </c>
      <c r="K2063" s="3" t="s">
        <v>28676</v>
      </c>
      <c r="L2063" s="3"/>
    </row>
    <row r="2064" spans="1:12" ht="13.5" customHeight="1" x14ac:dyDescent="0.25">
      <c r="A2064" s="3" t="s">
        <v>1258</v>
      </c>
      <c r="B2064" s="2" t="s">
        <v>41080</v>
      </c>
      <c r="C2064" s="2" t="s">
        <v>8346</v>
      </c>
      <c r="D2064" s="3" t="s">
        <v>8347</v>
      </c>
      <c r="E2064" s="3" t="s">
        <v>8347</v>
      </c>
      <c r="F2064" s="3" t="s">
        <v>8348</v>
      </c>
      <c r="G2064" s="3" t="s">
        <v>8347</v>
      </c>
      <c r="H2064" s="3" t="s">
        <v>28678</v>
      </c>
      <c r="I2064" s="3" t="s">
        <v>28678</v>
      </c>
      <c r="J2064" s="3" t="s">
        <v>28679</v>
      </c>
      <c r="K2064" s="3" t="s">
        <v>28678</v>
      </c>
      <c r="L2064" s="3"/>
    </row>
    <row r="2065" spans="1:12" ht="13.5" customHeight="1" x14ac:dyDescent="0.25">
      <c r="A2065" s="3" t="s">
        <v>6397</v>
      </c>
      <c r="B2065" s="2" t="s">
        <v>41081</v>
      </c>
      <c r="C2065" s="2" t="s">
        <v>8349</v>
      </c>
      <c r="D2065" s="3" t="s">
        <v>8350</v>
      </c>
      <c r="E2065" s="3" t="s">
        <v>8350</v>
      </c>
      <c r="F2065" s="3" t="s">
        <v>8351</v>
      </c>
      <c r="G2065" s="3" t="s">
        <v>8350</v>
      </c>
      <c r="H2065" s="3" t="s">
        <v>28680</v>
      </c>
      <c r="I2065" s="3" t="s">
        <v>28680</v>
      </c>
      <c r="J2065" s="3" t="s">
        <v>28681</v>
      </c>
      <c r="K2065" s="3" t="s">
        <v>28680</v>
      </c>
      <c r="L2065" s="3"/>
    </row>
    <row r="2066" spans="1:12" ht="13.5" customHeight="1" x14ac:dyDescent="0.25">
      <c r="A2066" s="3" t="s">
        <v>9</v>
      </c>
      <c r="B2066" s="2" t="s">
        <v>41082</v>
      </c>
      <c r="C2066" s="2" t="s">
        <v>8352</v>
      </c>
      <c r="D2066" s="3" t="s">
        <v>8353</v>
      </c>
      <c r="E2066" s="3" t="s">
        <v>8353</v>
      </c>
      <c r="F2066" s="3" t="s">
        <v>8354</v>
      </c>
      <c r="G2066" s="3" t="s">
        <v>8355</v>
      </c>
      <c r="H2066" s="3" t="s">
        <v>28682</v>
      </c>
      <c r="I2066" s="3" t="s">
        <v>28682</v>
      </c>
      <c r="J2066" s="3" t="s">
        <v>28683</v>
      </c>
      <c r="K2066" s="3" t="s">
        <v>28684</v>
      </c>
      <c r="L2066" s="3"/>
    </row>
    <row r="2067" spans="1:12" ht="13.5" customHeight="1" x14ac:dyDescent="0.25">
      <c r="A2067" s="3" t="s">
        <v>188</v>
      </c>
      <c r="B2067" s="2" t="s">
        <v>41083</v>
      </c>
      <c r="C2067" s="2" t="s">
        <v>8356</v>
      </c>
      <c r="D2067" s="3" t="s">
        <v>8357</v>
      </c>
      <c r="E2067" s="3" t="s">
        <v>8357</v>
      </c>
      <c r="F2067" s="3" t="s">
        <v>8358</v>
      </c>
      <c r="G2067" s="3" t="s">
        <v>8359</v>
      </c>
      <c r="H2067" s="3" t="s">
        <v>28685</v>
      </c>
      <c r="I2067" s="3" t="s">
        <v>28685</v>
      </c>
      <c r="J2067" s="3" t="s">
        <v>28686</v>
      </c>
      <c r="K2067" s="3" t="s">
        <v>28687</v>
      </c>
      <c r="L2067" s="3"/>
    </row>
    <row r="2068" spans="1:12" ht="13.5" customHeight="1" x14ac:dyDescent="0.25">
      <c r="A2068" s="3" t="s">
        <v>1538</v>
      </c>
      <c r="B2068" s="2" t="s">
        <v>41083</v>
      </c>
      <c r="C2068" s="2" t="s">
        <v>8356</v>
      </c>
      <c r="D2068" s="3" t="s">
        <v>8357</v>
      </c>
      <c r="E2068" s="3" t="s">
        <v>8357</v>
      </c>
      <c r="F2068" s="3" t="s">
        <v>8358</v>
      </c>
      <c r="G2068" s="3" t="s">
        <v>8359</v>
      </c>
      <c r="H2068" s="3" t="s">
        <v>28685</v>
      </c>
      <c r="I2068" s="3" t="s">
        <v>28685</v>
      </c>
      <c r="J2068" s="3" t="s">
        <v>28686</v>
      </c>
      <c r="K2068" s="3" t="s">
        <v>28687</v>
      </c>
      <c r="L2068" s="3"/>
    </row>
    <row r="2069" spans="1:12" ht="13.5" customHeight="1" x14ac:dyDescent="0.25">
      <c r="A2069" s="3" t="s">
        <v>1538</v>
      </c>
      <c r="B2069" s="2" t="s">
        <v>41084</v>
      </c>
      <c r="C2069" s="2" t="s">
        <v>8360</v>
      </c>
      <c r="D2069" s="3" t="s">
        <v>8361</v>
      </c>
      <c r="E2069" s="3" t="s">
        <v>8361</v>
      </c>
      <c r="F2069" s="3" t="s">
        <v>8362</v>
      </c>
      <c r="G2069" s="3" t="s">
        <v>8363</v>
      </c>
      <c r="H2069" s="3" t="s">
        <v>28688</v>
      </c>
      <c r="I2069" s="3" t="s">
        <v>28688</v>
      </c>
      <c r="J2069" s="3" t="s">
        <v>28689</v>
      </c>
      <c r="K2069" s="3" t="s">
        <v>28690</v>
      </c>
      <c r="L2069" s="3"/>
    </row>
    <row r="2070" spans="1:12" ht="13.5" customHeight="1" x14ac:dyDescent="0.25">
      <c r="A2070" s="3" t="s">
        <v>188</v>
      </c>
      <c r="B2070" s="2" t="s">
        <v>41084</v>
      </c>
      <c r="C2070" s="2" t="s">
        <v>8360</v>
      </c>
      <c r="D2070" s="3" t="s">
        <v>8361</v>
      </c>
      <c r="E2070" s="3" t="s">
        <v>8361</v>
      </c>
      <c r="F2070" s="3" t="s">
        <v>8362</v>
      </c>
      <c r="G2070" s="3" t="s">
        <v>8363</v>
      </c>
      <c r="H2070" s="3" t="s">
        <v>28688</v>
      </c>
      <c r="I2070" s="3" t="s">
        <v>28688</v>
      </c>
      <c r="J2070" s="3" t="s">
        <v>28689</v>
      </c>
      <c r="K2070" s="3" t="s">
        <v>28690</v>
      </c>
      <c r="L2070" s="3"/>
    </row>
    <row r="2071" spans="1:12" ht="13.5" customHeight="1" x14ac:dyDescent="0.25">
      <c r="A2071" s="3" t="s">
        <v>9</v>
      </c>
      <c r="B2071" s="2" t="s">
        <v>41085</v>
      </c>
      <c r="C2071" s="2" t="s">
        <v>8364</v>
      </c>
      <c r="D2071" s="3" t="s">
        <v>8365</v>
      </c>
      <c r="E2071" s="3" t="s">
        <v>8365</v>
      </c>
      <c r="F2071" s="3" t="s">
        <v>8366</v>
      </c>
      <c r="G2071" s="3" t="s">
        <v>8367</v>
      </c>
      <c r="H2071" s="3" t="s">
        <v>28691</v>
      </c>
      <c r="I2071" s="3" t="s">
        <v>28691</v>
      </c>
      <c r="J2071" s="3" t="s">
        <v>28692</v>
      </c>
      <c r="K2071" s="3" t="s">
        <v>28693</v>
      </c>
      <c r="L2071" s="3"/>
    </row>
    <row r="2072" spans="1:12" ht="13.5" customHeight="1" x14ac:dyDescent="0.25">
      <c r="A2072" s="3" t="s">
        <v>9</v>
      </c>
      <c r="B2072" s="2" t="s">
        <v>41086</v>
      </c>
      <c r="C2072" s="2" t="s">
        <v>8368</v>
      </c>
      <c r="D2072" s="3" t="s">
        <v>8369</v>
      </c>
      <c r="E2072" s="3" t="s">
        <v>8370</v>
      </c>
      <c r="F2072" s="3" t="s">
        <v>8371</v>
      </c>
      <c r="G2072" s="3" t="s">
        <v>8372</v>
      </c>
      <c r="H2072" s="3" t="s">
        <v>28694</v>
      </c>
      <c r="I2072" s="3" t="s">
        <v>28695</v>
      </c>
      <c r="J2072" s="3" t="s">
        <v>28696</v>
      </c>
      <c r="K2072" s="3" t="s">
        <v>28697</v>
      </c>
      <c r="L2072" s="3"/>
    </row>
    <row r="2073" spans="1:12" ht="13.5" customHeight="1" x14ac:dyDescent="0.25">
      <c r="A2073" s="3" t="s">
        <v>9</v>
      </c>
      <c r="B2073" s="2" t="s">
        <v>41087</v>
      </c>
      <c r="C2073" s="2" t="s">
        <v>8373</v>
      </c>
      <c r="D2073" s="3" t="s">
        <v>8374</v>
      </c>
      <c r="E2073" s="3" t="s">
        <v>8374</v>
      </c>
      <c r="F2073" s="3" t="s">
        <v>8375</v>
      </c>
      <c r="G2073" s="3" t="s">
        <v>8376</v>
      </c>
      <c r="H2073" s="3" t="s">
        <v>28698</v>
      </c>
      <c r="I2073" s="3" t="s">
        <v>28698</v>
      </c>
      <c r="J2073" s="3" t="s">
        <v>28699</v>
      </c>
      <c r="K2073" s="3" t="s">
        <v>28700</v>
      </c>
      <c r="L2073" s="3"/>
    </row>
    <row r="2074" spans="1:12" ht="13.5" customHeight="1" x14ac:dyDescent="0.25">
      <c r="A2074" s="3" t="s">
        <v>54</v>
      </c>
      <c r="B2074" s="2" t="s">
        <v>41088</v>
      </c>
      <c r="C2074" s="2" t="s">
        <v>8377</v>
      </c>
      <c r="D2074" s="3" t="s">
        <v>8378</v>
      </c>
      <c r="E2074" s="3" t="s">
        <v>8378</v>
      </c>
      <c r="F2074" s="3" t="s">
        <v>8379</v>
      </c>
      <c r="G2074" s="3" t="s">
        <v>8378</v>
      </c>
      <c r="H2074" s="3" t="s">
        <v>28701</v>
      </c>
      <c r="I2074" s="3" t="s">
        <v>28701</v>
      </c>
      <c r="J2074" s="3" t="s">
        <v>28702</v>
      </c>
      <c r="K2074" s="3" t="s">
        <v>28701</v>
      </c>
      <c r="L2074" s="3"/>
    </row>
    <row r="2075" spans="1:12" ht="13.5" customHeight="1" x14ac:dyDescent="0.25">
      <c r="A2075" s="3" t="s">
        <v>54</v>
      </c>
      <c r="B2075" s="2" t="s">
        <v>41089</v>
      </c>
      <c r="C2075" s="2" t="s">
        <v>8380</v>
      </c>
      <c r="D2075" s="3" t="s">
        <v>8381</v>
      </c>
      <c r="E2075" s="3" t="s">
        <v>8381</v>
      </c>
      <c r="F2075" s="3" t="s">
        <v>8382</v>
      </c>
      <c r="G2075" s="3" t="s">
        <v>8381</v>
      </c>
      <c r="H2075" s="3" t="s">
        <v>28703</v>
      </c>
      <c r="I2075" s="3" t="s">
        <v>28703</v>
      </c>
      <c r="J2075" s="3" t="s">
        <v>28704</v>
      </c>
      <c r="K2075" s="3" t="s">
        <v>28703</v>
      </c>
      <c r="L2075" s="3"/>
    </row>
    <row r="2076" spans="1:12" ht="13.5" customHeight="1" x14ac:dyDescent="0.25">
      <c r="A2076" s="3" t="s">
        <v>54</v>
      </c>
      <c r="B2076" s="2" t="s">
        <v>41090</v>
      </c>
      <c r="C2076" s="2" t="s">
        <v>8383</v>
      </c>
      <c r="D2076" s="3" t="s">
        <v>8384</v>
      </c>
      <c r="E2076" s="3" t="s">
        <v>8384</v>
      </c>
      <c r="F2076" s="3" t="s">
        <v>8385</v>
      </c>
      <c r="G2076" s="3" t="s">
        <v>8384</v>
      </c>
      <c r="H2076" s="3" t="s">
        <v>28705</v>
      </c>
      <c r="I2076" s="3" t="s">
        <v>28705</v>
      </c>
      <c r="J2076" s="3" t="s">
        <v>28706</v>
      </c>
      <c r="K2076" s="3" t="s">
        <v>28705</v>
      </c>
      <c r="L2076" s="3"/>
    </row>
    <row r="2077" spans="1:12" ht="13.5" customHeight="1" x14ac:dyDescent="0.25">
      <c r="A2077" s="3" t="s">
        <v>54</v>
      </c>
      <c r="B2077" s="2" t="s">
        <v>41091</v>
      </c>
      <c r="C2077" s="2" t="s">
        <v>8386</v>
      </c>
      <c r="D2077" s="3" t="s">
        <v>8387</v>
      </c>
      <c r="E2077" s="3" t="s">
        <v>8387</v>
      </c>
      <c r="F2077" s="3" t="s">
        <v>8388</v>
      </c>
      <c r="G2077" s="3" t="s">
        <v>8389</v>
      </c>
      <c r="H2077" s="3" t="s">
        <v>28707</v>
      </c>
      <c r="I2077" s="3" t="s">
        <v>28707</v>
      </c>
      <c r="J2077" s="3" t="s">
        <v>28708</v>
      </c>
      <c r="K2077" s="3" t="s">
        <v>28709</v>
      </c>
      <c r="L2077" s="3"/>
    </row>
    <row r="2078" spans="1:12" ht="13.5" customHeight="1" x14ac:dyDescent="0.25">
      <c r="A2078" s="3" t="s">
        <v>9</v>
      </c>
      <c r="B2078" s="2" t="s">
        <v>41092</v>
      </c>
      <c r="C2078" s="2" t="s">
        <v>8390</v>
      </c>
      <c r="D2078" s="3" t="s">
        <v>8391</v>
      </c>
      <c r="E2078" s="3" t="s">
        <v>8391</v>
      </c>
      <c r="F2078" s="3" t="s">
        <v>8392</v>
      </c>
      <c r="G2078" s="3" t="s">
        <v>8393</v>
      </c>
      <c r="H2078" s="3" t="s">
        <v>28710</v>
      </c>
      <c r="I2078" s="3" t="s">
        <v>28710</v>
      </c>
      <c r="J2078" s="3" t="s">
        <v>28711</v>
      </c>
      <c r="K2078" s="3" t="s">
        <v>28710</v>
      </c>
      <c r="L2078" s="3"/>
    </row>
    <row r="2079" spans="1:12" ht="13.5" customHeight="1" x14ac:dyDescent="0.25">
      <c r="A2079" s="3" t="s">
        <v>1560</v>
      </c>
      <c r="B2079" s="2" t="s">
        <v>41093</v>
      </c>
      <c r="C2079" s="2" t="s">
        <v>8394</v>
      </c>
      <c r="D2079" s="3" t="s">
        <v>8395</v>
      </c>
      <c r="E2079" s="3" t="s">
        <v>8395</v>
      </c>
      <c r="F2079" s="3" t="s">
        <v>8396</v>
      </c>
      <c r="G2079" s="3" t="s">
        <v>8397</v>
      </c>
      <c r="H2079" s="3" t="s">
        <v>28712</v>
      </c>
      <c r="I2079" s="3" t="s">
        <v>28712</v>
      </c>
      <c r="J2079" s="3" t="s">
        <v>28713</v>
      </c>
      <c r="K2079" s="3" t="s">
        <v>28714</v>
      </c>
      <c r="L2079" s="3"/>
    </row>
    <row r="2080" spans="1:12" ht="13.5" customHeight="1" x14ac:dyDescent="0.25">
      <c r="A2080" s="3" t="s">
        <v>9</v>
      </c>
      <c r="B2080" s="2" t="s">
        <v>41094</v>
      </c>
      <c r="C2080" s="2" t="s">
        <v>8398</v>
      </c>
      <c r="D2080" s="3" t="s">
        <v>8399</v>
      </c>
      <c r="E2080" s="3" t="s">
        <v>8399</v>
      </c>
      <c r="F2080" s="3" t="s">
        <v>8400</v>
      </c>
      <c r="G2080" s="3" t="s">
        <v>8399</v>
      </c>
      <c r="H2080" s="3" t="s">
        <v>28715</v>
      </c>
      <c r="I2080" s="3" t="s">
        <v>28715</v>
      </c>
      <c r="J2080" s="3" t="s">
        <v>28716</v>
      </c>
      <c r="K2080" s="3" t="s">
        <v>28715</v>
      </c>
      <c r="L2080" s="3"/>
    </row>
    <row r="2081" spans="1:12" ht="13.5" customHeight="1" x14ac:dyDescent="0.25">
      <c r="A2081" s="3" t="s">
        <v>9</v>
      </c>
      <c r="B2081" s="2" t="s">
        <v>41095</v>
      </c>
      <c r="C2081" s="2" t="s">
        <v>8401</v>
      </c>
      <c r="D2081" s="3" t="s">
        <v>8402</v>
      </c>
      <c r="E2081" s="3" t="s">
        <v>8402</v>
      </c>
      <c r="F2081" s="3" t="s">
        <v>8403</v>
      </c>
      <c r="G2081" s="3" t="s">
        <v>8404</v>
      </c>
      <c r="H2081" s="3" t="s">
        <v>28717</v>
      </c>
      <c r="I2081" s="3" t="s">
        <v>28717</v>
      </c>
      <c r="J2081" s="3" t="s">
        <v>28718</v>
      </c>
      <c r="K2081" s="3" t="s">
        <v>28719</v>
      </c>
      <c r="L2081" s="3"/>
    </row>
    <row r="2082" spans="1:12" ht="13.5" customHeight="1" x14ac:dyDescent="0.25">
      <c r="A2082" s="3" t="s">
        <v>36</v>
      </c>
      <c r="B2082" s="2" t="s">
        <v>41096</v>
      </c>
      <c r="C2082" s="2" t="s">
        <v>8405</v>
      </c>
      <c r="D2082" s="3" t="s">
        <v>8406</v>
      </c>
      <c r="E2082" s="3" t="s">
        <v>8406</v>
      </c>
      <c r="F2082" s="3" t="s">
        <v>8407</v>
      </c>
      <c r="G2082" s="3" t="s">
        <v>8408</v>
      </c>
      <c r="H2082" s="3" t="s">
        <v>28720</v>
      </c>
      <c r="I2082" s="3" t="s">
        <v>28720</v>
      </c>
      <c r="J2082" s="3" t="s">
        <v>28721</v>
      </c>
      <c r="K2082" s="3" t="s">
        <v>28722</v>
      </c>
      <c r="L2082" s="3"/>
    </row>
    <row r="2083" spans="1:12" ht="13.5" customHeight="1" x14ac:dyDescent="0.25">
      <c r="A2083" s="3" t="s">
        <v>9</v>
      </c>
      <c r="B2083" s="2" t="s">
        <v>41097</v>
      </c>
      <c r="C2083" s="2" t="s">
        <v>8409</v>
      </c>
      <c r="D2083" s="3" t="s">
        <v>8410</v>
      </c>
      <c r="E2083" s="3" t="s">
        <v>8410</v>
      </c>
      <c r="F2083" s="3" t="s">
        <v>8411</v>
      </c>
      <c r="G2083" s="3" t="s">
        <v>8412</v>
      </c>
      <c r="H2083" s="3" t="s">
        <v>28723</v>
      </c>
      <c r="I2083" s="3" t="s">
        <v>28723</v>
      </c>
      <c r="J2083" s="3" t="s">
        <v>28724</v>
      </c>
      <c r="K2083" s="3" t="s">
        <v>28725</v>
      </c>
      <c r="L2083" s="3"/>
    </row>
    <row r="2084" spans="1:12" ht="13.5" customHeight="1" x14ac:dyDescent="0.25">
      <c r="A2084" s="3" t="s">
        <v>9</v>
      </c>
      <c r="B2084" s="2" t="s">
        <v>41098</v>
      </c>
      <c r="C2084" s="2" t="s">
        <v>8413</v>
      </c>
      <c r="D2084" s="3" t="s">
        <v>8414</v>
      </c>
      <c r="E2084" s="3" t="s">
        <v>8414</v>
      </c>
      <c r="F2084" s="3" t="s">
        <v>8415</v>
      </c>
      <c r="G2084" s="3" t="s">
        <v>8416</v>
      </c>
      <c r="H2084" s="3" t="s">
        <v>28726</v>
      </c>
      <c r="I2084" s="3" t="s">
        <v>28726</v>
      </c>
      <c r="J2084" s="3" t="s">
        <v>28727</v>
      </c>
      <c r="K2084" s="3" t="s">
        <v>28728</v>
      </c>
      <c r="L2084" s="3"/>
    </row>
    <row r="2085" spans="1:12" ht="13.5" customHeight="1" x14ac:dyDescent="0.25">
      <c r="A2085" s="3" t="s">
        <v>9</v>
      </c>
      <c r="B2085" s="2" t="s">
        <v>41099</v>
      </c>
      <c r="C2085" s="2" t="s">
        <v>8417</v>
      </c>
      <c r="D2085" s="3" t="s">
        <v>8418</v>
      </c>
      <c r="E2085" s="3" t="s">
        <v>8418</v>
      </c>
      <c r="F2085" s="3" t="s">
        <v>8419</v>
      </c>
      <c r="G2085" s="3" t="s">
        <v>8420</v>
      </c>
      <c r="H2085" s="3" t="s">
        <v>28729</v>
      </c>
      <c r="I2085" s="3" t="s">
        <v>28729</v>
      </c>
      <c r="J2085" s="3" t="s">
        <v>28730</v>
      </c>
      <c r="K2085" s="3" t="s">
        <v>28731</v>
      </c>
      <c r="L2085" s="3"/>
    </row>
    <row r="2086" spans="1:12" ht="13.5" customHeight="1" x14ac:dyDescent="0.25">
      <c r="A2086" s="3" t="s">
        <v>9</v>
      </c>
      <c r="B2086" s="2" t="s">
        <v>41100</v>
      </c>
      <c r="C2086" s="2" t="s">
        <v>8421</v>
      </c>
      <c r="D2086" s="3" t="s">
        <v>8422</v>
      </c>
      <c r="E2086" s="3" t="s">
        <v>8422</v>
      </c>
      <c r="F2086" s="3" t="s">
        <v>8423</v>
      </c>
      <c r="G2086" s="3" t="s">
        <v>8424</v>
      </c>
      <c r="H2086" s="3" t="s">
        <v>28732</v>
      </c>
      <c r="I2086" s="3" t="s">
        <v>28732</v>
      </c>
      <c r="J2086" s="3" t="s">
        <v>28733</v>
      </c>
      <c r="K2086" s="3" t="s">
        <v>28734</v>
      </c>
      <c r="L2086" s="3"/>
    </row>
    <row r="2087" spans="1:12" ht="13.5" customHeight="1" x14ac:dyDescent="0.25">
      <c r="A2087" s="3" t="s">
        <v>9</v>
      </c>
      <c r="B2087" s="2" t="s">
        <v>41101</v>
      </c>
      <c r="C2087" s="2" t="s">
        <v>8425</v>
      </c>
      <c r="D2087" s="3" t="s">
        <v>8426</v>
      </c>
      <c r="E2087" s="3" t="s">
        <v>8426</v>
      </c>
      <c r="F2087" s="3" t="s">
        <v>8427</v>
      </c>
      <c r="G2087" s="3" t="s">
        <v>8428</v>
      </c>
      <c r="H2087" s="3" t="s">
        <v>28735</v>
      </c>
      <c r="I2087" s="3" t="s">
        <v>28735</v>
      </c>
      <c r="J2087" s="3" t="s">
        <v>28736</v>
      </c>
      <c r="K2087" s="3" t="s">
        <v>28737</v>
      </c>
      <c r="L2087" s="3"/>
    </row>
    <row r="2088" spans="1:12" ht="13.5" customHeight="1" x14ac:dyDescent="0.25">
      <c r="A2088" s="3" t="s">
        <v>145</v>
      </c>
      <c r="B2088" s="2" t="s">
        <v>41102</v>
      </c>
      <c r="C2088" s="2" t="s">
        <v>8429</v>
      </c>
      <c r="D2088" s="3" t="s">
        <v>8430</v>
      </c>
      <c r="E2088" s="3" t="s">
        <v>8430</v>
      </c>
      <c r="F2088" s="3" t="s">
        <v>8431</v>
      </c>
      <c r="G2088" s="3" t="s">
        <v>8430</v>
      </c>
      <c r="H2088" s="3" t="s">
        <v>28738</v>
      </c>
      <c r="I2088" s="3" t="s">
        <v>28738</v>
      </c>
      <c r="J2088" s="3" t="s">
        <v>28739</v>
      </c>
      <c r="K2088" s="3" t="s">
        <v>28738</v>
      </c>
      <c r="L2088" s="3"/>
    </row>
    <row r="2089" spans="1:12" ht="13.5" customHeight="1" x14ac:dyDescent="0.25">
      <c r="A2089" s="3" t="s">
        <v>188</v>
      </c>
      <c r="B2089" s="2" t="s">
        <v>41103</v>
      </c>
      <c r="C2089" s="2" t="s">
        <v>8432</v>
      </c>
      <c r="D2089" s="3" t="s">
        <v>8433</v>
      </c>
      <c r="E2089" s="3" t="s">
        <v>8433</v>
      </c>
      <c r="F2089" s="3" t="s">
        <v>8434</v>
      </c>
      <c r="G2089" s="3" t="s">
        <v>8433</v>
      </c>
      <c r="H2089" s="3" t="s">
        <v>28740</v>
      </c>
      <c r="I2089" s="3" t="s">
        <v>28740</v>
      </c>
      <c r="J2089" s="3" t="s">
        <v>28741</v>
      </c>
      <c r="K2089" s="3" t="s">
        <v>28740</v>
      </c>
      <c r="L2089" s="3"/>
    </row>
    <row r="2090" spans="1:12" ht="13.5" customHeight="1" x14ac:dyDescent="0.25">
      <c r="A2090" s="3" t="s">
        <v>188</v>
      </c>
      <c r="B2090" s="2" t="s">
        <v>41104</v>
      </c>
      <c r="C2090" s="2" t="s">
        <v>8435</v>
      </c>
      <c r="D2090" s="3" t="s">
        <v>8436</v>
      </c>
      <c r="E2090" s="3" t="s">
        <v>8436</v>
      </c>
      <c r="F2090" s="3" t="s">
        <v>8437</v>
      </c>
      <c r="G2090" s="3" t="s">
        <v>8436</v>
      </c>
      <c r="H2090" s="3" t="s">
        <v>28742</v>
      </c>
      <c r="I2090" s="3" t="s">
        <v>28742</v>
      </c>
      <c r="J2090" s="3" t="s">
        <v>28743</v>
      </c>
      <c r="K2090" s="3" t="s">
        <v>28742</v>
      </c>
      <c r="L2090" s="3"/>
    </row>
    <row r="2091" spans="1:12" ht="13.5" customHeight="1" x14ac:dyDescent="0.25">
      <c r="A2091" s="3" t="s">
        <v>70</v>
      </c>
      <c r="B2091" s="2" t="s">
        <v>41105</v>
      </c>
      <c r="C2091" s="2" t="s">
        <v>8438</v>
      </c>
      <c r="D2091" s="3" t="s">
        <v>8439</v>
      </c>
      <c r="E2091" s="3" t="s">
        <v>8439</v>
      </c>
      <c r="F2091" s="3" t="s">
        <v>8440</v>
      </c>
      <c r="G2091" s="3" t="s">
        <v>8441</v>
      </c>
      <c r="H2091" s="3" t="s">
        <v>28744</v>
      </c>
      <c r="I2091" s="3" t="s">
        <v>28744</v>
      </c>
      <c r="J2091" s="3" t="s">
        <v>28745</v>
      </c>
      <c r="K2091" s="3" t="s">
        <v>28746</v>
      </c>
      <c r="L2091" s="3"/>
    </row>
    <row r="2092" spans="1:12" ht="13.5" customHeight="1" x14ac:dyDescent="0.25">
      <c r="A2092" s="3" t="s">
        <v>9</v>
      </c>
      <c r="B2092" s="2" t="s">
        <v>41106</v>
      </c>
      <c r="C2092" s="2" t="s">
        <v>8442</v>
      </c>
      <c r="D2092" s="3" t="s">
        <v>8443</v>
      </c>
      <c r="E2092" s="3" t="s">
        <v>8443</v>
      </c>
      <c r="F2092" s="3" t="s">
        <v>8444</v>
      </c>
      <c r="G2092" s="3" t="s">
        <v>8445</v>
      </c>
      <c r="H2092" s="3" t="s">
        <v>28747</v>
      </c>
      <c r="I2092" s="3" t="s">
        <v>28747</v>
      </c>
      <c r="J2092" s="3" t="s">
        <v>28748</v>
      </c>
      <c r="K2092" s="4" t="s">
        <v>28749</v>
      </c>
      <c r="L2092" s="3"/>
    </row>
    <row r="2093" spans="1:12" ht="13.5" customHeight="1" x14ac:dyDescent="0.25">
      <c r="A2093" s="5" t="s">
        <v>13581</v>
      </c>
      <c r="B2093" s="5" t="s">
        <v>44652</v>
      </c>
      <c r="C2093" s="5" t="s">
        <v>44653</v>
      </c>
      <c r="D2093" s="5" t="s">
        <v>44654</v>
      </c>
      <c r="E2093" s="1" t="s">
        <v>44654</v>
      </c>
      <c r="F2093" s="1" t="s">
        <v>44655</v>
      </c>
      <c r="G2093" s="1" t="s">
        <v>44656</v>
      </c>
      <c r="H2093" s="5" t="str">
        <f ca="1">IFERROR(__xludf.DUMMYFUNCTION("GOOGLETRANSLATE(D69,""en"",""ja"")"),"葉酸加水分解酵素1")</f>
        <v>葉酸加水分解酵素1</v>
      </c>
      <c r="I2093" s="5" t="str">
        <f ca="1">IFERROR(__xludf.DUMMYFUNCTION("GOOGLETRANSLATE(E69,""en"",""ja"")"),"葉酸加水分解酵素1")</f>
        <v>葉酸加水分解酵素1</v>
      </c>
      <c r="J2093" s="5" t="str">
        <f ca="1">IFERROR(__xludf.DUMMYFUNCTION("GOOGLETRANSLATE(F69,""en"",""ja"")"),"生物標本中の葉酸加水分解酵素 1 の測定。")</f>
        <v>生物標本中の葉酸加水分解酵素 1 の測定。</v>
      </c>
      <c r="K2093" s="5" t="str">
        <f ca="1">IFERROR(__xludf.DUMMYFUNCTION("GOOGLETRANSLATE(G69,""en"",""ja"")"),"葉酸加水分解酵素1の測定")</f>
        <v>葉酸加水分解酵素1の測定</v>
      </c>
      <c r="L2093" s="3"/>
    </row>
    <row r="2094" spans="1:12" ht="13.5" customHeight="1" x14ac:dyDescent="0.25">
      <c r="A2094" s="3" t="s">
        <v>9</v>
      </c>
      <c r="B2094" s="2" t="s">
        <v>41107</v>
      </c>
      <c r="C2094" s="2" t="s">
        <v>8446</v>
      </c>
      <c r="D2094" s="3" t="s">
        <v>8447</v>
      </c>
      <c r="E2094" s="3" t="s">
        <v>8447</v>
      </c>
      <c r="F2094" s="3" t="s">
        <v>8448</v>
      </c>
      <c r="G2094" s="3" t="s">
        <v>8449</v>
      </c>
      <c r="H2094" s="3" t="s">
        <v>28750</v>
      </c>
      <c r="I2094" s="3" t="s">
        <v>28750</v>
      </c>
      <c r="J2094" s="3" t="s">
        <v>28751</v>
      </c>
      <c r="K2094" s="3" t="s">
        <v>28752</v>
      </c>
      <c r="L2094" s="3"/>
    </row>
    <row r="2095" spans="1:12" ht="13.5" customHeight="1" x14ac:dyDescent="0.25">
      <c r="A2095" s="3" t="s">
        <v>54</v>
      </c>
      <c r="B2095" s="2" t="s">
        <v>41108</v>
      </c>
      <c r="C2095" s="2" t="s">
        <v>8450</v>
      </c>
      <c r="D2095" s="3" t="s">
        <v>8451</v>
      </c>
      <c r="E2095" s="3" t="s">
        <v>8452</v>
      </c>
      <c r="F2095" s="3" t="s">
        <v>8453</v>
      </c>
      <c r="G2095" s="3" t="s">
        <v>8454</v>
      </c>
      <c r="H2095" s="3" t="s">
        <v>28753</v>
      </c>
      <c r="I2095" s="3" t="s">
        <v>28754</v>
      </c>
      <c r="J2095" s="3" t="s">
        <v>28755</v>
      </c>
      <c r="K2095" s="3" t="s">
        <v>28756</v>
      </c>
      <c r="L2095" s="3"/>
    </row>
    <row r="2096" spans="1:12" ht="13.5" customHeight="1" x14ac:dyDescent="0.25">
      <c r="A2096" s="3" t="s">
        <v>9</v>
      </c>
      <c r="B2096" s="2" t="s">
        <v>41108</v>
      </c>
      <c r="C2096" s="2" t="s">
        <v>8450</v>
      </c>
      <c r="D2096" s="3" t="s">
        <v>8451</v>
      </c>
      <c r="E2096" s="3" t="s">
        <v>8452</v>
      </c>
      <c r="F2096" s="3" t="s">
        <v>8453</v>
      </c>
      <c r="G2096" s="3" t="s">
        <v>8454</v>
      </c>
      <c r="H2096" s="3" t="s">
        <v>28753</v>
      </c>
      <c r="I2096" s="3" t="s">
        <v>28754</v>
      </c>
      <c r="J2096" s="3" t="s">
        <v>28755</v>
      </c>
      <c r="K2096" s="3" t="s">
        <v>28756</v>
      </c>
      <c r="L2096" s="3"/>
    </row>
    <row r="2097" spans="1:12" ht="13.5" customHeight="1" x14ac:dyDescent="0.25">
      <c r="A2097" s="5" t="s">
        <v>13581</v>
      </c>
      <c r="B2097" s="5" t="s">
        <v>44657</v>
      </c>
      <c r="C2097" s="5" t="s">
        <v>44658</v>
      </c>
      <c r="D2097" s="5" t="s">
        <v>44659</v>
      </c>
      <c r="E2097" s="1" t="s">
        <v>44660</v>
      </c>
      <c r="F2097" s="1" t="s">
        <v>44661</v>
      </c>
      <c r="G2097" s="1" t="s">
        <v>44662</v>
      </c>
      <c r="H2097" s="5" t="str">
        <f ca="1">IFERROR(__xludf.DUMMYFUNCTION("GOOGLETRANSLATE(D70,""en"",""ja"")"),"フォークヘッドボックスプロテイン3")</f>
        <v>フォークヘッドボックスプロテイン3</v>
      </c>
      <c r="I2097" s="5" t="str">
        <f ca="1">IFERROR(__xludf.DUMMYFUNCTION("GOOGLETRANSLATE(E70,""en"",""ja"")"),"AIID; DIETER; フォークヘッドボックスP3; フォークヘッドボックスタンパク質3; IPEX; JM2; PIDX; SCURFIN; XPID")</f>
        <v>AIID; DIETER; フォークヘッドボックスP3; フォークヘッドボックスタンパク質3; IPEX; JM2; PIDX; SCURFIN; XPID</v>
      </c>
      <c r="J2097" s="5" t="str">
        <f ca="1">IFERROR(__xludf.DUMMYFUNCTION("GOOGLETRANSLATE(F70,""en"",""ja"")"),"生物標本中のフォークヘッドボックスタンパク質 3 の測定。")</f>
        <v>生物標本中のフォークヘッドボックスタンパク質 3 の測定。</v>
      </c>
      <c r="K2097" s="5" t="str">
        <f ca="1">IFERROR(__xludf.DUMMYFUNCTION("GOOGLETRANSLATE(G70,""en"",""ja"")"),"フォークヘッドボックスタンパク質P3測定")</f>
        <v>フォークヘッドボックスタンパク質P3測定</v>
      </c>
      <c r="L2097" s="3"/>
    </row>
    <row r="2098" spans="1:12" ht="13.5" customHeight="1" x14ac:dyDescent="0.25">
      <c r="A2098" s="3" t="s">
        <v>106</v>
      </c>
      <c r="B2098" s="2" t="s">
        <v>41109</v>
      </c>
      <c r="C2098" s="2" t="s">
        <v>8455</v>
      </c>
      <c r="D2098" s="3" t="s">
        <v>8456</v>
      </c>
      <c r="E2098" s="3" t="s">
        <v>8457</v>
      </c>
      <c r="F2098" s="3" t="s">
        <v>8458</v>
      </c>
      <c r="G2098" s="3" t="s">
        <v>8459</v>
      </c>
      <c r="H2098" s="3" t="s">
        <v>28757</v>
      </c>
      <c r="I2098" s="3" t="s">
        <v>28758</v>
      </c>
      <c r="J2098" s="3" t="s">
        <v>28759</v>
      </c>
      <c r="K2098" s="3" t="s">
        <v>28760</v>
      </c>
      <c r="L2098" s="3"/>
    </row>
    <row r="2099" spans="1:12" ht="13.5" customHeight="1" x14ac:dyDescent="0.25">
      <c r="A2099" s="3" t="s">
        <v>9</v>
      </c>
      <c r="B2099" s="2" t="s">
        <v>41110</v>
      </c>
      <c r="C2099" s="2" t="s">
        <v>8460</v>
      </c>
      <c r="D2099" s="3" t="s">
        <v>8461</v>
      </c>
      <c r="E2099" s="3" t="s">
        <v>8461</v>
      </c>
      <c r="F2099" s="3" t="s">
        <v>8462</v>
      </c>
      <c r="G2099" s="3" t="s">
        <v>8463</v>
      </c>
      <c r="H2099" s="3" t="s">
        <v>28761</v>
      </c>
      <c r="I2099" s="3" t="s">
        <v>28761</v>
      </c>
      <c r="J2099" s="3" t="s">
        <v>28762</v>
      </c>
      <c r="K2099" s="3" t="s">
        <v>28763</v>
      </c>
      <c r="L2099" s="3"/>
    </row>
    <row r="2100" spans="1:12" ht="13.5" customHeight="1" x14ac:dyDescent="0.25">
      <c r="A2100" s="3" t="s">
        <v>493</v>
      </c>
      <c r="B2100" s="2" t="s">
        <v>41111</v>
      </c>
      <c r="C2100" s="2" t="s">
        <v>8464</v>
      </c>
      <c r="D2100" s="3" t="s">
        <v>8465</v>
      </c>
      <c r="E2100" s="3" t="s">
        <v>8465</v>
      </c>
      <c r="F2100" s="3" t="s">
        <v>8466</v>
      </c>
      <c r="G2100" s="3" t="s">
        <v>8465</v>
      </c>
      <c r="H2100" s="3" t="s">
        <v>28764</v>
      </c>
      <c r="I2100" s="3" t="s">
        <v>28764</v>
      </c>
      <c r="J2100" s="3" t="s">
        <v>28765</v>
      </c>
      <c r="K2100" s="3" t="s">
        <v>28764</v>
      </c>
      <c r="L2100" s="3"/>
    </row>
    <row r="2101" spans="1:12" ht="13.5" customHeight="1" x14ac:dyDescent="0.25">
      <c r="A2101" s="3" t="s">
        <v>493</v>
      </c>
      <c r="B2101" s="2" t="s">
        <v>41112</v>
      </c>
      <c r="C2101" s="2" t="s">
        <v>8467</v>
      </c>
      <c r="D2101" s="3" t="s">
        <v>8468</v>
      </c>
      <c r="E2101" s="3" t="s">
        <v>8468</v>
      </c>
      <c r="F2101" s="3" t="s">
        <v>8469</v>
      </c>
      <c r="G2101" s="3" t="s">
        <v>8470</v>
      </c>
      <c r="H2101" s="3" t="s">
        <v>28766</v>
      </c>
      <c r="I2101" s="3" t="s">
        <v>28766</v>
      </c>
      <c r="J2101" s="3" t="s">
        <v>28767</v>
      </c>
      <c r="K2101" s="3" t="s">
        <v>28768</v>
      </c>
      <c r="L2101" s="3"/>
    </row>
    <row r="2102" spans="1:12" ht="13.5" customHeight="1" x14ac:dyDescent="0.25">
      <c r="A2102" s="3" t="s">
        <v>9</v>
      </c>
      <c r="B2102" s="2" t="s">
        <v>41113</v>
      </c>
      <c r="C2102" s="2" t="s">
        <v>8471</v>
      </c>
      <c r="D2102" s="3" t="s">
        <v>8472</v>
      </c>
      <c r="E2102" s="3" t="s">
        <v>8472</v>
      </c>
      <c r="F2102" s="3" t="s">
        <v>8473</v>
      </c>
      <c r="G2102" s="3" t="s">
        <v>8472</v>
      </c>
      <c r="H2102" s="3" t="s">
        <v>28769</v>
      </c>
      <c r="I2102" s="3" t="s">
        <v>28769</v>
      </c>
      <c r="J2102" s="3" t="s">
        <v>28770</v>
      </c>
      <c r="K2102" s="3" t="s">
        <v>28769</v>
      </c>
      <c r="L2102" s="3"/>
    </row>
    <row r="2103" spans="1:12" ht="13.5" customHeight="1" x14ac:dyDescent="0.25">
      <c r="A2103" s="3" t="s">
        <v>121</v>
      </c>
      <c r="B2103" s="2" t="s">
        <v>41114</v>
      </c>
      <c r="C2103" s="2" t="s">
        <v>8474</v>
      </c>
      <c r="D2103" s="3" t="s">
        <v>8475</v>
      </c>
      <c r="E2103" s="3" t="s">
        <v>8475</v>
      </c>
      <c r="F2103" s="3" t="s">
        <v>8476</v>
      </c>
      <c r="G2103" s="3" t="s">
        <v>8475</v>
      </c>
      <c r="H2103" s="3" t="s">
        <v>28771</v>
      </c>
      <c r="I2103" s="3" t="s">
        <v>28771</v>
      </c>
      <c r="J2103" s="3" t="s">
        <v>28772</v>
      </c>
      <c r="K2103" s="3" t="s">
        <v>28771</v>
      </c>
      <c r="L2103" s="3"/>
    </row>
    <row r="2104" spans="1:12" ht="13.5" customHeight="1" x14ac:dyDescent="0.25">
      <c r="A2104" s="3" t="s">
        <v>9</v>
      </c>
      <c r="B2104" s="2" t="s">
        <v>41115</v>
      </c>
      <c r="C2104" s="2" t="s">
        <v>8477</v>
      </c>
      <c r="D2104" s="3" t="s">
        <v>8478</v>
      </c>
      <c r="E2104" s="3" t="s">
        <v>8478</v>
      </c>
      <c r="F2104" s="3" t="s">
        <v>8479</v>
      </c>
      <c r="G2104" s="3" t="s">
        <v>8480</v>
      </c>
      <c r="H2104" s="3" t="s">
        <v>28773</v>
      </c>
      <c r="I2104" s="3" t="s">
        <v>28773</v>
      </c>
      <c r="J2104" s="3" t="s">
        <v>28774</v>
      </c>
      <c r="K2104" s="3" t="s">
        <v>28775</v>
      </c>
      <c r="L2104" s="3"/>
    </row>
    <row r="2105" spans="1:12" ht="13.5" customHeight="1" x14ac:dyDescent="0.25">
      <c r="A2105" s="3" t="s">
        <v>9</v>
      </c>
      <c r="B2105" s="2" t="s">
        <v>41116</v>
      </c>
      <c r="C2105" s="2" t="s">
        <v>8481</v>
      </c>
      <c r="D2105" s="3" t="s">
        <v>8482</v>
      </c>
      <c r="E2105" s="3" t="s">
        <v>8482</v>
      </c>
      <c r="F2105" s="3" t="s">
        <v>8483</v>
      </c>
      <c r="G2105" s="3" t="s">
        <v>8484</v>
      </c>
      <c r="H2105" s="3" t="s">
        <v>28776</v>
      </c>
      <c r="I2105" s="3" t="s">
        <v>28776</v>
      </c>
      <c r="J2105" s="3" t="s">
        <v>28777</v>
      </c>
      <c r="K2105" s="3" t="s">
        <v>28778</v>
      </c>
      <c r="L2105" s="3"/>
    </row>
    <row r="2106" spans="1:12" ht="13.5" customHeight="1" x14ac:dyDescent="0.25">
      <c r="A2106" s="3" t="s">
        <v>9</v>
      </c>
      <c r="B2106" s="2" t="s">
        <v>41117</v>
      </c>
      <c r="C2106" s="2" t="s">
        <v>8485</v>
      </c>
      <c r="D2106" s="3" t="s">
        <v>8486</v>
      </c>
      <c r="E2106" s="3" t="s">
        <v>8486</v>
      </c>
      <c r="F2106" s="3" t="s">
        <v>8487</v>
      </c>
      <c r="G2106" s="3" t="s">
        <v>8488</v>
      </c>
      <c r="H2106" s="3" t="s">
        <v>28779</v>
      </c>
      <c r="I2106" s="3" t="s">
        <v>28779</v>
      </c>
      <c r="J2106" s="3" t="s">
        <v>28780</v>
      </c>
      <c r="K2106" s="3" t="s">
        <v>28781</v>
      </c>
      <c r="L2106" s="3"/>
    </row>
    <row r="2107" spans="1:12" ht="13.5" customHeight="1" x14ac:dyDescent="0.25">
      <c r="A2107" s="3" t="s">
        <v>9</v>
      </c>
      <c r="B2107" s="2" t="s">
        <v>41118</v>
      </c>
      <c r="C2107" s="2" t="s">
        <v>8489</v>
      </c>
      <c r="D2107" s="3" t="s">
        <v>8490</v>
      </c>
      <c r="E2107" s="3" t="s">
        <v>8490</v>
      </c>
      <c r="F2107" s="3" t="s">
        <v>8491</v>
      </c>
      <c r="G2107" s="3" t="s">
        <v>8492</v>
      </c>
      <c r="H2107" s="3" t="s">
        <v>28782</v>
      </c>
      <c r="I2107" s="3" t="s">
        <v>28782</v>
      </c>
      <c r="J2107" s="3" t="s">
        <v>28783</v>
      </c>
      <c r="K2107" s="4" t="s">
        <v>28784</v>
      </c>
      <c r="L2107" s="3"/>
    </row>
    <row r="2108" spans="1:12" ht="13.5" customHeight="1" x14ac:dyDescent="0.25">
      <c r="A2108" s="3" t="s">
        <v>506</v>
      </c>
      <c r="B2108" s="2" t="s">
        <v>41119</v>
      </c>
      <c r="C2108" s="2" t="s">
        <v>8493</v>
      </c>
      <c r="D2108" s="3" t="s">
        <v>8494</v>
      </c>
      <c r="E2108" s="3" t="s">
        <v>8494</v>
      </c>
      <c r="F2108" s="3" t="s">
        <v>8495</v>
      </c>
      <c r="G2108" s="3" t="s">
        <v>8494</v>
      </c>
      <c r="H2108" s="3" t="s">
        <v>28785</v>
      </c>
      <c r="I2108" s="3" t="s">
        <v>28785</v>
      </c>
      <c r="J2108" s="3" t="s">
        <v>28786</v>
      </c>
      <c r="K2108" s="3" t="s">
        <v>28785</v>
      </c>
      <c r="L2108" s="3"/>
    </row>
    <row r="2109" spans="1:12" ht="13.5" customHeight="1" x14ac:dyDescent="0.25">
      <c r="A2109" s="3" t="s">
        <v>9</v>
      </c>
      <c r="B2109" s="2" t="s">
        <v>41120</v>
      </c>
      <c r="C2109" s="2" t="s">
        <v>8496</v>
      </c>
      <c r="D2109" s="3" t="s">
        <v>8497</v>
      </c>
      <c r="E2109" s="3" t="s">
        <v>8498</v>
      </c>
      <c r="F2109" s="3" t="s">
        <v>8499</v>
      </c>
      <c r="G2109" s="3" t="s">
        <v>8500</v>
      </c>
      <c r="H2109" s="3" t="s">
        <v>28787</v>
      </c>
      <c r="I2109" s="3" t="s">
        <v>28788</v>
      </c>
      <c r="J2109" s="3" t="s">
        <v>28789</v>
      </c>
      <c r="K2109" s="3" t="s">
        <v>28790</v>
      </c>
      <c r="L2109" s="3"/>
    </row>
    <row r="2110" spans="1:12" ht="13.5" customHeight="1" x14ac:dyDescent="0.25">
      <c r="A2110" s="3" t="s">
        <v>9</v>
      </c>
      <c r="B2110" s="2" t="s">
        <v>41121</v>
      </c>
      <c r="C2110" s="2" t="s">
        <v>8501</v>
      </c>
      <c r="D2110" s="3" t="s">
        <v>8502</v>
      </c>
      <c r="E2110" s="3" t="s">
        <v>8503</v>
      </c>
      <c r="F2110" s="3" t="s">
        <v>8504</v>
      </c>
      <c r="G2110" s="3" t="s">
        <v>8505</v>
      </c>
      <c r="H2110" s="3" t="s">
        <v>28791</v>
      </c>
      <c r="I2110" s="3" t="s">
        <v>28792</v>
      </c>
      <c r="J2110" s="3" t="s">
        <v>28793</v>
      </c>
      <c r="K2110" s="3" t="s">
        <v>28794</v>
      </c>
      <c r="L2110" s="3"/>
    </row>
    <row r="2111" spans="1:12" ht="13.5" customHeight="1" x14ac:dyDescent="0.25">
      <c r="A2111" s="3" t="s">
        <v>9</v>
      </c>
      <c r="B2111" s="2" t="s">
        <v>41122</v>
      </c>
      <c r="C2111" s="2" t="s">
        <v>8506</v>
      </c>
      <c r="D2111" s="3" t="s">
        <v>8507</v>
      </c>
      <c r="E2111" s="3" t="s">
        <v>8508</v>
      </c>
      <c r="F2111" s="3" t="s">
        <v>8509</v>
      </c>
      <c r="G2111" s="3" t="s">
        <v>8510</v>
      </c>
      <c r="H2111" s="3" t="s">
        <v>28795</v>
      </c>
      <c r="I2111" s="3" t="s">
        <v>28796</v>
      </c>
      <c r="J2111" s="3" t="s">
        <v>28797</v>
      </c>
      <c r="K2111" s="3" t="s">
        <v>28798</v>
      </c>
      <c r="L2111" s="3"/>
    </row>
    <row r="2112" spans="1:12" ht="13.5" customHeight="1" x14ac:dyDescent="0.25">
      <c r="A2112" s="3" t="s">
        <v>9</v>
      </c>
      <c r="B2112" s="2" t="s">
        <v>41123</v>
      </c>
      <c r="C2112" s="2" t="s">
        <v>8511</v>
      </c>
      <c r="D2112" s="3" t="s">
        <v>8512</v>
      </c>
      <c r="E2112" s="3" t="s">
        <v>8512</v>
      </c>
      <c r="F2112" s="3" t="s">
        <v>8513</v>
      </c>
      <c r="G2112" s="3" t="s">
        <v>8514</v>
      </c>
      <c r="H2112" s="3" t="s">
        <v>28799</v>
      </c>
      <c r="I2112" s="3" t="s">
        <v>28799</v>
      </c>
      <c r="J2112" s="3" t="s">
        <v>28800</v>
      </c>
      <c r="K2112" s="3" t="s">
        <v>28801</v>
      </c>
      <c r="L2112" s="3"/>
    </row>
    <row r="2113" spans="1:12" ht="13.5" customHeight="1" x14ac:dyDescent="0.25">
      <c r="A2113" s="3" t="s">
        <v>9</v>
      </c>
      <c r="B2113" s="2" t="s">
        <v>41124</v>
      </c>
      <c r="C2113" s="2" t="s">
        <v>8515</v>
      </c>
      <c r="D2113" s="3" t="s">
        <v>8516</v>
      </c>
      <c r="E2113" s="3" t="s">
        <v>8516</v>
      </c>
      <c r="F2113" s="3" t="s">
        <v>8517</v>
      </c>
      <c r="G2113" s="3" t="s">
        <v>8518</v>
      </c>
      <c r="H2113" s="3" t="s">
        <v>28802</v>
      </c>
      <c r="I2113" s="3" t="s">
        <v>28802</v>
      </c>
      <c r="J2113" s="3" t="s">
        <v>28803</v>
      </c>
      <c r="K2113" s="4" t="s">
        <v>28804</v>
      </c>
      <c r="L2113" s="3"/>
    </row>
    <row r="2114" spans="1:12" ht="13.5" customHeight="1" x14ac:dyDescent="0.25">
      <c r="A2114" s="3" t="s">
        <v>9</v>
      </c>
      <c r="B2114" s="2" t="s">
        <v>41125</v>
      </c>
      <c r="C2114" s="2" t="s">
        <v>8519</v>
      </c>
      <c r="D2114" s="3" t="s">
        <v>8520</v>
      </c>
      <c r="E2114" s="3" t="s">
        <v>8520</v>
      </c>
      <c r="F2114" s="3" t="s">
        <v>8521</v>
      </c>
      <c r="G2114" s="3" t="s">
        <v>8522</v>
      </c>
      <c r="H2114" s="3" t="s">
        <v>28805</v>
      </c>
      <c r="I2114" s="3" t="s">
        <v>28805</v>
      </c>
      <c r="J2114" s="3" t="s">
        <v>28806</v>
      </c>
      <c r="K2114" s="4" t="s">
        <v>28807</v>
      </c>
      <c r="L2114" s="3"/>
    </row>
    <row r="2115" spans="1:12" ht="13.5" customHeight="1" x14ac:dyDescent="0.25">
      <c r="A2115" s="3" t="s">
        <v>9</v>
      </c>
      <c r="B2115" s="2" t="s">
        <v>41126</v>
      </c>
      <c r="C2115" s="2" t="s">
        <v>8523</v>
      </c>
      <c r="D2115" s="3" t="s">
        <v>8524</v>
      </c>
      <c r="E2115" s="3" t="s">
        <v>8524</v>
      </c>
      <c r="F2115" s="3" t="s">
        <v>8525</v>
      </c>
      <c r="G2115" s="3" t="s">
        <v>8526</v>
      </c>
      <c r="H2115" s="3" t="s">
        <v>28808</v>
      </c>
      <c r="I2115" s="3" t="s">
        <v>28808</v>
      </c>
      <c r="J2115" s="3" t="s">
        <v>28809</v>
      </c>
      <c r="K2115" s="3" t="s">
        <v>28810</v>
      </c>
      <c r="L2115" s="3"/>
    </row>
    <row r="2116" spans="1:12" ht="13.5" customHeight="1" x14ac:dyDescent="0.25">
      <c r="A2116" s="3" t="s">
        <v>145</v>
      </c>
      <c r="B2116" s="2" t="s">
        <v>41127</v>
      </c>
      <c r="C2116" s="2" t="s">
        <v>8527</v>
      </c>
      <c r="D2116" s="3" t="s">
        <v>8528</v>
      </c>
      <c r="E2116" s="3" t="s">
        <v>8528</v>
      </c>
      <c r="F2116" s="3" t="s">
        <v>8529</v>
      </c>
      <c r="G2116" s="3" t="s">
        <v>8528</v>
      </c>
      <c r="H2116" s="3" t="s">
        <v>28811</v>
      </c>
      <c r="I2116" s="3" t="s">
        <v>28811</v>
      </c>
      <c r="J2116" s="3" t="s">
        <v>28812</v>
      </c>
      <c r="K2116" s="3" t="s">
        <v>28811</v>
      </c>
      <c r="L2116" s="3"/>
    </row>
    <row r="2117" spans="1:12" ht="13.5" customHeight="1" x14ac:dyDescent="0.25">
      <c r="A2117" s="3" t="s">
        <v>145</v>
      </c>
      <c r="B2117" s="2" t="s">
        <v>41128</v>
      </c>
      <c r="C2117" s="2" t="s">
        <v>8530</v>
      </c>
      <c r="D2117" s="3" t="s">
        <v>8531</v>
      </c>
      <c r="E2117" s="3" t="s">
        <v>8531</v>
      </c>
      <c r="F2117" s="3" t="s">
        <v>8532</v>
      </c>
      <c r="G2117" s="3" t="s">
        <v>8531</v>
      </c>
      <c r="H2117" s="3" t="s">
        <v>28813</v>
      </c>
      <c r="I2117" s="3" t="s">
        <v>28813</v>
      </c>
      <c r="J2117" s="3" t="s">
        <v>28814</v>
      </c>
      <c r="K2117" s="3" t="s">
        <v>28813</v>
      </c>
      <c r="L2117" s="3"/>
    </row>
    <row r="2118" spans="1:12" ht="13.5" customHeight="1" x14ac:dyDescent="0.25">
      <c r="A2118" s="3" t="s">
        <v>121</v>
      </c>
      <c r="B2118" s="2" t="s">
        <v>41129</v>
      </c>
      <c r="C2118" s="2" t="s">
        <v>8533</v>
      </c>
      <c r="D2118" s="3" t="s">
        <v>8534</v>
      </c>
      <c r="E2118" s="3" t="s">
        <v>8534</v>
      </c>
      <c r="F2118" s="3" t="s">
        <v>8535</v>
      </c>
      <c r="G2118" s="3" t="s">
        <v>8534</v>
      </c>
      <c r="H2118" s="3" t="s">
        <v>28815</v>
      </c>
      <c r="I2118" s="3" t="s">
        <v>28815</v>
      </c>
      <c r="J2118" s="3" t="s">
        <v>28816</v>
      </c>
      <c r="K2118" s="3" t="s">
        <v>28815</v>
      </c>
      <c r="L2118" s="3"/>
    </row>
    <row r="2119" spans="1:12" ht="13.5" customHeight="1" x14ac:dyDescent="0.25">
      <c r="A2119" s="3" t="s">
        <v>121</v>
      </c>
      <c r="B2119" s="2" t="s">
        <v>41130</v>
      </c>
      <c r="C2119" s="2" t="s">
        <v>8536</v>
      </c>
      <c r="D2119" s="3" t="s">
        <v>8537</v>
      </c>
      <c r="E2119" s="3" t="s">
        <v>8537</v>
      </c>
      <c r="F2119" s="3" t="s">
        <v>8538</v>
      </c>
      <c r="G2119" s="3" t="s">
        <v>8537</v>
      </c>
      <c r="H2119" s="3" t="s">
        <v>28817</v>
      </c>
      <c r="I2119" s="3" t="s">
        <v>28817</v>
      </c>
      <c r="J2119" s="3" t="s">
        <v>28818</v>
      </c>
      <c r="K2119" s="3" t="s">
        <v>28817</v>
      </c>
      <c r="L2119" s="3"/>
    </row>
    <row r="2120" spans="1:12" ht="13.5" customHeight="1" x14ac:dyDescent="0.25">
      <c r="A2120" s="3" t="s">
        <v>121</v>
      </c>
      <c r="B2120" s="2" t="s">
        <v>41131</v>
      </c>
      <c r="C2120" s="2" t="s">
        <v>8539</v>
      </c>
      <c r="D2120" s="3" t="s">
        <v>8540</v>
      </c>
      <c r="E2120" s="3" t="s">
        <v>8541</v>
      </c>
      <c r="F2120" s="3" t="s">
        <v>8542</v>
      </c>
      <c r="G2120" s="3" t="s">
        <v>8540</v>
      </c>
      <c r="H2120" s="3" t="s">
        <v>28819</v>
      </c>
      <c r="I2120" s="3" t="s">
        <v>28820</v>
      </c>
      <c r="J2120" s="3" t="s">
        <v>28821</v>
      </c>
      <c r="K2120" s="3" t="s">
        <v>28819</v>
      </c>
      <c r="L2120" s="3"/>
    </row>
    <row r="2121" spans="1:12" ht="13.5" customHeight="1" x14ac:dyDescent="0.25">
      <c r="A2121" s="3" t="s">
        <v>121</v>
      </c>
      <c r="B2121" s="2" t="s">
        <v>41132</v>
      </c>
      <c r="C2121" s="2" t="s">
        <v>8543</v>
      </c>
      <c r="D2121" s="3" t="s">
        <v>8544</v>
      </c>
      <c r="E2121" s="3" t="s">
        <v>8544</v>
      </c>
      <c r="F2121" s="3" t="s">
        <v>8545</v>
      </c>
      <c r="G2121" s="3" t="s">
        <v>8544</v>
      </c>
      <c r="H2121" s="3" t="s">
        <v>28822</v>
      </c>
      <c r="I2121" s="3" t="s">
        <v>28822</v>
      </c>
      <c r="J2121" s="3" t="s">
        <v>28823</v>
      </c>
      <c r="K2121" s="3" t="s">
        <v>28822</v>
      </c>
      <c r="L2121" s="3"/>
    </row>
    <row r="2122" spans="1:12" ht="13.5" customHeight="1" x14ac:dyDescent="0.25">
      <c r="A2122" s="3" t="s">
        <v>121</v>
      </c>
      <c r="B2122" s="2" t="s">
        <v>41133</v>
      </c>
      <c r="C2122" s="2" t="s">
        <v>8546</v>
      </c>
      <c r="D2122" s="3" t="s">
        <v>8547</v>
      </c>
      <c r="E2122" s="3" t="s">
        <v>8548</v>
      </c>
      <c r="F2122" s="3" t="s">
        <v>8549</v>
      </c>
      <c r="G2122" s="3" t="s">
        <v>8547</v>
      </c>
      <c r="H2122" s="3" t="s">
        <v>28824</v>
      </c>
      <c r="I2122" s="3" t="s">
        <v>28825</v>
      </c>
      <c r="J2122" s="3" t="s">
        <v>28826</v>
      </c>
      <c r="K2122" s="3" t="s">
        <v>28824</v>
      </c>
      <c r="L2122" s="3"/>
    </row>
    <row r="2123" spans="1:12" ht="13.5" customHeight="1" x14ac:dyDescent="0.25">
      <c r="A2123" s="3" t="s">
        <v>506</v>
      </c>
      <c r="B2123" s="2" t="s">
        <v>41134</v>
      </c>
      <c r="C2123" s="2" t="s">
        <v>8550</v>
      </c>
      <c r="D2123" s="3" t="s">
        <v>8551</v>
      </c>
      <c r="E2123" s="3" t="s">
        <v>8551</v>
      </c>
      <c r="F2123" s="3" t="s">
        <v>8552</v>
      </c>
      <c r="G2123" s="3" t="s">
        <v>8551</v>
      </c>
      <c r="H2123" s="3" t="s">
        <v>28827</v>
      </c>
      <c r="I2123" s="3" t="s">
        <v>28827</v>
      </c>
      <c r="J2123" s="3" t="s">
        <v>28828</v>
      </c>
      <c r="K2123" s="3" t="s">
        <v>28827</v>
      </c>
      <c r="L2123" s="3"/>
    </row>
    <row r="2124" spans="1:12" ht="13.5" customHeight="1" x14ac:dyDescent="0.25">
      <c r="A2124" s="3" t="s">
        <v>121</v>
      </c>
      <c r="B2124" s="2" t="s">
        <v>41135</v>
      </c>
      <c r="C2124" s="2" t="s">
        <v>8553</v>
      </c>
      <c r="D2124" s="3" t="s">
        <v>8554</v>
      </c>
      <c r="E2124" s="3" t="s">
        <v>8554</v>
      </c>
      <c r="F2124" s="3" t="s">
        <v>8555</v>
      </c>
      <c r="G2124" s="3" t="s">
        <v>8554</v>
      </c>
      <c r="H2124" s="3" t="s">
        <v>28829</v>
      </c>
      <c r="I2124" s="3" t="s">
        <v>28829</v>
      </c>
      <c r="J2124" s="3" t="s">
        <v>28830</v>
      </c>
      <c r="K2124" s="3" t="s">
        <v>28829</v>
      </c>
      <c r="L2124" s="3"/>
    </row>
    <row r="2125" spans="1:12" ht="13.5" customHeight="1" x14ac:dyDescent="0.25">
      <c r="A2125" s="3" t="s">
        <v>121</v>
      </c>
      <c r="B2125" s="2" t="s">
        <v>41136</v>
      </c>
      <c r="C2125" s="2" t="s">
        <v>8556</v>
      </c>
      <c r="D2125" s="3" t="s">
        <v>8557</v>
      </c>
      <c r="E2125" s="3" t="s">
        <v>8558</v>
      </c>
      <c r="F2125" s="3" t="s">
        <v>8559</v>
      </c>
      <c r="G2125" s="3" t="s">
        <v>8560</v>
      </c>
      <c r="H2125" s="3" t="s">
        <v>28831</v>
      </c>
      <c r="I2125" s="3" t="s">
        <v>28832</v>
      </c>
      <c r="J2125" s="3" t="s">
        <v>28833</v>
      </c>
      <c r="K2125" s="4" t="s">
        <v>28834</v>
      </c>
      <c r="L2125" s="3"/>
    </row>
    <row r="2126" spans="1:12" ht="13.5" customHeight="1" x14ac:dyDescent="0.25">
      <c r="A2126" s="3" t="s">
        <v>8561</v>
      </c>
      <c r="B2126" s="2" t="s">
        <v>41137</v>
      </c>
      <c r="C2126" s="2" t="s">
        <v>8562</v>
      </c>
      <c r="D2126" s="3" t="s">
        <v>8563</v>
      </c>
      <c r="E2126" s="3" t="s">
        <v>8563</v>
      </c>
      <c r="F2126" s="3" t="s">
        <v>8564</v>
      </c>
      <c r="G2126" s="3" t="s">
        <v>8563</v>
      </c>
      <c r="H2126" s="3" t="s">
        <v>28835</v>
      </c>
      <c r="I2126" s="3" t="s">
        <v>28835</v>
      </c>
      <c r="J2126" s="3" t="s">
        <v>28836</v>
      </c>
      <c r="K2126" s="3" t="s">
        <v>28835</v>
      </c>
      <c r="L2126" s="3"/>
    </row>
    <row r="2127" spans="1:12" ht="13.5" customHeight="1" x14ac:dyDescent="0.25">
      <c r="A2127" s="3" t="s">
        <v>145</v>
      </c>
      <c r="B2127" s="2" t="s">
        <v>41138</v>
      </c>
      <c r="C2127" s="2" t="s">
        <v>8565</v>
      </c>
      <c r="D2127" s="3" t="s">
        <v>8566</v>
      </c>
      <c r="E2127" s="3" t="s">
        <v>8566</v>
      </c>
      <c r="F2127" s="3" t="s">
        <v>8567</v>
      </c>
      <c r="G2127" s="3" t="s">
        <v>8566</v>
      </c>
      <c r="H2127" s="3" t="s">
        <v>24498</v>
      </c>
      <c r="I2127" s="3" t="s">
        <v>24498</v>
      </c>
      <c r="J2127" s="3" t="s">
        <v>28837</v>
      </c>
      <c r="K2127" s="3" t="s">
        <v>24498</v>
      </c>
      <c r="L2127" s="3"/>
    </row>
    <row r="2128" spans="1:12" ht="13.5" customHeight="1" x14ac:dyDescent="0.25">
      <c r="A2128" s="3" t="s">
        <v>145</v>
      </c>
      <c r="B2128" s="2" t="s">
        <v>41139</v>
      </c>
      <c r="C2128" s="2" t="s">
        <v>8568</v>
      </c>
      <c r="D2128" s="3" t="s">
        <v>8569</v>
      </c>
      <c r="E2128" s="3" t="s">
        <v>8569</v>
      </c>
      <c r="F2128" s="3" t="s">
        <v>8570</v>
      </c>
      <c r="G2128" s="3" t="s">
        <v>8569</v>
      </c>
      <c r="H2128" s="3" t="s">
        <v>28838</v>
      </c>
      <c r="I2128" s="3" t="s">
        <v>28838</v>
      </c>
      <c r="J2128" s="3" t="s">
        <v>28839</v>
      </c>
      <c r="K2128" s="3" t="s">
        <v>28838</v>
      </c>
      <c r="L2128" s="3"/>
    </row>
    <row r="2129" spans="1:12" ht="13.5" customHeight="1" x14ac:dyDescent="0.25">
      <c r="A2129" s="3" t="s">
        <v>70</v>
      </c>
      <c r="B2129" s="2" t="s">
        <v>41140</v>
      </c>
      <c r="C2129" s="2" t="s">
        <v>8571</v>
      </c>
      <c r="D2129" s="3" t="s">
        <v>8572</v>
      </c>
      <c r="E2129" s="3" t="s">
        <v>8573</v>
      </c>
      <c r="F2129" s="3" t="s">
        <v>8574</v>
      </c>
      <c r="G2129" s="3" t="s">
        <v>8575</v>
      </c>
      <c r="H2129" s="3" t="s">
        <v>28840</v>
      </c>
      <c r="I2129" s="3" t="s">
        <v>28840</v>
      </c>
      <c r="J2129" s="3" t="s">
        <v>28841</v>
      </c>
      <c r="K2129" s="3" t="s">
        <v>28842</v>
      </c>
      <c r="L2129" s="3"/>
    </row>
    <row r="2130" spans="1:12" ht="13.5" customHeight="1" x14ac:dyDescent="0.25">
      <c r="A2130" s="3" t="s">
        <v>9</v>
      </c>
      <c r="B2130" s="2" t="s">
        <v>41140</v>
      </c>
      <c r="C2130" s="2" t="s">
        <v>8571</v>
      </c>
      <c r="D2130" s="3" t="s">
        <v>8572</v>
      </c>
      <c r="E2130" s="3" t="s">
        <v>8573</v>
      </c>
      <c r="F2130" s="3" t="s">
        <v>8574</v>
      </c>
      <c r="G2130" s="3" t="s">
        <v>8575</v>
      </c>
      <c r="H2130" s="3" t="s">
        <v>28840</v>
      </c>
      <c r="I2130" s="3" t="s">
        <v>28840</v>
      </c>
      <c r="J2130" s="3" t="s">
        <v>28841</v>
      </c>
      <c r="K2130" s="3" t="s">
        <v>28842</v>
      </c>
      <c r="L2130" s="3"/>
    </row>
    <row r="2131" spans="1:12" ht="13.5" customHeight="1" x14ac:dyDescent="0.25">
      <c r="A2131" s="3" t="s">
        <v>70</v>
      </c>
      <c r="B2131" s="2" t="s">
        <v>41141</v>
      </c>
      <c r="C2131" s="2" t="s">
        <v>8576</v>
      </c>
      <c r="D2131" s="3" t="s">
        <v>8577</v>
      </c>
      <c r="E2131" s="3" t="s">
        <v>8577</v>
      </c>
      <c r="F2131" s="3" t="s">
        <v>8578</v>
      </c>
      <c r="G2131" s="3" t="s">
        <v>8579</v>
      </c>
      <c r="H2131" s="3" t="s">
        <v>28843</v>
      </c>
      <c r="I2131" s="3" t="s">
        <v>28843</v>
      </c>
      <c r="J2131" s="3" t="s">
        <v>28844</v>
      </c>
      <c r="K2131" s="3" t="s">
        <v>28845</v>
      </c>
      <c r="L2131" s="3"/>
    </row>
    <row r="2132" spans="1:12" ht="13.5" customHeight="1" x14ac:dyDescent="0.25">
      <c r="A2132" s="3" t="s">
        <v>9</v>
      </c>
      <c r="B2132" s="2" t="s">
        <v>41141</v>
      </c>
      <c r="C2132" s="2" t="s">
        <v>8576</v>
      </c>
      <c r="D2132" s="3" t="s">
        <v>8577</v>
      </c>
      <c r="E2132" s="3" t="s">
        <v>8577</v>
      </c>
      <c r="F2132" s="3" t="s">
        <v>8578</v>
      </c>
      <c r="G2132" s="3" t="s">
        <v>8579</v>
      </c>
      <c r="H2132" s="3" t="s">
        <v>28843</v>
      </c>
      <c r="I2132" s="3" t="s">
        <v>28843</v>
      </c>
      <c r="J2132" s="3" t="s">
        <v>28844</v>
      </c>
      <c r="K2132" s="3" t="s">
        <v>28845</v>
      </c>
      <c r="L2132" s="3"/>
    </row>
    <row r="2133" spans="1:12" ht="13.5" customHeight="1" x14ac:dyDescent="0.25">
      <c r="A2133" s="3" t="s">
        <v>9</v>
      </c>
      <c r="B2133" s="2" t="s">
        <v>41142</v>
      </c>
      <c r="C2133" s="2" t="s">
        <v>8580</v>
      </c>
      <c r="D2133" s="3" t="s">
        <v>8581</v>
      </c>
      <c r="E2133" s="3" t="s">
        <v>8581</v>
      </c>
      <c r="F2133" s="3" t="s">
        <v>8582</v>
      </c>
      <c r="G2133" s="3" t="s">
        <v>8583</v>
      </c>
      <c r="H2133" s="3" t="s">
        <v>28846</v>
      </c>
      <c r="I2133" s="3" t="s">
        <v>28846</v>
      </c>
      <c r="J2133" s="3" t="s">
        <v>28847</v>
      </c>
      <c r="K2133" s="3" t="s">
        <v>28848</v>
      </c>
      <c r="L2133" s="3"/>
    </row>
    <row r="2134" spans="1:12" ht="13.5" customHeight="1" x14ac:dyDescent="0.25">
      <c r="A2134" s="3" t="s">
        <v>70</v>
      </c>
      <c r="B2134" s="2" t="s">
        <v>41142</v>
      </c>
      <c r="C2134" s="2" t="s">
        <v>8580</v>
      </c>
      <c r="D2134" s="3" t="s">
        <v>8581</v>
      </c>
      <c r="E2134" s="3" t="s">
        <v>8581</v>
      </c>
      <c r="F2134" s="3" t="s">
        <v>8582</v>
      </c>
      <c r="G2134" s="3" t="s">
        <v>8583</v>
      </c>
      <c r="H2134" s="3" t="s">
        <v>28846</v>
      </c>
      <c r="I2134" s="3" t="s">
        <v>28846</v>
      </c>
      <c r="J2134" s="3" t="s">
        <v>28847</v>
      </c>
      <c r="K2134" s="3" t="s">
        <v>28848</v>
      </c>
      <c r="L2134" s="3"/>
    </row>
    <row r="2135" spans="1:12" ht="13.5" customHeight="1" x14ac:dyDescent="0.25">
      <c r="A2135" s="3" t="s">
        <v>54</v>
      </c>
      <c r="B2135" s="2" t="s">
        <v>41143</v>
      </c>
      <c r="C2135" s="2" t="s">
        <v>8584</v>
      </c>
      <c r="D2135" s="3" t="s">
        <v>8585</v>
      </c>
      <c r="E2135" s="3" t="s">
        <v>8585</v>
      </c>
      <c r="F2135" s="3" t="s">
        <v>8586</v>
      </c>
      <c r="G2135" s="3" t="s">
        <v>8587</v>
      </c>
      <c r="H2135" s="3" t="s">
        <v>28849</v>
      </c>
      <c r="I2135" s="3" t="s">
        <v>28849</v>
      </c>
      <c r="J2135" s="3" t="s">
        <v>28850</v>
      </c>
      <c r="K2135" s="3" t="s">
        <v>28851</v>
      </c>
      <c r="L2135" s="3"/>
    </row>
    <row r="2136" spans="1:12" ht="13.5" customHeight="1" x14ac:dyDescent="0.25">
      <c r="A2136" s="3" t="s">
        <v>9</v>
      </c>
      <c r="B2136" s="2" t="s">
        <v>41144</v>
      </c>
      <c r="C2136" s="2" t="s">
        <v>8588</v>
      </c>
      <c r="D2136" s="3" t="s">
        <v>8589</v>
      </c>
      <c r="E2136" s="3" t="s">
        <v>8589</v>
      </c>
      <c r="F2136" s="3" t="s">
        <v>8590</v>
      </c>
      <c r="G2136" s="3" t="s">
        <v>8591</v>
      </c>
      <c r="H2136" s="3" t="s">
        <v>28852</v>
      </c>
      <c r="I2136" s="3" t="s">
        <v>28852</v>
      </c>
      <c r="J2136" s="3" t="s">
        <v>28853</v>
      </c>
      <c r="K2136" s="3" t="s">
        <v>28854</v>
      </c>
      <c r="L2136" s="3"/>
    </row>
    <row r="2137" spans="1:12" ht="13.5" customHeight="1" x14ac:dyDescent="0.25">
      <c r="A2137" s="3" t="s">
        <v>54</v>
      </c>
      <c r="B2137" s="2" t="s">
        <v>41145</v>
      </c>
      <c r="C2137" s="2" t="s">
        <v>8592</v>
      </c>
      <c r="D2137" s="3" t="s">
        <v>8593</v>
      </c>
      <c r="E2137" s="3" t="s">
        <v>8594</v>
      </c>
      <c r="F2137" s="3" t="s">
        <v>8595</v>
      </c>
      <c r="G2137" s="3" t="s">
        <v>8596</v>
      </c>
      <c r="H2137" s="3" t="s">
        <v>28855</v>
      </c>
      <c r="I2137" s="3" t="s">
        <v>28856</v>
      </c>
      <c r="J2137" s="3" t="s">
        <v>28857</v>
      </c>
      <c r="K2137" s="3" t="s">
        <v>28858</v>
      </c>
      <c r="L2137" s="3"/>
    </row>
    <row r="2138" spans="1:12" ht="13.5" customHeight="1" x14ac:dyDescent="0.25">
      <c r="A2138" s="3" t="s">
        <v>9</v>
      </c>
      <c r="B2138" s="2" t="s">
        <v>41146</v>
      </c>
      <c r="C2138" s="2" t="s">
        <v>8597</v>
      </c>
      <c r="D2138" s="3" t="s">
        <v>8598</v>
      </c>
      <c r="E2138" s="3" t="s">
        <v>8599</v>
      </c>
      <c r="F2138" s="3" t="s">
        <v>8600</v>
      </c>
      <c r="G2138" s="3" t="s">
        <v>8601</v>
      </c>
      <c r="H2138" s="3" t="s">
        <v>28859</v>
      </c>
      <c r="I2138" s="3" t="s">
        <v>28860</v>
      </c>
      <c r="J2138" s="3" t="s">
        <v>28861</v>
      </c>
      <c r="K2138" s="3" t="s">
        <v>28862</v>
      </c>
      <c r="L2138" s="3"/>
    </row>
    <row r="2139" spans="1:12" ht="13.5" customHeight="1" x14ac:dyDescent="0.25">
      <c r="A2139" s="3" t="s">
        <v>493</v>
      </c>
      <c r="B2139" s="2" t="s">
        <v>41147</v>
      </c>
      <c r="C2139" s="2" t="s">
        <v>8602</v>
      </c>
      <c r="D2139" s="3" t="s">
        <v>8603</v>
      </c>
      <c r="E2139" s="3" t="s">
        <v>8603</v>
      </c>
      <c r="F2139" s="3" t="s">
        <v>8604</v>
      </c>
      <c r="G2139" s="3" t="s">
        <v>8603</v>
      </c>
      <c r="H2139" s="3" t="s">
        <v>28863</v>
      </c>
      <c r="I2139" s="3" t="s">
        <v>28863</v>
      </c>
      <c r="J2139" s="3" t="s">
        <v>28864</v>
      </c>
      <c r="K2139" s="3" t="s">
        <v>28863</v>
      </c>
      <c r="L2139" s="3"/>
    </row>
    <row r="2140" spans="1:12" ht="13.5" customHeight="1" x14ac:dyDescent="0.25">
      <c r="A2140" s="3" t="s">
        <v>493</v>
      </c>
      <c r="B2140" s="2" t="s">
        <v>41148</v>
      </c>
      <c r="C2140" s="2" t="s">
        <v>8605</v>
      </c>
      <c r="D2140" s="3" t="s">
        <v>8606</v>
      </c>
      <c r="E2140" s="3" t="s">
        <v>8606</v>
      </c>
      <c r="F2140" s="3" t="s">
        <v>8217</v>
      </c>
      <c r="G2140" s="3" t="s">
        <v>8606</v>
      </c>
      <c r="H2140" s="3" t="s">
        <v>28865</v>
      </c>
      <c r="I2140" s="3" t="s">
        <v>28865</v>
      </c>
      <c r="J2140" s="3" t="s">
        <v>28581</v>
      </c>
      <c r="K2140" s="3" t="s">
        <v>28865</v>
      </c>
      <c r="L2140" s="3"/>
    </row>
    <row r="2141" spans="1:12" ht="13.5" customHeight="1" x14ac:dyDescent="0.25">
      <c r="A2141" s="3" t="s">
        <v>493</v>
      </c>
      <c r="B2141" s="2" t="s">
        <v>41149</v>
      </c>
      <c r="C2141" s="2" t="s">
        <v>8607</v>
      </c>
      <c r="D2141" s="3" t="s">
        <v>8608</v>
      </c>
      <c r="E2141" s="3" t="s">
        <v>8608</v>
      </c>
      <c r="F2141" s="3" t="s">
        <v>8609</v>
      </c>
      <c r="G2141" s="3" t="s">
        <v>8608</v>
      </c>
      <c r="H2141" s="3" t="s">
        <v>28866</v>
      </c>
      <c r="I2141" s="3" t="s">
        <v>28866</v>
      </c>
      <c r="J2141" s="3" t="s">
        <v>28867</v>
      </c>
      <c r="K2141" s="3" t="s">
        <v>28866</v>
      </c>
      <c r="L2141" s="3"/>
    </row>
    <row r="2142" spans="1:12" ht="13.5" customHeight="1" x14ac:dyDescent="0.25">
      <c r="A2142" s="3" t="s">
        <v>9</v>
      </c>
      <c r="B2142" s="2" t="s">
        <v>41150</v>
      </c>
      <c r="C2142" s="2" t="s">
        <v>8610</v>
      </c>
      <c r="D2142" s="3" t="s">
        <v>8611</v>
      </c>
      <c r="E2142" s="3" t="s">
        <v>8612</v>
      </c>
      <c r="F2142" s="3" t="s">
        <v>8613</v>
      </c>
      <c r="G2142" s="3" t="s">
        <v>8614</v>
      </c>
      <c r="H2142" s="3" t="s">
        <v>28868</v>
      </c>
      <c r="I2142" s="3" t="s">
        <v>28869</v>
      </c>
      <c r="J2142" s="3" t="s">
        <v>28870</v>
      </c>
      <c r="K2142" s="3" t="s">
        <v>28871</v>
      </c>
      <c r="L2142" s="3"/>
    </row>
    <row r="2143" spans="1:12" ht="13.5" customHeight="1" x14ac:dyDescent="0.25">
      <c r="A2143" s="3" t="s">
        <v>9</v>
      </c>
      <c r="B2143" s="2" t="s">
        <v>41151</v>
      </c>
      <c r="C2143" s="2" t="s">
        <v>8615</v>
      </c>
      <c r="D2143" s="3" t="s">
        <v>8616</v>
      </c>
      <c r="E2143" s="3" t="s">
        <v>8617</v>
      </c>
      <c r="F2143" s="3" t="s">
        <v>8618</v>
      </c>
      <c r="G2143" s="3" t="s">
        <v>8619</v>
      </c>
      <c r="H2143" s="3" t="s">
        <v>28872</v>
      </c>
      <c r="I2143" s="3" t="s">
        <v>28873</v>
      </c>
      <c r="J2143" s="3" t="s">
        <v>28874</v>
      </c>
      <c r="K2143" s="3" t="s">
        <v>28875</v>
      </c>
      <c r="L2143" s="3"/>
    </row>
    <row r="2144" spans="1:12" ht="13.5" customHeight="1" x14ac:dyDescent="0.25">
      <c r="A2144" s="3" t="s">
        <v>9</v>
      </c>
      <c r="B2144" s="2" t="s">
        <v>41152</v>
      </c>
      <c r="C2144" s="2" t="s">
        <v>8620</v>
      </c>
      <c r="D2144" s="3" t="s">
        <v>8621</v>
      </c>
      <c r="E2144" s="3" t="s">
        <v>8622</v>
      </c>
      <c r="F2144" s="3" t="s">
        <v>8623</v>
      </c>
      <c r="G2144" s="3" t="s">
        <v>8624</v>
      </c>
      <c r="H2144" s="3" t="s">
        <v>28876</v>
      </c>
      <c r="I2144" s="3" t="s">
        <v>28877</v>
      </c>
      <c r="J2144" s="3" t="s">
        <v>28878</v>
      </c>
      <c r="K2144" s="3" t="s">
        <v>28879</v>
      </c>
      <c r="L2144" s="3"/>
    </row>
    <row r="2145" spans="1:12" ht="13.5" customHeight="1" x14ac:dyDescent="0.25">
      <c r="A2145" s="3" t="s">
        <v>9</v>
      </c>
      <c r="B2145" s="2" t="s">
        <v>41153</v>
      </c>
      <c r="C2145" s="2" t="s">
        <v>8625</v>
      </c>
      <c r="D2145" s="3" t="s">
        <v>8626</v>
      </c>
      <c r="E2145" s="3" t="s">
        <v>8627</v>
      </c>
      <c r="F2145" s="3" t="s">
        <v>8628</v>
      </c>
      <c r="G2145" s="3" t="s">
        <v>8629</v>
      </c>
      <c r="H2145" s="3" t="s">
        <v>28880</v>
      </c>
      <c r="I2145" s="3" t="s">
        <v>28881</v>
      </c>
      <c r="J2145" s="3" t="s">
        <v>28882</v>
      </c>
      <c r="K2145" s="3" t="s">
        <v>28883</v>
      </c>
      <c r="L2145" s="3"/>
    </row>
    <row r="2146" spans="1:12" ht="13.5" customHeight="1" x14ac:dyDescent="0.25">
      <c r="A2146" s="3" t="s">
        <v>9</v>
      </c>
      <c r="B2146" s="2" t="s">
        <v>41154</v>
      </c>
      <c r="C2146" s="2" t="s">
        <v>8630</v>
      </c>
      <c r="D2146" s="3" t="s">
        <v>8631</v>
      </c>
      <c r="E2146" s="3" t="s">
        <v>8632</v>
      </c>
      <c r="F2146" s="3" t="s">
        <v>8633</v>
      </c>
      <c r="G2146" s="3" t="s">
        <v>8634</v>
      </c>
      <c r="H2146" s="3" t="s">
        <v>28884</v>
      </c>
      <c r="I2146" s="3" t="s">
        <v>28885</v>
      </c>
      <c r="J2146" s="3" t="s">
        <v>28886</v>
      </c>
      <c r="K2146" s="3" t="s">
        <v>28887</v>
      </c>
      <c r="L2146" s="3"/>
    </row>
    <row r="2147" spans="1:12" ht="13.5" customHeight="1" x14ac:dyDescent="0.25">
      <c r="A2147" s="3" t="s">
        <v>9</v>
      </c>
      <c r="B2147" s="2" t="s">
        <v>41155</v>
      </c>
      <c r="C2147" s="2" t="s">
        <v>8635</v>
      </c>
      <c r="D2147" s="3" t="s">
        <v>8636</v>
      </c>
      <c r="E2147" s="3" t="s">
        <v>8637</v>
      </c>
      <c r="F2147" s="3" t="s">
        <v>8638</v>
      </c>
      <c r="G2147" s="3" t="s">
        <v>8639</v>
      </c>
      <c r="H2147" s="3" t="s">
        <v>28888</v>
      </c>
      <c r="I2147" s="3" t="s">
        <v>28889</v>
      </c>
      <c r="J2147" s="3" t="s">
        <v>28890</v>
      </c>
      <c r="K2147" s="3" t="s">
        <v>28891</v>
      </c>
      <c r="L2147" s="3"/>
    </row>
    <row r="2148" spans="1:12" ht="13.5" customHeight="1" x14ac:dyDescent="0.25">
      <c r="A2148" s="3" t="s">
        <v>9</v>
      </c>
      <c r="B2148" s="2" t="s">
        <v>41156</v>
      </c>
      <c r="C2148" s="2" t="s">
        <v>8640</v>
      </c>
      <c r="D2148" s="3" t="s">
        <v>8641</v>
      </c>
      <c r="E2148" s="3" t="s">
        <v>8641</v>
      </c>
      <c r="F2148" s="3" t="s">
        <v>8642</v>
      </c>
      <c r="G2148" s="3" t="s">
        <v>8643</v>
      </c>
      <c r="H2148" s="3" t="s">
        <v>28892</v>
      </c>
      <c r="I2148" s="3" t="s">
        <v>28892</v>
      </c>
      <c r="J2148" s="3" t="s">
        <v>28893</v>
      </c>
      <c r="K2148" s="3" t="s">
        <v>28894</v>
      </c>
      <c r="L2148" s="3"/>
    </row>
    <row r="2149" spans="1:12" ht="13.5" customHeight="1" x14ac:dyDescent="0.25">
      <c r="A2149" s="3" t="s">
        <v>9</v>
      </c>
      <c r="B2149" s="2" t="s">
        <v>41157</v>
      </c>
      <c r="C2149" s="2" t="s">
        <v>8644</v>
      </c>
      <c r="D2149" s="3" t="s">
        <v>8645</v>
      </c>
      <c r="E2149" s="3" t="s">
        <v>8645</v>
      </c>
      <c r="F2149" s="3" t="s">
        <v>8646</v>
      </c>
      <c r="G2149" s="3" t="s">
        <v>8647</v>
      </c>
      <c r="H2149" s="3" t="s">
        <v>28895</v>
      </c>
      <c r="I2149" s="3" t="s">
        <v>28895</v>
      </c>
      <c r="J2149" s="3" t="s">
        <v>28896</v>
      </c>
      <c r="K2149" s="3" t="s">
        <v>28897</v>
      </c>
      <c r="L2149" s="3"/>
    </row>
    <row r="2150" spans="1:12" ht="13.5" customHeight="1" x14ac:dyDescent="0.25">
      <c r="A2150" s="3" t="s">
        <v>9</v>
      </c>
      <c r="B2150" s="2" t="s">
        <v>41158</v>
      </c>
      <c r="C2150" s="2" t="s">
        <v>8648</v>
      </c>
      <c r="D2150" s="3" t="s">
        <v>8649</v>
      </c>
      <c r="E2150" s="3" t="s">
        <v>8649</v>
      </c>
      <c r="F2150" s="3" t="s">
        <v>8650</v>
      </c>
      <c r="G2150" s="3" t="s">
        <v>8651</v>
      </c>
      <c r="H2150" s="3" t="s">
        <v>28898</v>
      </c>
      <c r="I2150" s="3" t="s">
        <v>28898</v>
      </c>
      <c r="J2150" s="3" t="s">
        <v>28899</v>
      </c>
      <c r="K2150" s="3" t="s">
        <v>28900</v>
      </c>
      <c r="L2150" s="3"/>
    </row>
    <row r="2151" spans="1:12" ht="13.5" customHeight="1" x14ac:dyDescent="0.25">
      <c r="A2151" s="3" t="s">
        <v>9</v>
      </c>
      <c r="B2151" s="2" t="s">
        <v>41159</v>
      </c>
      <c r="C2151" s="2" t="s">
        <v>8652</v>
      </c>
      <c r="D2151" s="3" t="s">
        <v>8653</v>
      </c>
      <c r="E2151" s="3" t="s">
        <v>8653</v>
      </c>
      <c r="F2151" s="3" t="s">
        <v>8654</v>
      </c>
      <c r="G2151" s="3" t="s">
        <v>8655</v>
      </c>
      <c r="H2151" s="3" t="s">
        <v>28901</v>
      </c>
      <c r="I2151" s="3" t="s">
        <v>28901</v>
      </c>
      <c r="J2151" s="3" t="s">
        <v>28902</v>
      </c>
      <c r="K2151" s="3" t="s">
        <v>28903</v>
      </c>
      <c r="L2151" s="3"/>
    </row>
    <row r="2152" spans="1:12" ht="13.5" customHeight="1" x14ac:dyDescent="0.25">
      <c r="A2152" s="3" t="s">
        <v>9</v>
      </c>
      <c r="B2152" s="2" t="s">
        <v>41160</v>
      </c>
      <c r="C2152" s="2" t="s">
        <v>8656</v>
      </c>
      <c r="D2152" s="3" t="s">
        <v>8657</v>
      </c>
      <c r="E2152" s="3" t="s">
        <v>8658</v>
      </c>
      <c r="F2152" s="3" t="s">
        <v>8659</v>
      </c>
      <c r="G2152" s="3" t="s">
        <v>8660</v>
      </c>
      <c r="H2152" s="3" t="s">
        <v>28904</v>
      </c>
      <c r="I2152" s="3" t="s">
        <v>28905</v>
      </c>
      <c r="J2152" s="3" t="s">
        <v>28906</v>
      </c>
      <c r="K2152" s="3" t="s">
        <v>28907</v>
      </c>
      <c r="L2152" s="3"/>
    </row>
    <row r="2153" spans="1:12" ht="13.5" customHeight="1" x14ac:dyDescent="0.25">
      <c r="A2153" s="3" t="s">
        <v>9</v>
      </c>
      <c r="B2153" s="2" t="s">
        <v>41161</v>
      </c>
      <c r="C2153" s="2" t="s">
        <v>8661</v>
      </c>
      <c r="D2153" s="3" t="s">
        <v>8662</v>
      </c>
      <c r="E2153" s="3" t="s">
        <v>8663</v>
      </c>
      <c r="F2153" s="3" t="s">
        <v>8664</v>
      </c>
      <c r="G2153" s="3" t="s">
        <v>8665</v>
      </c>
      <c r="H2153" s="3" t="s">
        <v>28908</v>
      </c>
      <c r="I2153" s="3" t="s">
        <v>28909</v>
      </c>
      <c r="J2153" s="3" t="s">
        <v>28910</v>
      </c>
      <c r="K2153" s="3" t="s">
        <v>28911</v>
      </c>
      <c r="L2153" s="3"/>
    </row>
    <row r="2154" spans="1:12" ht="13.5" customHeight="1" x14ac:dyDescent="0.25">
      <c r="A2154" s="3" t="s">
        <v>9</v>
      </c>
      <c r="B2154" s="2" t="s">
        <v>41162</v>
      </c>
      <c r="C2154" s="2" t="s">
        <v>8666</v>
      </c>
      <c r="D2154" s="3" t="s">
        <v>8667</v>
      </c>
      <c r="E2154" s="3" t="s">
        <v>8668</v>
      </c>
      <c r="F2154" s="3" t="s">
        <v>8669</v>
      </c>
      <c r="G2154" s="3" t="s">
        <v>8670</v>
      </c>
      <c r="H2154" s="3" t="s">
        <v>28912</v>
      </c>
      <c r="I2154" s="3" t="s">
        <v>28913</v>
      </c>
      <c r="J2154" s="3" t="s">
        <v>28914</v>
      </c>
      <c r="K2154" s="3" t="s">
        <v>28915</v>
      </c>
      <c r="L2154" s="3"/>
    </row>
    <row r="2155" spans="1:12" ht="13.5" customHeight="1" x14ac:dyDescent="0.25">
      <c r="A2155" s="3" t="s">
        <v>9</v>
      </c>
      <c r="B2155" s="2" t="s">
        <v>41163</v>
      </c>
      <c r="C2155" s="2" t="s">
        <v>8671</v>
      </c>
      <c r="D2155" s="3" t="s">
        <v>8672</v>
      </c>
      <c r="E2155" s="3" t="s">
        <v>8672</v>
      </c>
      <c r="F2155" s="3" t="s">
        <v>8673</v>
      </c>
      <c r="G2155" s="3" t="s">
        <v>8674</v>
      </c>
      <c r="H2155" s="3" t="s">
        <v>28916</v>
      </c>
      <c r="I2155" s="3" t="s">
        <v>28916</v>
      </c>
      <c r="J2155" s="3" t="s">
        <v>28917</v>
      </c>
      <c r="K2155" s="3" t="s">
        <v>28918</v>
      </c>
      <c r="L2155" s="3"/>
    </row>
    <row r="2156" spans="1:12" ht="13.5" customHeight="1" x14ac:dyDescent="0.25">
      <c r="A2156" s="3" t="s">
        <v>9</v>
      </c>
      <c r="B2156" s="2" t="s">
        <v>41164</v>
      </c>
      <c r="C2156" s="2" t="s">
        <v>8675</v>
      </c>
      <c r="D2156" s="3" t="s">
        <v>8676</v>
      </c>
      <c r="E2156" s="3" t="s">
        <v>8676</v>
      </c>
      <c r="F2156" s="3" t="s">
        <v>8677</v>
      </c>
      <c r="G2156" s="3" t="s">
        <v>8678</v>
      </c>
      <c r="H2156" s="3" t="s">
        <v>28919</v>
      </c>
      <c r="I2156" s="3" t="s">
        <v>28919</v>
      </c>
      <c r="J2156" s="3" t="s">
        <v>28920</v>
      </c>
      <c r="K2156" s="3" t="s">
        <v>28921</v>
      </c>
      <c r="L2156" s="3"/>
    </row>
    <row r="2157" spans="1:12" ht="13.5" customHeight="1" x14ac:dyDescent="0.25">
      <c r="A2157" s="3" t="s">
        <v>9</v>
      </c>
      <c r="B2157" s="2" t="s">
        <v>41165</v>
      </c>
      <c r="C2157" s="2" t="s">
        <v>8679</v>
      </c>
      <c r="D2157" s="3" t="s">
        <v>8680</v>
      </c>
      <c r="E2157" s="3" t="s">
        <v>8681</v>
      </c>
      <c r="F2157" s="3" t="s">
        <v>8682</v>
      </c>
      <c r="G2157" s="3" t="s">
        <v>8683</v>
      </c>
      <c r="H2157" s="3" t="s">
        <v>28922</v>
      </c>
      <c r="I2157" s="3" t="s">
        <v>28923</v>
      </c>
      <c r="J2157" s="3" t="s">
        <v>28924</v>
      </c>
      <c r="K2157" s="4" t="s">
        <v>28925</v>
      </c>
      <c r="L2157" s="3"/>
    </row>
    <row r="2158" spans="1:12" ht="13.5" customHeight="1" x14ac:dyDescent="0.25">
      <c r="A2158" s="3" t="s">
        <v>9</v>
      </c>
      <c r="B2158" s="2" t="s">
        <v>41166</v>
      </c>
      <c r="C2158" s="2" t="s">
        <v>8684</v>
      </c>
      <c r="D2158" s="3" t="s">
        <v>8685</v>
      </c>
      <c r="E2158" s="3" t="s">
        <v>8685</v>
      </c>
      <c r="F2158" s="3" t="s">
        <v>8686</v>
      </c>
      <c r="G2158" s="3" t="s">
        <v>8687</v>
      </c>
      <c r="H2158" s="3" t="s">
        <v>28926</v>
      </c>
      <c r="I2158" s="3" t="s">
        <v>28926</v>
      </c>
      <c r="J2158" s="3" t="s">
        <v>28927</v>
      </c>
      <c r="K2158" s="3" t="s">
        <v>28928</v>
      </c>
      <c r="L2158" s="3"/>
    </row>
    <row r="2159" spans="1:12" ht="13.5" customHeight="1" x14ac:dyDescent="0.25">
      <c r="A2159" s="3" t="s">
        <v>9</v>
      </c>
      <c r="B2159" s="2" t="s">
        <v>41167</v>
      </c>
      <c r="C2159" s="2" t="s">
        <v>8688</v>
      </c>
      <c r="D2159" s="3" t="s">
        <v>8689</v>
      </c>
      <c r="E2159" s="3" t="s">
        <v>8689</v>
      </c>
      <c r="F2159" s="3" t="s">
        <v>8690</v>
      </c>
      <c r="G2159" s="3" t="s">
        <v>8691</v>
      </c>
      <c r="H2159" s="3" t="s">
        <v>28929</v>
      </c>
      <c r="I2159" s="3" t="s">
        <v>28929</v>
      </c>
      <c r="J2159" s="3" t="s">
        <v>28930</v>
      </c>
      <c r="K2159" s="3" t="s">
        <v>28931</v>
      </c>
      <c r="L2159" s="3"/>
    </row>
    <row r="2160" spans="1:12" ht="13.5" customHeight="1" x14ac:dyDescent="0.25">
      <c r="A2160" s="3" t="s">
        <v>9</v>
      </c>
      <c r="B2160" s="2" t="s">
        <v>41168</v>
      </c>
      <c r="C2160" s="2" t="s">
        <v>8692</v>
      </c>
      <c r="D2160" s="3" t="s">
        <v>8693</v>
      </c>
      <c r="E2160" s="3" t="s">
        <v>8694</v>
      </c>
      <c r="F2160" s="3" t="s">
        <v>8695</v>
      </c>
      <c r="G2160" s="3" t="s">
        <v>8696</v>
      </c>
      <c r="H2160" s="3" t="s">
        <v>28932</v>
      </c>
      <c r="I2160" s="3" t="s">
        <v>28933</v>
      </c>
      <c r="J2160" s="3" t="s">
        <v>28934</v>
      </c>
      <c r="K2160" s="3" t="s">
        <v>28935</v>
      </c>
      <c r="L2160" s="3"/>
    </row>
    <row r="2161" spans="1:12" ht="13.5" customHeight="1" x14ac:dyDescent="0.25">
      <c r="A2161" s="3" t="s">
        <v>9</v>
      </c>
      <c r="B2161" s="2" t="s">
        <v>41169</v>
      </c>
      <c r="C2161" s="2" t="s">
        <v>8697</v>
      </c>
      <c r="D2161" s="3" t="s">
        <v>8698</v>
      </c>
      <c r="E2161" s="3" t="s">
        <v>8699</v>
      </c>
      <c r="F2161" s="3" t="s">
        <v>8700</v>
      </c>
      <c r="G2161" s="3" t="s">
        <v>8701</v>
      </c>
      <c r="H2161" s="3" t="s">
        <v>28936</v>
      </c>
      <c r="I2161" s="3" t="s">
        <v>28937</v>
      </c>
      <c r="J2161" s="3" t="s">
        <v>28938</v>
      </c>
      <c r="K2161" s="4" t="s">
        <v>28939</v>
      </c>
      <c r="L2161" s="3"/>
    </row>
    <row r="2162" spans="1:12" ht="13.5" customHeight="1" x14ac:dyDescent="0.25">
      <c r="A2162" s="3" t="s">
        <v>70</v>
      </c>
      <c r="B2162" s="2" t="s">
        <v>41170</v>
      </c>
      <c r="C2162" s="2" t="s">
        <v>8702</v>
      </c>
      <c r="D2162" s="3" t="s">
        <v>8703</v>
      </c>
      <c r="E2162" s="3" t="s">
        <v>8703</v>
      </c>
      <c r="F2162" s="3" t="s">
        <v>8704</v>
      </c>
      <c r="G2162" s="3" t="s">
        <v>8705</v>
      </c>
      <c r="H2162" s="3" t="s">
        <v>28940</v>
      </c>
      <c r="I2162" s="3" t="s">
        <v>28940</v>
      </c>
      <c r="J2162" s="3" t="s">
        <v>28941</v>
      </c>
      <c r="K2162" s="3" t="s">
        <v>28942</v>
      </c>
      <c r="L2162" s="3"/>
    </row>
    <row r="2163" spans="1:12" ht="13.5" customHeight="1" x14ac:dyDescent="0.25">
      <c r="A2163" s="3" t="s">
        <v>9</v>
      </c>
      <c r="B2163" s="2" t="s">
        <v>41171</v>
      </c>
      <c r="C2163" s="2" t="s">
        <v>8706</v>
      </c>
      <c r="D2163" s="3" t="s">
        <v>8707</v>
      </c>
      <c r="E2163" s="3" t="s">
        <v>8707</v>
      </c>
      <c r="F2163" s="3" t="s">
        <v>8708</v>
      </c>
      <c r="G2163" s="3" t="s">
        <v>8709</v>
      </c>
      <c r="H2163" s="3" t="s">
        <v>28943</v>
      </c>
      <c r="I2163" s="3" t="s">
        <v>28943</v>
      </c>
      <c r="J2163" s="3" t="s">
        <v>28944</v>
      </c>
      <c r="K2163" s="3" t="s">
        <v>28945</v>
      </c>
      <c r="L2163" s="3"/>
    </row>
    <row r="2164" spans="1:12" ht="13.5" customHeight="1" x14ac:dyDescent="0.25">
      <c r="A2164" s="3" t="s">
        <v>9</v>
      </c>
      <c r="B2164" s="2" t="s">
        <v>41172</v>
      </c>
      <c r="C2164" s="2" t="s">
        <v>8710</v>
      </c>
      <c r="D2164" s="3" t="s">
        <v>8711</v>
      </c>
      <c r="E2164" s="3" t="s">
        <v>8711</v>
      </c>
      <c r="F2164" s="3" t="s">
        <v>8712</v>
      </c>
      <c r="G2164" s="3" t="s">
        <v>8713</v>
      </c>
      <c r="H2164" s="3" t="s">
        <v>28946</v>
      </c>
      <c r="I2164" s="3" t="s">
        <v>28946</v>
      </c>
      <c r="J2164" s="3" t="s">
        <v>28947</v>
      </c>
      <c r="K2164" s="3" t="s">
        <v>28948</v>
      </c>
      <c r="L2164" s="3"/>
    </row>
    <row r="2165" spans="1:12" ht="13.5" customHeight="1" x14ac:dyDescent="0.25">
      <c r="A2165" s="3" t="s">
        <v>493</v>
      </c>
      <c r="B2165" s="2" t="s">
        <v>41173</v>
      </c>
      <c r="C2165" s="2" t="s">
        <v>8714</v>
      </c>
      <c r="D2165" s="3" t="s">
        <v>8715</v>
      </c>
      <c r="E2165" s="3" t="s">
        <v>8715</v>
      </c>
      <c r="F2165" s="3" t="s">
        <v>8716</v>
      </c>
      <c r="G2165" s="3" t="s">
        <v>8715</v>
      </c>
      <c r="H2165" s="3" t="s">
        <v>28949</v>
      </c>
      <c r="I2165" s="3" t="s">
        <v>28949</v>
      </c>
      <c r="J2165" s="3" t="s">
        <v>28950</v>
      </c>
      <c r="K2165" s="3" t="s">
        <v>28949</v>
      </c>
      <c r="L2165" s="3"/>
    </row>
    <row r="2166" spans="1:12" ht="13.5" customHeight="1" x14ac:dyDescent="0.25">
      <c r="A2166" s="3" t="s">
        <v>9</v>
      </c>
      <c r="B2166" s="2" t="s">
        <v>41174</v>
      </c>
      <c r="C2166" s="2" t="s">
        <v>8717</v>
      </c>
      <c r="D2166" s="3" t="s">
        <v>8718</v>
      </c>
      <c r="E2166" s="3" t="s">
        <v>8719</v>
      </c>
      <c r="F2166" s="3" t="s">
        <v>8720</v>
      </c>
      <c r="G2166" s="3" t="s">
        <v>8721</v>
      </c>
      <c r="H2166" s="3" t="s">
        <v>28951</v>
      </c>
      <c r="I2166" s="3" t="s">
        <v>28952</v>
      </c>
      <c r="J2166" s="3" t="s">
        <v>28953</v>
      </c>
      <c r="K2166" s="3" t="s">
        <v>28954</v>
      </c>
      <c r="L2166" s="3"/>
    </row>
    <row r="2167" spans="1:12" ht="13.5" customHeight="1" x14ac:dyDescent="0.25">
      <c r="A2167" s="3" t="s">
        <v>9</v>
      </c>
      <c r="B2167" s="2" t="s">
        <v>41175</v>
      </c>
      <c r="C2167" s="2" t="s">
        <v>8722</v>
      </c>
      <c r="D2167" s="3" t="s">
        <v>8723</v>
      </c>
      <c r="E2167" s="3" t="s">
        <v>8724</v>
      </c>
      <c r="F2167" s="3" t="s">
        <v>8725</v>
      </c>
      <c r="G2167" s="3" t="s">
        <v>8726</v>
      </c>
      <c r="H2167" s="3" t="s">
        <v>28955</v>
      </c>
      <c r="I2167" s="3" t="s">
        <v>28956</v>
      </c>
      <c r="J2167" s="3" t="s">
        <v>28957</v>
      </c>
      <c r="K2167" s="3" t="s">
        <v>28958</v>
      </c>
      <c r="L2167" s="3"/>
    </row>
    <row r="2168" spans="1:12" ht="13.5" customHeight="1" x14ac:dyDescent="0.25">
      <c r="A2168" s="3" t="s">
        <v>9</v>
      </c>
      <c r="B2168" s="2" t="s">
        <v>41176</v>
      </c>
      <c r="C2168" s="2" t="s">
        <v>8727</v>
      </c>
      <c r="D2168" s="3" t="s">
        <v>8728</v>
      </c>
      <c r="E2168" s="3" t="s">
        <v>8728</v>
      </c>
      <c r="F2168" s="3" t="s">
        <v>8729</v>
      </c>
      <c r="G2168" s="3" t="s">
        <v>8730</v>
      </c>
      <c r="H2168" s="3" t="s">
        <v>28959</v>
      </c>
      <c r="I2168" s="3" t="s">
        <v>28959</v>
      </c>
      <c r="J2168" s="3" t="s">
        <v>28960</v>
      </c>
      <c r="K2168" s="3" t="s">
        <v>28961</v>
      </c>
      <c r="L2168" s="3"/>
    </row>
    <row r="2169" spans="1:12" ht="13.5" customHeight="1" x14ac:dyDescent="0.25">
      <c r="A2169" s="3" t="s">
        <v>9</v>
      </c>
      <c r="B2169" s="2" t="s">
        <v>41177</v>
      </c>
      <c r="C2169" s="2" t="s">
        <v>8731</v>
      </c>
      <c r="D2169" s="3" t="s">
        <v>8732</v>
      </c>
      <c r="E2169" s="3" t="s">
        <v>8732</v>
      </c>
      <c r="F2169" s="3" t="s">
        <v>8733</v>
      </c>
      <c r="G2169" s="3" t="s">
        <v>8734</v>
      </c>
      <c r="H2169" s="3" t="s">
        <v>28962</v>
      </c>
      <c r="I2169" s="3" t="s">
        <v>28962</v>
      </c>
      <c r="J2169" s="3" t="s">
        <v>28963</v>
      </c>
      <c r="K2169" s="3" t="s">
        <v>28964</v>
      </c>
      <c r="L2169" s="3"/>
    </row>
    <row r="2170" spans="1:12" ht="13.5" customHeight="1" x14ac:dyDescent="0.25">
      <c r="A2170" s="3" t="s">
        <v>70</v>
      </c>
      <c r="B2170" s="2" t="s">
        <v>41178</v>
      </c>
      <c r="C2170" s="2" t="s">
        <v>8735</v>
      </c>
      <c r="D2170" s="3" t="s">
        <v>8736</v>
      </c>
      <c r="E2170" s="3" t="s">
        <v>8736</v>
      </c>
      <c r="F2170" s="3" t="s">
        <v>8737</v>
      </c>
      <c r="G2170" s="3" t="s">
        <v>8738</v>
      </c>
      <c r="H2170" s="3" t="s">
        <v>28965</v>
      </c>
      <c r="I2170" s="3" t="s">
        <v>28965</v>
      </c>
      <c r="J2170" s="3" t="s">
        <v>28966</v>
      </c>
      <c r="K2170" s="3" t="s">
        <v>28967</v>
      </c>
      <c r="L2170" s="3"/>
    </row>
    <row r="2171" spans="1:12" ht="13.5" customHeight="1" x14ac:dyDescent="0.25">
      <c r="A2171" s="3" t="s">
        <v>9</v>
      </c>
      <c r="B2171" s="2" t="s">
        <v>41179</v>
      </c>
      <c r="C2171" s="2" t="s">
        <v>8739</v>
      </c>
      <c r="D2171" s="3" t="s">
        <v>8740</v>
      </c>
      <c r="E2171" s="3" t="s">
        <v>8741</v>
      </c>
      <c r="F2171" s="3" t="s">
        <v>8742</v>
      </c>
      <c r="G2171" s="3" t="s">
        <v>8743</v>
      </c>
      <c r="H2171" s="3" t="s">
        <v>28968</v>
      </c>
      <c r="I2171" s="3" t="s">
        <v>28968</v>
      </c>
      <c r="J2171" s="3" t="s">
        <v>28969</v>
      </c>
      <c r="K2171" s="3" t="s">
        <v>28970</v>
      </c>
      <c r="L2171" s="3"/>
    </row>
    <row r="2172" spans="1:12" ht="13.5" customHeight="1" x14ac:dyDescent="0.25">
      <c r="A2172" s="3" t="s">
        <v>9</v>
      </c>
      <c r="B2172" s="2" t="s">
        <v>41180</v>
      </c>
      <c r="C2172" s="2" t="s">
        <v>8744</v>
      </c>
      <c r="D2172" s="3" t="s">
        <v>8745</v>
      </c>
      <c r="E2172" s="3" t="s">
        <v>8746</v>
      </c>
      <c r="F2172" s="3" t="s">
        <v>8747</v>
      </c>
      <c r="G2172" s="3" t="s">
        <v>8748</v>
      </c>
      <c r="H2172" s="3" t="s">
        <v>28971</v>
      </c>
      <c r="I2172" s="3" t="s">
        <v>28972</v>
      </c>
      <c r="J2172" s="3" t="s">
        <v>28973</v>
      </c>
      <c r="K2172" s="3" t="s">
        <v>28974</v>
      </c>
      <c r="L2172" s="3"/>
    </row>
    <row r="2173" spans="1:12" ht="13.5" customHeight="1" x14ac:dyDescent="0.25">
      <c r="A2173" s="3" t="s">
        <v>188</v>
      </c>
      <c r="B2173" s="2" t="s">
        <v>41181</v>
      </c>
      <c r="C2173" s="2" t="s">
        <v>8749</v>
      </c>
      <c r="D2173" s="3" t="s">
        <v>8750</v>
      </c>
      <c r="E2173" s="3" t="s">
        <v>8751</v>
      </c>
      <c r="F2173" s="3" t="s">
        <v>8752</v>
      </c>
      <c r="G2173" s="3" t="s">
        <v>8753</v>
      </c>
      <c r="H2173" s="3" t="s">
        <v>28975</v>
      </c>
      <c r="I2173" s="3" t="s">
        <v>28976</v>
      </c>
      <c r="J2173" s="3" t="s">
        <v>28977</v>
      </c>
      <c r="K2173" s="3" t="s">
        <v>28978</v>
      </c>
      <c r="L2173" s="3"/>
    </row>
    <row r="2174" spans="1:12" ht="13.5" customHeight="1" x14ac:dyDescent="0.25">
      <c r="A2174" s="3" t="s">
        <v>84</v>
      </c>
      <c r="B2174" s="2" t="s">
        <v>41182</v>
      </c>
      <c r="C2174" s="2" t="s">
        <v>8754</v>
      </c>
      <c r="D2174" s="3" t="s">
        <v>8755</v>
      </c>
      <c r="E2174" s="3" t="s">
        <v>8755</v>
      </c>
      <c r="F2174" s="3" t="s">
        <v>8756</v>
      </c>
      <c r="G2174" s="3" t="s">
        <v>8757</v>
      </c>
      <c r="H2174" s="3" t="s">
        <v>28979</v>
      </c>
      <c r="I2174" s="3" t="s">
        <v>28979</v>
      </c>
      <c r="J2174" s="3" t="s">
        <v>28980</v>
      </c>
      <c r="K2174" s="3" t="s">
        <v>28981</v>
      </c>
      <c r="L2174" s="3"/>
    </row>
    <row r="2175" spans="1:12" ht="13.5" customHeight="1" x14ac:dyDescent="0.25">
      <c r="A2175" s="3" t="s">
        <v>84</v>
      </c>
      <c r="B2175" s="2" t="s">
        <v>41183</v>
      </c>
      <c r="C2175" s="2" t="s">
        <v>8758</v>
      </c>
      <c r="D2175" s="3" t="s">
        <v>8759</v>
      </c>
      <c r="E2175" s="3" t="s">
        <v>8760</v>
      </c>
      <c r="F2175" s="3" t="s">
        <v>8761</v>
      </c>
      <c r="G2175" s="3" t="s">
        <v>8762</v>
      </c>
      <c r="H2175" s="3" t="s">
        <v>28982</v>
      </c>
      <c r="I2175" s="3" t="s">
        <v>28983</v>
      </c>
      <c r="J2175" s="3" t="s">
        <v>28984</v>
      </c>
      <c r="K2175" s="3" t="s">
        <v>28985</v>
      </c>
      <c r="L2175" s="3"/>
    </row>
    <row r="2176" spans="1:12" ht="13.5" customHeight="1" x14ac:dyDescent="0.25">
      <c r="A2176" s="3" t="s">
        <v>9</v>
      </c>
      <c r="B2176" s="2" t="s">
        <v>41184</v>
      </c>
      <c r="C2176" s="2" t="s">
        <v>8763</v>
      </c>
      <c r="D2176" s="3" t="s">
        <v>8764</v>
      </c>
      <c r="E2176" s="3" t="s">
        <v>8764</v>
      </c>
      <c r="F2176" s="3" t="s">
        <v>8765</v>
      </c>
      <c r="G2176" s="3" t="s">
        <v>8766</v>
      </c>
      <c r="H2176" s="3" t="s">
        <v>28986</v>
      </c>
      <c r="I2176" s="3" t="s">
        <v>28986</v>
      </c>
      <c r="J2176" s="3" t="s">
        <v>28987</v>
      </c>
      <c r="K2176" s="3" t="s">
        <v>28988</v>
      </c>
      <c r="L2176" s="3"/>
    </row>
    <row r="2177" spans="1:12" ht="13.5" customHeight="1" x14ac:dyDescent="0.25">
      <c r="A2177" s="3" t="s">
        <v>9</v>
      </c>
      <c r="B2177" s="2" t="s">
        <v>41185</v>
      </c>
      <c r="C2177" s="2" t="s">
        <v>8767</v>
      </c>
      <c r="D2177" s="3" t="s">
        <v>8768</v>
      </c>
      <c r="E2177" s="3" t="s">
        <v>8769</v>
      </c>
      <c r="F2177" s="3" t="s">
        <v>8770</v>
      </c>
      <c r="G2177" s="3" t="s">
        <v>8771</v>
      </c>
      <c r="H2177" s="3" t="s">
        <v>28989</v>
      </c>
      <c r="I2177" s="3" t="s">
        <v>28990</v>
      </c>
      <c r="J2177" s="3" t="s">
        <v>28991</v>
      </c>
      <c r="K2177" s="3" t="s">
        <v>28992</v>
      </c>
      <c r="L2177" s="3"/>
    </row>
    <row r="2178" spans="1:12" ht="13.5" customHeight="1" x14ac:dyDescent="0.25">
      <c r="A2178" s="3" t="s">
        <v>9</v>
      </c>
      <c r="B2178" s="2" t="s">
        <v>41186</v>
      </c>
      <c r="C2178" s="2" t="s">
        <v>8772</v>
      </c>
      <c r="D2178" s="3" t="s">
        <v>8773</v>
      </c>
      <c r="E2178" s="3" t="s">
        <v>8774</v>
      </c>
      <c r="F2178" s="3" t="s">
        <v>8775</v>
      </c>
      <c r="G2178" s="3" t="s">
        <v>8776</v>
      </c>
      <c r="H2178" s="3" t="s">
        <v>28993</v>
      </c>
      <c r="I2178" s="3" t="s">
        <v>28994</v>
      </c>
      <c r="J2178" s="3" t="s">
        <v>28995</v>
      </c>
      <c r="K2178" s="3" t="s">
        <v>28996</v>
      </c>
      <c r="L2178" s="3"/>
    </row>
    <row r="2179" spans="1:12" ht="13.5" customHeight="1" x14ac:dyDescent="0.25">
      <c r="A2179" s="3" t="s">
        <v>9</v>
      </c>
      <c r="B2179" s="2" t="s">
        <v>41187</v>
      </c>
      <c r="C2179" s="2" t="s">
        <v>8777</v>
      </c>
      <c r="D2179" s="3" t="s">
        <v>8778</v>
      </c>
      <c r="E2179" s="3" t="s">
        <v>8779</v>
      </c>
      <c r="F2179" s="3" t="s">
        <v>8780</v>
      </c>
      <c r="G2179" s="3" t="s">
        <v>8781</v>
      </c>
      <c r="H2179" s="3" t="s">
        <v>28997</v>
      </c>
      <c r="I2179" s="3" t="s">
        <v>28998</v>
      </c>
      <c r="J2179" s="3" t="s">
        <v>28999</v>
      </c>
      <c r="K2179" s="3" t="s">
        <v>29000</v>
      </c>
      <c r="L2179" s="3"/>
    </row>
    <row r="2180" spans="1:12" ht="13.5" customHeight="1" x14ac:dyDescent="0.25">
      <c r="A2180" s="3" t="s">
        <v>9</v>
      </c>
      <c r="B2180" s="2" t="s">
        <v>41188</v>
      </c>
      <c r="C2180" s="2" t="s">
        <v>8782</v>
      </c>
      <c r="D2180" s="3" t="s">
        <v>8783</v>
      </c>
      <c r="E2180" s="3" t="s">
        <v>8784</v>
      </c>
      <c r="F2180" s="3" t="s">
        <v>8785</v>
      </c>
      <c r="G2180" s="3" t="s">
        <v>8786</v>
      </c>
      <c r="H2180" s="3" t="s">
        <v>29001</v>
      </c>
      <c r="I2180" s="3" t="s">
        <v>29002</v>
      </c>
      <c r="J2180" s="3" t="s">
        <v>29003</v>
      </c>
      <c r="K2180" s="3" t="s">
        <v>29004</v>
      </c>
      <c r="L2180" s="3"/>
    </row>
    <row r="2181" spans="1:12" ht="13.5" customHeight="1" x14ac:dyDescent="0.25">
      <c r="A2181" s="3" t="s">
        <v>9</v>
      </c>
      <c r="B2181" s="2" t="s">
        <v>41189</v>
      </c>
      <c r="C2181" s="2" t="s">
        <v>8787</v>
      </c>
      <c r="D2181" s="3" t="s">
        <v>8788</v>
      </c>
      <c r="E2181" s="3" t="s">
        <v>8789</v>
      </c>
      <c r="F2181" s="3" t="s">
        <v>8790</v>
      </c>
      <c r="G2181" s="3" t="s">
        <v>8791</v>
      </c>
      <c r="H2181" s="3" t="s">
        <v>29005</v>
      </c>
      <c r="I2181" s="3" t="s">
        <v>29006</v>
      </c>
      <c r="J2181" s="3" t="s">
        <v>29007</v>
      </c>
      <c r="K2181" s="3" t="s">
        <v>29008</v>
      </c>
      <c r="L2181" s="3"/>
    </row>
    <row r="2182" spans="1:12" ht="13.5" customHeight="1" x14ac:dyDescent="0.25">
      <c r="A2182" s="3" t="s">
        <v>9</v>
      </c>
      <c r="B2182" s="2" t="s">
        <v>41190</v>
      </c>
      <c r="C2182" s="2" t="s">
        <v>8792</v>
      </c>
      <c r="D2182" s="3" t="s">
        <v>8793</v>
      </c>
      <c r="E2182" s="3" t="s">
        <v>8794</v>
      </c>
      <c r="F2182" s="3" t="s">
        <v>8795</v>
      </c>
      <c r="G2182" s="3" t="s">
        <v>8796</v>
      </c>
      <c r="H2182" s="3" t="s">
        <v>29009</v>
      </c>
      <c r="I2182" s="3" t="s">
        <v>29010</v>
      </c>
      <c r="J2182" s="3" t="s">
        <v>29011</v>
      </c>
      <c r="K2182" s="3" t="s">
        <v>29012</v>
      </c>
      <c r="L2182" s="3"/>
    </row>
    <row r="2183" spans="1:12" ht="13.5" customHeight="1" x14ac:dyDescent="0.25">
      <c r="A2183" s="3" t="s">
        <v>9</v>
      </c>
      <c r="B2183" s="2" t="s">
        <v>41191</v>
      </c>
      <c r="C2183" s="2" t="s">
        <v>8797</v>
      </c>
      <c r="D2183" s="3" t="s">
        <v>8798</v>
      </c>
      <c r="E2183" s="3" t="s">
        <v>8798</v>
      </c>
      <c r="F2183" s="3" t="s">
        <v>8799</v>
      </c>
      <c r="G2183" s="3" t="s">
        <v>8798</v>
      </c>
      <c r="H2183" s="3" t="s">
        <v>29013</v>
      </c>
      <c r="I2183" s="3" t="s">
        <v>29013</v>
      </c>
      <c r="J2183" s="3" t="s">
        <v>29014</v>
      </c>
      <c r="K2183" s="3" t="s">
        <v>29013</v>
      </c>
      <c r="L2183" s="3"/>
    </row>
    <row r="2184" spans="1:12" ht="13.5" customHeight="1" x14ac:dyDescent="0.25">
      <c r="A2184" s="3" t="s">
        <v>5068</v>
      </c>
      <c r="B2184" s="2" t="s">
        <v>41192</v>
      </c>
      <c r="C2184" s="2" t="s">
        <v>8800</v>
      </c>
      <c r="D2184" s="3" t="s">
        <v>8801</v>
      </c>
      <c r="E2184" s="3" t="s">
        <v>8802</v>
      </c>
      <c r="F2184" s="3" t="s">
        <v>8803</v>
      </c>
      <c r="G2184" s="3" t="s">
        <v>8804</v>
      </c>
      <c r="H2184" s="3" t="s">
        <v>29015</v>
      </c>
      <c r="I2184" s="3" t="s">
        <v>29016</v>
      </c>
      <c r="J2184" s="3" t="s">
        <v>29017</v>
      </c>
      <c r="K2184" s="3" t="s">
        <v>29018</v>
      </c>
      <c r="L2184" s="3"/>
    </row>
    <row r="2185" spans="1:12" ht="13.5" customHeight="1" x14ac:dyDescent="0.25">
      <c r="A2185" s="3" t="s">
        <v>506</v>
      </c>
      <c r="B2185" s="2" t="s">
        <v>41193</v>
      </c>
      <c r="C2185" s="2" t="s">
        <v>8805</v>
      </c>
      <c r="D2185" s="3" t="s">
        <v>8806</v>
      </c>
      <c r="E2185" s="3" t="s">
        <v>8806</v>
      </c>
      <c r="F2185" s="3" t="s">
        <v>8807</v>
      </c>
      <c r="G2185" s="3" t="s">
        <v>8806</v>
      </c>
      <c r="H2185" s="3" t="s">
        <v>29019</v>
      </c>
      <c r="I2185" s="3" t="s">
        <v>29019</v>
      </c>
      <c r="J2185" s="3" t="s">
        <v>29020</v>
      </c>
      <c r="K2185" s="3" t="s">
        <v>29019</v>
      </c>
      <c r="L2185" s="3"/>
    </row>
    <row r="2186" spans="1:12" ht="13.5" customHeight="1" x14ac:dyDescent="0.25">
      <c r="A2186" s="3" t="s">
        <v>9</v>
      </c>
      <c r="B2186" s="2" t="s">
        <v>41194</v>
      </c>
      <c r="C2186" s="2" t="s">
        <v>8808</v>
      </c>
      <c r="D2186" s="3" t="s">
        <v>8809</v>
      </c>
      <c r="E2186" s="3" t="s">
        <v>8809</v>
      </c>
      <c r="F2186" s="3" t="s">
        <v>8810</v>
      </c>
      <c r="G2186" s="3" t="s">
        <v>8811</v>
      </c>
      <c r="H2186" s="3" t="s">
        <v>29021</v>
      </c>
      <c r="I2186" s="3" t="s">
        <v>29021</v>
      </c>
      <c r="J2186" s="3" t="s">
        <v>29022</v>
      </c>
      <c r="K2186" s="3" t="s">
        <v>29023</v>
      </c>
      <c r="L2186" s="3"/>
    </row>
    <row r="2187" spans="1:12" ht="13.5" customHeight="1" x14ac:dyDescent="0.25">
      <c r="A2187" s="3" t="s">
        <v>9</v>
      </c>
      <c r="B2187" s="2" t="s">
        <v>41195</v>
      </c>
      <c r="C2187" s="2" t="s">
        <v>8812</v>
      </c>
      <c r="D2187" s="3" t="s">
        <v>8813</v>
      </c>
      <c r="E2187" s="3" t="s">
        <v>8813</v>
      </c>
      <c r="F2187" s="3" t="s">
        <v>8814</v>
      </c>
      <c r="G2187" s="3" t="s">
        <v>8813</v>
      </c>
      <c r="H2187" s="3" t="s">
        <v>29024</v>
      </c>
      <c r="I2187" s="3" t="s">
        <v>29024</v>
      </c>
      <c r="J2187" s="3" t="s">
        <v>29025</v>
      </c>
      <c r="K2187" s="3" t="s">
        <v>29024</v>
      </c>
      <c r="L2187" s="3"/>
    </row>
    <row r="2188" spans="1:12" ht="13.5" customHeight="1" x14ac:dyDescent="0.25">
      <c r="A2188" s="3" t="s">
        <v>9</v>
      </c>
      <c r="B2188" s="2" t="s">
        <v>41196</v>
      </c>
      <c r="C2188" s="2" t="s">
        <v>8815</v>
      </c>
      <c r="D2188" s="3" t="s">
        <v>8816</v>
      </c>
      <c r="E2188" s="3" t="s">
        <v>8816</v>
      </c>
      <c r="F2188" s="3" t="s">
        <v>8817</v>
      </c>
      <c r="G2188" s="3" t="s">
        <v>8818</v>
      </c>
      <c r="H2188" s="3" t="s">
        <v>29026</v>
      </c>
      <c r="I2188" s="3" t="s">
        <v>29026</v>
      </c>
      <c r="J2188" s="3" t="s">
        <v>29027</v>
      </c>
      <c r="K2188" s="3" t="s">
        <v>29028</v>
      </c>
      <c r="L2188" s="3"/>
    </row>
    <row r="2189" spans="1:12" ht="13.5" customHeight="1" x14ac:dyDescent="0.25">
      <c r="A2189" s="3" t="s">
        <v>9</v>
      </c>
      <c r="B2189" s="2" t="s">
        <v>41197</v>
      </c>
      <c r="C2189" s="2" t="s">
        <v>8819</v>
      </c>
      <c r="D2189" s="3" t="s">
        <v>8820</v>
      </c>
      <c r="E2189" s="3" t="s">
        <v>8820</v>
      </c>
      <c r="F2189" s="3" t="s">
        <v>8821</v>
      </c>
      <c r="G2189" s="3" t="s">
        <v>8822</v>
      </c>
      <c r="H2189" s="3" t="s">
        <v>29029</v>
      </c>
      <c r="I2189" s="3" t="s">
        <v>29029</v>
      </c>
      <c r="J2189" s="3" t="s">
        <v>29030</v>
      </c>
      <c r="K2189" s="4" t="s">
        <v>29031</v>
      </c>
      <c r="L2189" s="3"/>
    </row>
    <row r="2190" spans="1:12" ht="13.5" customHeight="1" x14ac:dyDescent="0.25">
      <c r="A2190" s="3" t="s">
        <v>9</v>
      </c>
      <c r="B2190" s="2" t="s">
        <v>41198</v>
      </c>
      <c r="C2190" s="2" t="s">
        <v>8823</v>
      </c>
      <c r="D2190" s="3" t="s">
        <v>8824</v>
      </c>
      <c r="E2190" s="3" t="s">
        <v>8824</v>
      </c>
      <c r="F2190" s="3" t="s">
        <v>8825</v>
      </c>
      <c r="G2190" s="3" t="s">
        <v>8822</v>
      </c>
      <c r="H2190" s="3" t="s">
        <v>29032</v>
      </c>
      <c r="I2190" s="3" t="s">
        <v>29032</v>
      </c>
      <c r="J2190" s="3" t="s">
        <v>29033</v>
      </c>
      <c r="K2190" s="4" t="s">
        <v>29031</v>
      </c>
      <c r="L2190" s="3"/>
    </row>
    <row r="2191" spans="1:12" ht="13.5" customHeight="1" x14ac:dyDescent="0.25">
      <c r="A2191" s="3" t="s">
        <v>9</v>
      </c>
      <c r="B2191" s="2" t="s">
        <v>41199</v>
      </c>
      <c r="C2191" s="2" t="s">
        <v>8826</v>
      </c>
      <c r="D2191" s="3" t="s">
        <v>8827</v>
      </c>
      <c r="E2191" s="3" t="s">
        <v>8827</v>
      </c>
      <c r="F2191" s="3" t="s">
        <v>8828</v>
      </c>
      <c r="G2191" s="3" t="s">
        <v>8829</v>
      </c>
      <c r="H2191" s="3" t="s">
        <v>29034</v>
      </c>
      <c r="I2191" s="3" t="s">
        <v>29034</v>
      </c>
      <c r="J2191" s="3" t="s">
        <v>29035</v>
      </c>
      <c r="K2191" s="4" t="s">
        <v>29036</v>
      </c>
      <c r="L2191" s="3"/>
    </row>
    <row r="2192" spans="1:12" ht="13.5" customHeight="1" x14ac:dyDescent="0.25">
      <c r="A2192" s="3" t="s">
        <v>9</v>
      </c>
      <c r="B2192" s="2" t="s">
        <v>41200</v>
      </c>
      <c r="C2192" s="2" t="s">
        <v>8830</v>
      </c>
      <c r="D2192" s="3" t="s">
        <v>8831</v>
      </c>
      <c r="E2192" s="3" t="s">
        <v>8831</v>
      </c>
      <c r="F2192" s="3" t="s">
        <v>8832</v>
      </c>
      <c r="G2192" s="3" t="s">
        <v>8833</v>
      </c>
      <c r="H2192" s="3" t="s">
        <v>29037</v>
      </c>
      <c r="I2192" s="3" t="s">
        <v>29037</v>
      </c>
      <c r="J2192" s="3" t="s">
        <v>29038</v>
      </c>
      <c r="K2192" s="4" t="s">
        <v>29039</v>
      </c>
      <c r="L2192" s="3"/>
    </row>
    <row r="2193" spans="1:12" ht="13.5" customHeight="1" x14ac:dyDescent="0.25">
      <c r="A2193" s="3" t="s">
        <v>9</v>
      </c>
      <c r="B2193" s="2" t="s">
        <v>41201</v>
      </c>
      <c r="C2193" s="2" t="s">
        <v>8834</v>
      </c>
      <c r="D2193" s="3" t="s">
        <v>8835</v>
      </c>
      <c r="E2193" s="3" t="s">
        <v>8836</v>
      </c>
      <c r="F2193" s="3" t="s">
        <v>8837</v>
      </c>
      <c r="G2193" s="3" t="s">
        <v>8838</v>
      </c>
      <c r="H2193" s="3" t="s">
        <v>29040</v>
      </c>
      <c r="I2193" s="3" t="s">
        <v>29041</v>
      </c>
      <c r="J2193" s="3" t="s">
        <v>29042</v>
      </c>
      <c r="K2193" s="4" t="s">
        <v>29043</v>
      </c>
      <c r="L2193" s="3"/>
    </row>
    <row r="2194" spans="1:12" ht="13.5" customHeight="1" x14ac:dyDescent="0.25">
      <c r="A2194" s="3" t="s">
        <v>9</v>
      </c>
      <c r="B2194" s="2" t="s">
        <v>41202</v>
      </c>
      <c r="C2194" s="2" t="s">
        <v>8839</v>
      </c>
      <c r="D2194" s="3" t="s">
        <v>8840</v>
      </c>
      <c r="E2194" s="3" t="s">
        <v>8841</v>
      </c>
      <c r="F2194" s="3" t="s">
        <v>8842</v>
      </c>
      <c r="G2194" s="3" t="s">
        <v>8843</v>
      </c>
      <c r="H2194" s="3" t="s">
        <v>29044</v>
      </c>
      <c r="I2194" s="3" t="s">
        <v>29045</v>
      </c>
      <c r="J2194" s="3" t="s">
        <v>29046</v>
      </c>
      <c r="K2194" s="4" t="s">
        <v>29047</v>
      </c>
      <c r="L2194" s="3"/>
    </row>
    <row r="2195" spans="1:12" ht="13.5" customHeight="1" x14ac:dyDescent="0.25">
      <c r="A2195" s="3" t="s">
        <v>9</v>
      </c>
      <c r="B2195" s="2" t="s">
        <v>41203</v>
      </c>
      <c r="C2195" s="2" t="s">
        <v>8844</v>
      </c>
      <c r="D2195" s="3" t="s">
        <v>8845</v>
      </c>
      <c r="E2195" s="3" t="s">
        <v>8845</v>
      </c>
      <c r="F2195" s="3" t="s">
        <v>8846</v>
      </c>
      <c r="G2195" s="3" t="s">
        <v>8847</v>
      </c>
      <c r="H2195" s="3" t="s">
        <v>29048</v>
      </c>
      <c r="I2195" s="3" t="s">
        <v>29048</v>
      </c>
      <c r="J2195" s="3" t="s">
        <v>29049</v>
      </c>
      <c r="K2195" s="4" t="s">
        <v>29050</v>
      </c>
      <c r="L2195" s="3"/>
    </row>
    <row r="2196" spans="1:12" ht="13.5" customHeight="1" x14ac:dyDescent="0.25">
      <c r="A2196" s="3" t="s">
        <v>9</v>
      </c>
      <c r="B2196" s="2" t="s">
        <v>41204</v>
      </c>
      <c r="C2196" s="2" t="s">
        <v>8848</v>
      </c>
      <c r="D2196" s="3" t="s">
        <v>8849</v>
      </c>
      <c r="E2196" s="3" t="s">
        <v>8850</v>
      </c>
      <c r="F2196" s="3" t="s">
        <v>8851</v>
      </c>
      <c r="G2196" s="3" t="s">
        <v>8852</v>
      </c>
      <c r="H2196" s="3" t="s">
        <v>29051</v>
      </c>
      <c r="I2196" s="3" t="s">
        <v>29052</v>
      </c>
      <c r="J2196" s="3" t="s">
        <v>29053</v>
      </c>
      <c r="K2196" s="3" t="s">
        <v>29054</v>
      </c>
      <c r="L2196" s="3"/>
    </row>
    <row r="2197" spans="1:12" ht="13.5" customHeight="1" x14ac:dyDescent="0.25">
      <c r="A2197" s="3" t="s">
        <v>9</v>
      </c>
      <c r="B2197" s="2" t="s">
        <v>41205</v>
      </c>
      <c r="C2197" s="2" t="s">
        <v>8853</v>
      </c>
      <c r="D2197" s="3" t="s">
        <v>8854</v>
      </c>
      <c r="E2197" s="3" t="s">
        <v>8855</v>
      </c>
      <c r="F2197" s="3" t="s">
        <v>8856</v>
      </c>
      <c r="G2197" s="3" t="s">
        <v>8857</v>
      </c>
      <c r="H2197" s="3" t="s">
        <v>29055</v>
      </c>
      <c r="I2197" s="3" t="s">
        <v>29056</v>
      </c>
      <c r="J2197" s="3" t="s">
        <v>29057</v>
      </c>
      <c r="K2197" s="3" t="s">
        <v>29058</v>
      </c>
      <c r="L2197" s="3"/>
    </row>
    <row r="2198" spans="1:12" ht="13.5" customHeight="1" x14ac:dyDescent="0.25">
      <c r="A2198" s="3" t="s">
        <v>9</v>
      </c>
      <c r="B2198" s="2" t="s">
        <v>41206</v>
      </c>
      <c r="C2198" s="2" t="s">
        <v>8858</v>
      </c>
      <c r="D2198" s="3" t="s">
        <v>8859</v>
      </c>
      <c r="E2198" s="3" t="s">
        <v>8860</v>
      </c>
      <c r="F2198" s="3" t="s">
        <v>8861</v>
      </c>
      <c r="G2198" s="3" t="s">
        <v>8862</v>
      </c>
      <c r="H2198" s="3" t="s">
        <v>29059</v>
      </c>
      <c r="I2198" s="3" t="s">
        <v>29060</v>
      </c>
      <c r="J2198" s="3" t="s">
        <v>29061</v>
      </c>
      <c r="K2198" s="3" t="s">
        <v>29062</v>
      </c>
      <c r="L2198" s="3"/>
    </row>
    <row r="2199" spans="1:12" ht="13.5" customHeight="1" x14ac:dyDescent="0.25">
      <c r="A2199" s="3" t="s">
        <v>9</v>
      </c>
      <c r="B2199" s="2" t="s">
        <v>41207</v>
      </c>
      <c r="C2199" s="2" t="s">
        <v>8863</v>
      </c>
      <c r="D2199" s="3" t="s">
        <v>8864</v>
      </c>
      <c r="E2199" s="3" t="s">
        <v>8865</v>
      </c>
      <c r="F2199" s="3" t="s">
        <v>8866</v>
      </c>
      <c r="G2199" s="3" t="s">
        <v>8867</v>
      </c>
      <c r="H2199" s="3" t="s">
        <v>29063</v>
      </c>
      <c r="I2199" s="3" t="s">
        <v>29064</v>
      </c>
      <c r="J2199" s="3" t="s">
        <v>29065</v>
      </c>
      <c r="K2199" s="4" t="s">
        <v>29066</v>
      </c>
      <c r="L2199" s="3"/>
    </row>
    <row r="2200" spans="1:12" ht="13.5" customHeight="1" x14ac:dyDescent="0.25">
      <c r="A2200" s="3" t="s">
        <v>9</v>
      </c>
      <c r="B2200" s="2" t="s">
        <v>41208</v>
      </c>
      <c r="C2200" s="2" t="s">
        <v>8868</v>
      </c>
      <c r="D2200" s="3" t="s">
        <v>8869</v>
      </c>
      <c r="E2200" s="3" t="s">
        <v>8870</v>
      </c>
      <c r="F2200" s="3" t="s">
        <v>8871</v>
      </c>
      <c r="G2200" s="3" t="s">
        <v>8872</v>
      </c>
      <c r="H2200" s="3" t="s">
        <v>29067</v>
      </c>
      <c r="I2200" s="3" t="s">
        <v>29068</v>
      </c>
      <c r="J2200" s="3" t="s">
        <v>29069</v>
      </c>
      <c r="K2200" s="4" t="s">
        <v>29070</v>
      </c>
      <c r="L2200" s="3"/>
    </row>
    <row r="2201" spans="1:12" ht="13.5" customHeight="1" x14ac:dyDescent="0.25">
      <c r="A2201" s="3" t="s">
        <v>9</v>
      </c>
      <c r="B2201" s="2" t="s">
        <v>41209</v>
      </c>
      <c r="C2201" s="2" t="s">
        <v>8873</v>
      </c>
      <c r="D2201" s="3" t="s">
        <v>8874</v>
      </c>
      <c r="E2201" s="3" t="s">
        <v>8874</v>
      </c>
      <c r="F2201" s="3" t="s">
        <v>8875</v>
      </c>
      <c r="G2201" s="3" t="s">
        <v>8876</v>
      </c>
      <c r="H2201" s="3" t="s">
        <v>29071</v>
      </c>
      <c r="I2201" s="3" t="s">
        <v>29071</v>
      </c>
      <c r="J2201" s="3" t="s">
        <v>29072</v>
      </c>
      <c r="K2201" s="4" t="s">
        <v>29073</v>
      </c>
      <c r="L2201" s="3"/>
    </row>
    <row r="2202" spans="1:12" ht="13.5" customHeight="1" x14ac:dyDescent="0.25">
      <c r="A2202" s="3" t="s">
        <v>9</v>
      </c>
      <c r="B2202" s="2" t="s">
        <v>41210</v>
      </c>
      <c r="C2202" s="2" t="s">
        <v>8877</v>
      </c>
      <c r="D2202" s="3" t="s">
        <v>8878</v>
      </c>
      <c r="E2202" s="3" t="s">
        <v>8879</v>
      </c>
      <c r="F2202" s="3" t="s">
        <v>8880</v>
      </c>
      <c r="G2202" s="3" t="s">
        <v>8881</v>
      </c>
      <c r="H2202" s="3" t="s">
        <v>29074</v>
      </c>
      <c r="I2202" s="3" t="s">
        <v>29075</v>
      </c>
      <c r="J2202" s="3" t="s">
        <v>29076</v>
      </c>
      <c r="K2202" s="4" t="s">
        <v>29077</v>
      </c>
      <c r="L2202" s="3"/>
    </row>
    <row r="2203" spans="1:12" ht="13.5" customHeight="1" x14ac:dyDescent="0.25">
      <c r="A2203" s="3" t="s">
        <v>9</v>
      </c>
      <c r="B2203" s="2" t="s">
        <v>41211</v>
      </c>
      <c r="C2203" s="2" t="s">
        <v>8882</v>
      </c>
      <c r="D2203" s="3" t="s">
        <v>8883</v>
      </c>
      <c r="E2203" s="3" t="s">
        <v>8884</v>
      </c>
      <c r="F2203" s="3" t="s">
        <v>8885</v>
      </c>
      <c r="G2203" s="3" t="s">
        <v>8886</v>
      </c>
      <c r="H2203" s="3" t="s">
        <v>29078</v>
      </c>
      <c r="I2203" s="3" t="s">
        <v>29079</v>
      </c>
      <c r="J2203" s="3" t="s">
        <v>29080</v>
      </c>
      <c r="K2203" s="4" t="s">
        <v>29081</v>
      </c>
      <c r="L2203" s="3"/>
    </row>
    <row r="2204" spans="1:12" ht="13.5" customHeight="1" x14ac:dyDescent="0.25">
      <c r="A2204" s="3" t="s">
        <v>9</v>
      </c>
      <c r="B2204" s="2" t="s">
        <v>41212</v>
      </c>
      <c r="C2204" s="2" t="s">
        <v>8887</v>
      </c>
      <c r="D2204" s="3" t="s">
        <v>8888</v>
      </c>
      <c r="E2204" s="3" t="s">
        <v>8889</v>
      </c>
      <c r="F2204" s="3" t="s">
        <v>8890</v>
      </c>
      <c r="G2204" s="3" t="s">
        <v>8891</v>
      </c>
      <c r="H2204" s="3" t="s">
        <v>29082</v>
      </c>
      <c r="I2204" s="3" t="s">
        <v>29083</v>
      </c>
      <c r="J2204" s="3" t="s">
        <v>29084</v>
      </c>
      <c r="K2204" s="4" t="s">
        <v>29085</v>
      </c>
      <c r="L2204" s="3"/>
    </row>
    <row r="2205" spans="1:12" ht="13.5" customHeight="1" x14ac:dyDescent="0.25">
      <c r="A2205" s="3" t="s">
        <v>9</v>
      </c>
      <c r="B2205" s="2" t="s">
        <v>41213</v>
      </c>
      <c r="C2205" s="2" t="s">
        <v>8892</v>
      </c>
      <c r="D2205" s="3" t="s">
        <v>8893</v>
      </c>
      <c r="E2205" s="3" t="s">
        <v>8894</v>
      </c>
      <c r="F2205" s="3" t="s">
        <v>8895</v>
      </c>
      <c r="G2205" s="3" t="s">
        <v>8896</v>
      </c>
      <c r="H2205" s="3" t="s">
        <v>29086</v>
      </c>
      <c r="I2205" s="3" t="s">
        <v>29087</v>
      </c>
      <c r="J2205" s="3" t="s">
        <v>29088</v>
      </c>
      <c r="K2205" s="4" t="s">
        <v>29089</v>
      </c>
      <c r="L2205" s="3"/>
    </row>
    <row r="2206" spans="1:12" ht="13.5" customHeight="1" x14ac:dyDescent="0.25">
      <c r="A2206" s="3" t="s">
        <v>9</v>
      </c>
      <c r="B2206" s="2" t="s">
        <v>41214</v>
      </c>
      <c r="C2206" s="2" t="s">
        <v>8897</v>
      </c>
      <c r="D2206" s="3" t="s">
        <v>8898</v>
      </c>
      <c r="E2206" s="3" t="s">
        <v>8898</v>
      </c>
      <c r="F2206" s="3" t="s">
        <v>8899</v>
      </c>
      <c r="G2206" s="3" t="s">
        <v>8900</v>
      </c>
      <c r="H2206" s="3" t="s">
        <v>29090</v>
      </c>
      <c r="I2206" s="3" t="s">
        <v>29090</v>
      </c>
      <c r="J2206" s="3" t="s">
        <v>29091</v>
      </c>
      <c r="K2206" s="4" t="s">
        <v>29092</v>
      </c>
      <c r="L2206" s="3"/>
    </row>
    <row r="2207" spans="1:12" ht="13.5" customHeight="1" x14ac:dyDescent="0.25">
      <c r="A2207" s="3" t="s">
        <v>9</v>
      </c>
      <c r="B2207" s="2" t="s">
        <v>41215</v>
      </c>
      <c r="C2207" s="2" t="s">
        <v>8901</v>
      </c>
      <c r="D2207" s="3" t="s">
        <v>8902</v>
      </c>
      <c r="E2207" s="3" t="s">
        <v>8902</v>
      </c>
      <c r="F2207" s="3" t="s">
        <v>8903</v>
      </c>
      <c r="G2207" s="3" t="s">
        <v>8904</v>
      </c>
      <c r="H2207" s="3" t="s">
        <v>29093</v>
      </c>
      <c r="I2207" s="3" t="s">
        <v>29093</v>
      </c>
      <c r="J2207" s="3" t="s">
        <v>29094</v>
      </c>
      <c r="K2207" s="4" t="s">
        <v>29095</v>
      </c>
      <c r="L2207" s="3"/>
    </row>
    <row r="2208" spans="1:12" ht="13.5" customHeight="1" x14ac:dyDescent="0.25">
      <c r="A2208" s="3" t="s">
        <v>9</v>
      </c>
      <c r="B2208" s="2" t="s">
        <v>41216</v>
      </c>
      <c r="C2208" s="2" t="s">
        <v>8905</v>
      </c>
      <c r="D2208" s="3" t="s">
        <v>8906</v>
      </c>
      <c r="E2208" s="3" t="s">
        <v>8907</v>
      </c>
      <c r="F2208" s="3" t="s">
        <v>8908</v>
      </c>
      <c r="G2208" s="3" t="s">
        <v>8907</v>
      </c>
      <c r="H2208" s="3" t="s">
        <v>29096</v>
      </c>
      <c r="I2208" s="3" t="s">
        <v>29097</v>
      </c>
      <c r="J2208" s="3" t="s">
        <v>29098</v>
      </c>
      <c r="K2208" s="4" t="s">
        <v>29097</v>
      </c>
      <c r="L2208" s="3"/>
    </row>
    <row r="2209" spans="1:12" ht="13.5" customHeight="1" x14ac:dyDescent="0.25">
      <c r="A2209" s="3" t="s">
        <v>9</v>
      </c>
      <c r="B2209" s="2" t="s">
        <v>41217</v>
      </c>
      <c r="C2209" s="2" t="s">
        <v>8909</v>
      </c>
      <c r="D2209" s="3" t="s">
        <v>8910</v>
      </c>
      <c r="E2209" s="3" t="s">
        <v>8911</v>
      </c>
      <c r="F2209" s="3" t="s">
        <v>8912</v>
      </c>
      <c r="G2209" s="3" t="s">
        <v>8913</v>
      </c>
      <c r="H2209" s="3" t="s">
        <v>29099</v>
      </c>
      <c r="I2209" s="3" t="s">
        <v>29100</v>
      </c>
      <c r="J2209" s="3" t="s">
        <v>29101</v>
      </c>
      <c r="K2209" s="3" t="s">
        <v>29102</v>
      </c>
      <c r="L2209" s="3"/>
    </row>
    <row r="2210" spans="1:12" ht="13.5" customHeight="1" x14ac:dyDescent="0.25">
      <c r="A2210" s="3" t="s">
        <v>9</v>
      </c>
      <c r="B2210" s="2" t="s">
        <v>41218</v>
      </c>
      <c r="C2210" s="2" t="s">
        <v>8914</v>
      </c>
      <c r="D2210" s="3" t="s">
        <v>8915</v>
      </c>
      <c r="E2210" s="3" t="s">
        <v>8916</v>
      </c>
      <c r="F2210" s="3" t="s">
        <v>8917</v>
      </c>
      <c r="G2210" s="3" t="s">
        <v>8918</v>
      </c>
      <c r="H2210" s="3" t="s">
        <v>29103</v>
      </c>
      <c r="I2210" s="3" t="s">
        <v>29104</v>
      </c>
      <c r="J2210" s="3" t="s">
        <v>29105</v>
      </c>
      <c r="K2210" s="3" t="s">
        <v>29106</v>
      </c>
      <c r="L2210" s="3"/>
    </row>
    <row r="2211" spans="1:12" ht="13.5" customHeight="1" x14ac:dyDescent="0.25">
      <c r="A2211" s="5" t="s">
        <v>13581</v>
      </c>
      <c r="B2211" s="5" t="s">
        <v>44663</v>
      </c>
      <c r="C2211" s="5" t="s">
        <v>44664</v>
      </c>
      <c r="D2211" s="5" t="s">
        <v>44665</v>
      </c>
      <c r="E2211" s="1" t="s">
        <v>44666</v>
      </c>
      <c r="F2211" s="1" t="s">
        <v>44667</v>
      </c>
      <c r="G2211" s="1" t="s">
        <v>44668</v>
      </c>
      <c r="H2211" s="5" t="str">
        <f ca="1">IFERROR(__xludf.DUMMYFUNCTION("GOOGLETRANSLATE(D71,""en"",""ja"")"),"一般病理組織検査、Qual")</f>
        <v>一般病理組織検査、Qual</v>
      </c>
      <c r="I2211" s="5" t="str">
        <f ca="1">IFERROR(__xludf.DUMMYFUNCTION("GOOGLETRANSLATE(E71,""en"",""ja"")"),"一般組織病理学的検査、定性的; 一般組織病理学的検査、定性的")</f>
        <v>一般組織病理学的検査、定性的; 一般組織病理学的検査、定性的</v>
      </c>
      <c r="J2211" s="5" t="str">
        <f ca="1">IFERROR(__xludf.DUMMYFUNCTION("GOOGLETRANSLATE(F71,""en"",""ja"")"),"病理学的所見の有無を判断するための組織切片の定性的な顕微鏡検査。この用語は、非標的検査に使用されることを意図しています。")</f>
        <v>病理学的所見の有無を判断するための組織切片の定性的な顕微鏡検査。この用語は、非標的検査に使用されることを意図しています。</v>
      </c>
      <c r="K2211" s="5" t="str">
        <f ca="1">IFERROR(__xludf.DUMMYFUNCTION("GOOGLETRANSLATE(G71,""en"",""ja"")"),"定性組織病理学的検査")</f>
        <v>定性組織病理学的検査</v>
      </c>
      <c r="L2211" s="3"/>
    </row>
    <row r="2212" spans="1:12" ht="13.5" customHeight="1" x14ac:dyDescent="0.25">
      <c r="A2212" s="3" t="s">
        <v>9</v>
      </c>
      <c r="B2212" s="2" t="s">
        <v>41219</v>
      </c>
      <c r="C2212" s="2" t="s">
        <v>8919</v>
      </c>
      <c r="D2212" s="3" t="s">
        <v>8920</v>
      </c>
      <c r="E2212" s="3" t="s">
        <v>8921</v>
      </c>
      <c r="F2212" s="3" t="s">
        <v>8922</v>
      </c>
      <c r="G2212" s="3" t="s">
        <v>8923</v>
      </c>
      <c r="H2212" s="3" t="s">
        <v>29107</v>
      </c>
      <c r="I2212" s="3" t="s">
        <v>29108</v>
      </c>
      <c r="J2212" s="3" t="s">
        <v>29109</v>
      </c>
      <c r="K2212" s="3" t="s">
        <v>29110</v>
      </c>
      <c r="L2212" s="3"/>
    </row>
    <row r="2213" spans="1:12" ht="13.5" customHeight="1" x14ac:dyDescent="0.25">
      <c r="A2213" s="3" t="s">
        <v>9</v>
      </c>
      <c r="B2213" s="2" t="s">
        <v>41220</v>
      </c>
      <c r="C2213" s="2" t="s">
        <v>8924</v>
      </c>
      <c r="D2213" s="3" t="s">
        <v>8925</v>
      </c>
      <c r="E2213" s="3" t="s">
        <v>8925</v>
      </c>
      <c r="F2213" s="3" t="s">
        <v>8926</v>
      </c>
      <c r="G2213" s="3" t="s">
        <v>8927</v>
      </c>
      <c r="H2213" s="3" t="s">
        <v>29111</v>
      </c>
      <c r="I2213" s="3" t="s">
        <v>29111</v>
      </c>
      <c r="J2213" s="3" t="s">
        <v>29112</v>
      </c>
      <c r="K2213" s="3" t="s">
        <v>29113</v>
      </c>
      <c r="L2213" s="3"/>
    </row>
    <row r="2214" spans="1:12" ht="13.5" customHeight="1" x14ac:dyDescent="0.25">
      <c r="A2214" s="3" t="s">
        <v>70</v>
      </c>
      <c r="B2214" s="2" t="s">
        <v>41221</v>
      </c>
      <c r="C2214" s="2" t="s">
        <v>8928</v>
      </c>
      <c r="D2214" s="3" t="s">
        <v>8929</v>
      </c>
      <c r="E2214" s="3" t="s">
        <v>8929</v>
      </c>
      <c r="F2214" s="3" t="s">
        <v>8930</v>
      </c>
      <c r="G2214" s="3" t="s">
        <v>8931</v>
      </c>
      <c r="H2214" s="3" t="s">
        <v>29114</v>
      </c>
      <c r="I2214" s="3" t="s">
        <v>29114</v>
      </c>
      <c r="J2214" s="3" t="s">
        <v>29115</v>
      </c>
      <c r="K2214" s="3" t="s">
        <v>29116</v>
      </c>
      <c r="L2214" s="3"/>
    </row>
    <row r="2215" spans="1:12" ht="13.5" customHeight="1" x14ac:dyDescent="0.25">
      <c r="A2215" s="3" t="s">
        <v>9</v>
      </c>
      <c r="B2215" s="2" t="s">
        <v>41222</v>
      </c>
      <c r="C2215" s="2" t="s">
        <v>8932</v>
      </c>
      <c r="D2215" s="3" t="s">
        <v>8933</v>
      </c>
      <c r="E2215" s="3" t="s">
        <v>8934</v>
      </c>
      <c r="F2215" s="3" t="s">
        <v>8935</v>
      </c>
      <c r="G2215" s="3" t="s">
        <v>8936</v>
      </c>
      <c r="H2215" s="3" t="s">
        <v>29117</v>
      </c>
      <c r="I2215" s="3" t="s">
        <v>29118</v>
      </c>
      <c r="J2215" s="3" t="s">
        <v>29119</v>
      </c>
      <c r="K2215" s="4" t="s">
        <v>29120</v>
      </c>
      <c r="L2215" s="3"/>
    </row>
    <row r="2216" spans="1:12" ht="13.5" customHeight="1" x14ac:dyDescent="0.25">
      <c r="A2216" s="3" t="s">
        <v>9</v>
      </c>
      <c r="B2216" s="2" t="s">
        <v>41223</v>
      </c>
      <c r="C2216" s="2" t="s">
        <v>8937</v>
      </c>
      <c r="D2216" s="3" t="s">
        <v>8938</v>
      </c>
      <c r="E2216" s="3" t="s">
        <v>8939</v>
      </c>
      <c r="F2216" s="3" t="s">
        <v>8940</v>
      </c>
      <c r="G2216" s="3" t="s">
        <v>8941</v>
      </c>
      <c r="H2216" s="3" t="s">
        <v>29121</v>
      </c>
      <c r="I2216" s="3" t="s">
        <v>29122</v>
      </c>
      <c r="J2216" s="3" t="s">
        <v>29123</v>
      </c>
      <c r="K2216" s="3" t="s">
        <v>29124</v>
      </c>
      <c r="L2216" s="3"/>
    </row>
    <row r="2217" spans="1:12" ht="13.5" customHeight="1" x14ac:dyDescent="0.25">
      <c r="A2217" s="3" t="s">
        <v>70</v>
      </c>
      <c r="B2217" s="2" t="s">
        <v>41224</v>
      </c>
      <c r="C2217" s="2" t="s">
        <v>8942</v>
      </c>
      <c r="D2217" s="3" t="s">
        <v>8943</v>
      </c>
      <c r="E2217" s="3" t="s">
        <v>8943</v>
      </c>
      <c r="F2217" s="3" t="s">
        <v>8944</v>
      </c>
      <c r="G2217" s="3" t="s">
        <v>8945</v>
      </c>
      <c r="H2217" s="3" t="s">
        <v>29125</v>
      </c>
      <c r="I2217" s="3" t="s">
        <v>29125</v>
      </c>
      <c r="J2217" s="3" t="s">
        <v>29126</v>
      </c>
      <c r="K2217" s="3" t="s">
        <v>29127</v>
      </c>
      <c r="L2217" s="3"/>
    </row>
    <row r="2218" spans="1:12" ht="13.5" customHeight="1" x14ac:dyDescent="0.25">
      <c r="A2218" s="3" t="s">
        <v>70</v>
      </c>
      <c r="B2218" s="2" t="s">
        <v>41225</v>
      </c>
      <c r="C2218" s="2" t="s">
        <v>8946</v>
      </c>
      <c r="D2218" s="3" t="s">
        <v>8947</v>
      </c>
      <c r="E2218" s="3" t="s">
        <v>8947</v>
      </c>
      <c r="F2218" s="3" t="s">
        <v>8948</v>
      </c>
      <c r="G2218" s="3" t="s">
        <v>8949</v>
      </c>
      <c r="H2218" s="3" t="s">
        <v>29128</v>
      </c>
      <c r="I2218" s="3" t="s">
        <v>29128</v>
      </c>
      <c r="J2218" s="3" t="s">
        <v>29129</v>
      </c>
      <c r="K2218" s="4" t="s">
        <v>29130</v>
      </c>
      <c r="L2218" s="3"/>
    </row>
    <row r="2219" spans="1:12" ht="13.5" customHeight="1" x14ac:dyDescent="0.25">
      <c r="A2219" s="3" t="s">
        <v>70</v>
      </c>
      <c r="B2219" s="2" t="s">
        <v>41226</v>
      </c>
      <c r="C2219" s="2" t="s">
        <v>8950</v>
      </c>
      <c r="D2219" s="3" t="s">
        <v>8951</v>
      </c>
      <c r="E2219" s="3" t="s">
        <v>8952</v>
      </c>
      <c r="F2219" s="3" t="s">
        <v>8953</v>
      </c>
      <c r="G2219" s="3" t="s">
        <v>8954</v>
      </c>
      <c r="H2219" s="3" t="s">
        <v>29131</v>
      </c>
      <c r="I2219" s="3" t="s">
        <v>29132</v>
      </c>
      <c r="J2219" s="3" t="s">
        <v>29133</v>
      </c>
      <c r="K2219" s="3" t="s">
        <v>29134</v>
      </c>
      <c r="L2219" s="3"/>
    </row>
    <row r="2220" spans="1:12" ht="13.5" customHeight="1" x14ac:dyDescent="0.25">
      <c r="A2220" s="3" t="s">
        <v>9</v>
      </c>
      <c r="B2220" s="2" t="s">
        <v>41227</v>
      </c>
      <c r="C2220" s="2" t="s">
        <v>8955</v>
      </c>
      <c r="D2220" s="3" t="s">
        <v>8956</v>
      </c>
      <c r="E2220" s="3" t="s">
        <v>8956</v>
      </c>
      <c r="F2220" s="3" t="s">
        <v>8957</v>
      </c>
      <c r="G2220" s="3" t="s">
        <v>8958</v>
      </c>
      <c r="H2220" s="3" t="s">
        <v>29135</v>
      </c>
      <c r="I2220" s="3" t="s">
        <v>29135</v>
      </c>
      <c r="J2220" s="3" t="s">
        <v>29136</v>
      </c>
      <c r="K2220" s="3" t="s">
        <v>29137</v>
      </c>
      <c r="L2220" s="3"/>
    </row>
    <row r="2221" spans="1:12" ht="13.5" customHeight="1" x14ac:dyDescent="0.25">
      <c r="A2221" s="3" t="s">
        <v>9</v>
      </c>
      <c r="B2221" s="2" t="s">
        <v>41228</v>
      </c>
      <c r="C2221" s="2" t="s">
        <v>8959</v>
      </c>
      <c r="D2221" s="3" t="s">
        <v>8960</v>
      </c>
      <c r="E2221" s="3" t="s">
        <v>8961</v>
      </c>
      <c r="F2221" s="3" t="s">
        <v>8962</v>
      </c>
      <c r="G2221" s="3" t="s">
        <v>8963</v>
      </c>
      <c r="H2221" s="3" t="s">
        <v>29138</v>
      </c>
      <c r="I2221" s="3" t="s">
        <v>29138</v>
      </c>
      <c r="J2221" s="3" t="s">
        <v>29139</v>
      </c>
      <c r="K2221" s="3" t="s">
        <v>29140</v>
      </c>
      <c r="L2221" s="3"/>
    </row>
    <row r="2222" spans="1:12" ht="13.5" customHeight="1" x14ac:dyDescent="0.25">
      <c r="A2222" s="3" t="s">
        <v>9</v>
      </c>
      <c r="B2222" s="2" t="s">
        <v>41229</v>
      </c>
      <c r="C2222" s="2" t="s">
        <v>8964</v>
      </c>
      <c r="D2222" s="3" t="s">
        <v>8965</v>
      </c>
      <c r="E2222" s="3" t="s">
        <v>8966</v>
      </c>
      <c r="F2222" s="3" t="s">
        <v>8967</v>
      </c>
      <c r="G2222" s="3" t="s">
        <v>8968</v>
      </c>
      <c r="H2222" s="3" t="s">
        <v>29141</v>
      </c>
      <c r="I2222" s="3" t="s">
        <v>29142</v>
      </c>
      <c r="J2222" s="3" t="s">
        <v>29143</v>
      </c>
      <c r="K2222" s="3" t="s">
        <v>29144</v>
      </c>
      <c r="L2222" s="3"/>
    </row>
    <row r="2223" spans="1:12" ht="13.5" customHeight="1" x14ac:dyDescent="0.25">
      <c r="A2223" s="3" t="s">
        <v>9</v>
      </c>
      <c r="B2223" s="2" t="s">
        <v>41230</v>
      </c>
      <c r="C2223" s="2" t="s">
        <v>8969</v>
      </c>
      <c r="D2223" s="3" t="s">
        <v>8970</v>
      </c>
      <c r="E2223" s="3" t="s">
        <v>8971</v>
      </c>
      <c r="F2223" s="3" t="s">
        <v>8972</v>
      </c>
      <c r="G2223" s="3" t="s">
        <v>8973</v>
      </c>
      <c r="H2223" s="3" t="s">
        <v>29145</v>
      </c>
      <c r="I2223" s="3" t="s">
        <v>29146</v>
      </c>
      <c r="J2223" s="3" t="s">
        <v>29147</v>
      </c>
      <c r="K2223" s="3" t="s">
        <v>29148</v>
      </c>
      <c r="L2223" s="3"/>
    </row>
    <row r="2224" spans="1:12" ht="13.5" customHeight="1" x14ac:dyDescent="0.25">
      <c r="A2224" s="3" t="s">
        <v>9</v>
      </c>
      <c r="B2224" s="2" t="s">
        <v>41231</v>
      </c>
      <c r="C2224" s="2" t="s">
        <v>8974</v>
      </c>
      <c r="D2224" s="3" t="s">
        <v>8975</v>
      </c>
      <c r="E2224" s="3" t="s">
        <v>8975</v>
      </c>
      <c r="F2224" s="3" t="s">
        <v>8976</v>
      </c>
      <c r="G2224" s="3" t="s">
        <v>8977</v>
      </c>
      <c r="H2224" s="3" t="s">
        <v>29149</v>
      </c>
      <c r="I2224" s="3" t="s">
        <v>29149</v>
      </c>
      <c r="J2224" s="3" t="s">
        <v>29150</v>
      </c>
      <c r="K2224" s="3" t="s">
        <v>29151</v>
      </c>
      <c r="L2224" s="3"/>
    </row>
    <row r="2225" spans="1:12" ht="13.5" customHeight="1" x14ac:dyDescent="0.25">
      <c r="A2225" s="3" t="s">
        <v>162</v>
      </c>
      <c r="B2225" s="2" t="s">
        <v>41232</v>
      </c>
      <c r="C2225" s="2" t="s">
        <v>8978</v>
      </c>
      <c r="D2225" s="3" t="s">
        <v>8979</v>
      </c>
      <c r="E2225" s="3" t="s">
        <v>8979</v>
      </c>
      <c r="F2225" s="3" t="s">
        <v>8980</v>
      </c>
      <c r="G2225" s="3" t="s">
        <v>8981</v>
      </c>
      <c r="H2225" s="3" t="s">
        <v>29152</v>
      </c>
      <c r="I2225" s="3" t="s">
        <v>29152</v>
      </c>
      <c r="J2225" s="3" t="s">
        <v>29153</v>
      </c>
      <c r="K2225" s="3" t="s">
        <v>29154</v>
      </c>
      <c r="L2225" s="3"/>
    </row>
    <row r="2226" spans="1:12" ht="13.5" customHeight="1" x14ac:dyDescent="0.25">
      <c r="A2226" s="3" t="s">
        <v>162</v>
      </c>
      <c r="B2226" s="2" t="s">
        <v>41233</v>
      </c>
      <c r="C2226" s="2" t="s">
        <v>8982</v>
      </c>
      <c r="D2226" s="3" t="s">
        <v>8983</v>
      </c>
      <c r="E2226" s="3" t="s">
        <v>8983</v>
      </c>
      <c r="F2226" s="3" t="s">
        <v>8984</v>
      </c>
      <c r="G2226" s="3" t="s">
        <v>8985</v>
      </c>
      <c r="H2226" s="3" t="s">
        <v>29155</v>
      </c>
      <c r="I2226" s="3" t="s">
        <v>29155</v>
      </c>
      <c r="J2226" s="3" t="s">
        <v>29156</v>
      </c>
      <c r="K2226" s="4" t="s">
        <v>29157</v>
      </c>
      <c r="L2226" s="3"/>
    </row>
    <row r="2227" spans="1:12" ht="13.5" customHeight="1" x14ac:dyDescent="0.25">
      <c r="A2227" s="3" t="s">
        <v>9</v>
      </c>
      <c r="B2227" s="2" t="s">
        <v>41234</v>
      </c>
      <c r="C2227" s="2" t="s">
        <v>8986</v>
      </c>
      <c r="D2227" s="3" t="s">
        <v>8987</v>
      </c>
      <c r="E2227" s="3" t="s">
        <v>8987</v>
      </c>
      <c r="F2227" s="3" t="s">
        <v>8988</v>
      </c>
      <c r="G2227" s="3" t="s">
        <v>8989</v>
      </c>
      <c r="H2227" s="3" t="s">
        <v>29158</v>
      </c>
      <c r="I2227" s="3" t="s">
        <v>29158</v>
      </c>
      <c r="J2227" s="3" t="s">
        <v>29159</v>
      </c>
      <c r="K2227" s="3" t="s">
        <v>29160</v>
      </c>
      <c r="L2227" s="3"/>
    </row>
    <row r="2228" spans="1:12" ht="13.5" customHeight="1" x14ac:dyDescent="0.25">
      <c r="A2228" s="3" t="s">
        <v>162</v>
      </c>
      <c r="B2228" s="2" t="s">
        <v>41234</v>
      </c>
      <c r="C2228" s="2" t="s">
        <v>8986</v>
      </c>
      <c r="D2228" s="3" t="s">
        <v>8987</v>
      </c>
      <c r="E2228" s="3" t="s">
        <v>8987</v>
      </c>
      <c r="F2228" s="3" t="s">
        <v>8988</v>
      </c>
      <c r="G2228" s="3" t="s">
        <v>8989</v>
      </c>
      <c r="H2228" s="3" t="s">
        <v>29158</v>
      </c>
      <c r="I2228" s="3" t="s">
        <v>29158</v>
      </c>
      <c r="J2228" s="3" t="s">
        <v>29159</v>
      </c>
      <c r="K2228" s="3" t="s">
        <v>29160</v>
      </c>
      <c r="L2228" s="3"/>
    </row>
    <row r="2229" spans="1:12" ht="13.5" customHeight="1" x14ac:dyDescent="0.25">
      <c r="A2229" s="3" t="s">
        <v>162</v>
      </c>
      <c r="B2229" s="2" t="s">
        <v>41235</v>
      </c>
      <c r="C2229" s="2" t="s">
        <v>8990</v>
      </c>
      <c r="D2229" s="3" t="s">
        <v>8991</v>
      </c>
      <c r="E2229" s="3" t="s">
        <v>8991</v>
      </c>
      <c r="F2229" s="3" t="s">
        <v>8992</v>
      </c>
      <c r="G2229" s="3" t="s">
        <v>8993</v>
      </c>
      <c r="H2229" s="3" t="s">
        <v>29161</v>
      </c>
      <c r="I2229" s="3" t="s">
        <v>29161</v>
      </c>
      <c r="J2229" s="3" t="s">
        <v>29162</v>
      </c>
      <c r="K2229" s="3" t="s">
        <v>29163</v>
      </c>
      <c r="L2229" s="3"/>
    </row>
    <row r="2230" spans="1:12" ht="13.5" customHeight="1" x14ac:dyDescent="0.25">
      <c r="A2230" s="3" t="s">
        <v>162</v>
      </c>
      <c r="B2230" s="2" t="s">
        <v>41236</v>
      </c>
      <c r="C2230" s="2" t="s">
        <v>8994</v>
      </c>
      <c r="D2230" s="3" t="s">
        <v>8995</v>
      </c>
      <c r="E2230" s="3" t="s">
        <v>8995</v>
      </c>
      <c r="F2230" s="3" t="s">
        <v>8996</v>
      </c>
      <c r="G2230" s="3" t="s">
        <v>8997</v>
      </c>
      <c r="H2230" s="3" t="s">
        <v>29164</v>
      </c>
      <c r="I2230" s="3" t="s">
        <v>29164</v>
      </c>
      <c r="J2230" s="3" t="s">
        <v>29165</v>
      </c>
      <c r="K2230" s="4" t="s">
        <v>29166</v>
      </c>
      <c r="L2230" s="3"/>
    </row>
    <row r="2231" spans="1:12" ht="13.5" customHeight="1" x14ac:dyDescent="0.25">
      <c r="A2231" s="3" t="s">
        <v>162</v>
      </c>
      <c r="B2231" s="2" t="s">
        <v>41237</v>
      </c>
      <c r="C2231" s="2" t="s">
        <v>8998</v>
      </c>
      <c r="D2231" s="3" t="s">
        <v>8999</v>
      </c>
      <c r="E2231" s="3" t="s">
        <v>8999</v>
      </c>
      <c r="F2231" s="3" t="s">
        <v>9000</v>
      </c>
      <c r="G2231" s="3" t="s">
        <v>9001</v>
      </c>
      <c r="H2231" s="3" t="s">
        <v>29167</v>
      </c>
      <c r="I2231" s="3" t="s">
        <v>29167</v>
      </c>
      <c r="J2231" s="3" t="s">
        <v>29168</v>
      </c>
      <c r="K2231" s="3" t="s">
        <v>29169</v>
      </c>
      <c r="L2231" s="3"/>
    </row>
    <row r="2232" spans="1:12" ht="13.5" customHeight="1" x14ac:dyDescent="0.25">
      <c r="A2232" s="3" t="s">
        <v>162</v>
      </c>
      <c r="B2232" s="2" t="s">
        <v>41238</v>
      </c>
      <c r="C2232" s="2" t="s">
        <v>9002</v>
      </c>
      <c r="D2232" s="3" t="s">
        <v>9003</v>
      </c>
      <c r="E2232" s="3" t="s">
        <v>9003</v>
      </c>
      <c r="F2232" s="3" t="s">
        <v>9004</v>
      </c>
      <c r="G2232" s="3" t="s">
        <v>9003</v>
      </c>
      <c r="H2232" s="3" t="s">
        <v>29170</v>
      </c>
      <c r="I2232" s="3" t="s">
        <v>29170</v>
      </c>
      <c r="J2232" s="3" t="s">
        <v>29171</v>
      </c>
      <c r="K2232" s="3" t="s">
        <v>29170</v>
      </c>
      <c r="L2232" s="3"/>
    </row>
    <row r="2233" spans="1:12" ht="13.5" customHeight="1" x14ac:dyDescent="0.25">
      <c r="A2233" s="3" t="s">
        <v>9</v>
      </c>
      <c r="B2233" s="2" t="s">
        <v>41239</v>
      </c>
      <c r="C2233" s="2" t="s">
        <v>9005</v>
      </c>
      <c r="D2233" s="3" t="s">
        <v>9006</v>
      </c>
      <c r="E2233" s="3" t="s">
        <v>9006</v>
      </c>
      <c r="F2233" s="3" t="s">
        <v>9007</v>
      </c>
      <c r="G2233" s="3" t="s">
        <v>9008</v>
      </c>
      <c r="H2233" s="3" t="s">
        <v>29172</v>
      </c>
      <c r="I2233" s="3" t="s">
        <v>29172</v>
      </c>
      <c r="J2233" s="3" t="s">
        <v>29173</v>
      </c>
      <c r="K2233" s="3" t="s">
        <v>29174</v>
      </c>
      <c r="L2233" s="3"/>
    </row>
    <row r="2234" spans="1:12" ht="13.5" customHeight="1" x14ac:dyDescent="0.25">
      <c r="A2234" s="3" t="s">
        <v>9</v>
      </c>
      <c r="B2234" s="2" t="s">
        <v>41240</v>
      </c>
      <c r="C2234" s="2" t="s">
        <v>9009</v>
      </c>
      <c r="D2234" s="3" t="s">
        <v>9010</v>
      </c>
      <c r="E2234" s="3" t="s">
        <v>9011</v>
      </c>
      <c r="F2234" s="3" t="s">
        <v>9012</v>
      </c>
      <c r="G2234" s="3" t="s">
        <v>9013</v>
      </c>
      <c r="H2234" s="3" t="s">
        <v>29175</v>
      </c>
      <c r="I2234" s="3" t="s">
        <v>29176</v>
      </c>
      <c r="J2234" s="3" t="s">
        <v>29177</v>
      </c>
      <c r="K2234" s="3" t="s">
        <v>29178</v>
      </c>
      <c r="L2234" s="3"/>
    </row>
    <row r="2235" spans="1:12" ht="13.5" customHeight="1" x14ac:dyDescent="0.25">
      <c r="A2235" s="3" t="s">
        <v>9</v>
      </c>
      <c r="B2235" s="2" t="s">
        <v>41241</v>
      </c>
      <c r="C2235" s="2" t="s">
        <v>9014</v>
      </c>
      <c r="D2235" s="3" t="s">
        <v>9015</v>
      </c>
      <c r="E2235" s="3" t="s">
        <v>9015</v>
      </c>
      <c r="F2235" s="3" t="s">
        <v>9016</v>
      </c>
      <c r="G2235" s="3" t="s">
        <v>9017</v>
      </c>
      <c r="H2235" s="3" t="s">
        <v>29179</v>
      </c>
      <c r="I2235" s="3" t="s">
        <v>29179</v>
      </c>
      <c r="J2235" s="3" t="s">
        <v>29180</v>
      </c>
      <c r="K2235" s="4" t="s">
        <v>29181</v>
      </c>
      <c r="L2235" s="3"/>
    </row>
    <row r="2236" spans="1:12" ht="13.5" customHeight="1" x14ac:dyDescent="0.25">
      <c r="A2236" s="3" t="s">
        <v>9</v>
      </c>
      <c r="B2236" s="2" t="s">
        <v>41242</v>
      </c>
      <c r="C2236" s="2" t="s">
        <v>9018</v>
      </c>
      <c r="D2236" s="3" t="s">
        <v>9019</v>
      </c>
      <c r="E2236" s="3" t="s">
        <v>9020</v>
      </c>
      <c r="F2236" s="3" t="s">
        <v>9021</v>
      </c>
      <c r="G2236" s="3" t="s">
        <v>9022</v>
      </c>
      <c r="H2236" s="3" t="s">
        <v>29182</v>
      </c>
      <c r="I2236" s="3" t="s">
        <v>29183</v>
      </c>
      <c r="J2236" s="3" t="s">
        <v>29184</v>
      </c>
      <c r="K2236" s="3" t="s">
        <v>29185</v>
      </c>
      <c r="L2236" s="3"/>
    </row>
    <row r="2237" spans="1:12" ht="13.5" customHeight="1" x14ac:dyDescent="0.25">
      <c r="A2237" s="3" t="s">
        <v>9</v>
      </c>
      <c r="B2237" s="2" t="s">
        <v>41243</v>
      </c>
      <c r="C2237" s="2" t="s">
        <v>9023</v>
      </c>
      <c r="D2237" s="3" t="s">
        <v>9024</v>
      </c>
      <c r="E2237" s="3" t="s">
        <v>9024</v>
      </c>
      <c r="F2237" s="3" t="s">
        <v>9025</v>
      </c>
      <c r="G2237" s="3" t="s">
        <v>9026</v>
      </c>
      <c r="H2237" s="3" t="s">
        <v>29186</v>
      </c>
      <c r="I2237" s="3" t="s">
        <v>29186</v>
      </c>
      <c r="J2237" s="3" t="s">
        <v>29187</v>
      </c>
      <c r="K2237" s="4" t="s">
        <v>29188</v>
      </c>
      <c r="L2237" s="3"/>
    </row>
    <row r="2238" spans="1:12" ht="13.5" customHeight="1" x14ac:dyDescent="0.25">
      <c r="A2238" s="3" t="s">
        <v>9</v>
      </c>
      <c r="B2238" s="2" t="s">
        <v>41244</v>
      </c>
      <c r="C2238" s="2" t="s">
        <v>9027</v>
      </c>
      <c r="D2238" s="3" t="s">
        <v>9028</v>
      </c>
      <c r="E2238" s="3" t="s">
        <v>9028</v>
      </c>
      <c r="F2238" s="3" t="s">
        <v>9029</v>
      </c>
      <c r="G2238" s="3" t="s">
        <v>9030</v>
      </c>
      <c r="H2238" s="3" t="s">
        <v>29189</v>
      </c>
      <c r="I2238" s="3" t="s">
        <v>29189</v>
      </c>
      <c r="J2238" s="3" t="s">
        <v>29190</v>
      </c>
      <c r="K2238" s="3" t="s">
        <v>29191</v>
      </c>
      <c r="L2238" s="3"/>
    </row>
    <row r="2239" spans="1:12" ht="13.5" customHeight="1" x14ac:dyDescent="0.25">
      <c r="A2239" s="3" t="s">
        <v>9</v>
      </c>
      <c r="B2239" s="2" t="s">
        <v>41245</v>
      </c>
      <c r="C2239" s="2" t="s">
        <v>9031</v>
      </c>
      <c r="D2239" s="3" t="s">
        <v>9032</v>
      </c>
      <c r="E2239" s="3" t="s">
        <v>9032</v>
      </c>
      <c r="F2239" s="3" t="s">
        <v>9033</v>
      </c>
      <c r="G2239" s="3" t="s">
        <v>9034</v>
      </c>
      <c r="H2239" s="3" t="s">
        <v>29192</v>
      </c>
      <c r="I2239" s="3" t="s">
        <v>29192</v>
      </c>
      <c r="J2239" s="3" t="s">
        <v>29193</v>
      </c>
      <c r="K2239" s="3" t="s">
        <v>29194</v>
      </c>
      <c r="L2239" s="3"/>
    </row>
    <row r="2240" spans="1:12" ht="13.5" customHeight="1" x14ac:dyDescent="0.25">
      <c r="A2240" s="3" t="s">
        <v>9</v>
      </c>
      <c r="B2240" s="2" t="s">
        <v>41246</v>
      </c>
      <c r="C2240" s="2" t="s">
        <v>9035</v>
      </c>
      <c r="D2240" s="3" t="s">
        <v>9036</v>
      </c>
      <c r="E2240" s="3" t="s">
        <v>9036</v>
      </c>
      <c r="F2240" s="3" t="s">
        <v>9037</v>
      </c>
      <c r="G2240" s="3" t="s">
        <v>9038</v>
      </c>
      <c r="H2240" s="3" t="s">
        <v>29195</v>
      </c>
      <c r="I2240" s="3" t="s">
        <v>29195</v>
      </c>
      <c r="J2240" s="3" t="s">
        <v>29196</v>
      </c>
      <c r="K2240" s="3" t="s">
        <v>29197</v>
      </c>
      <c r="L2240" s="3"/>
    </row>
    <row r="2241" spans="1:12" ht="13.5" customHeight="1" x14ac:dyDescent="0.25">
      <c r="A2241" s="3" t="s">
        <v>9</v>
      </c>
      <c r="B2241" s="2" t="s">
        <v>41247</v>
      </c>
      <c r="C2241" s="2" t="s">
        <v>9039</v>
      </c>
      <c r="D2241" s="3" t="s">
        <v>9040</v>
      </c>
      <c r="E2241" s="3" t="s">
        <v>9040</v>
      </c>
      <c r="F2241" s="3" t="s">
        <v>9041</v>
      </c>
      <c r="G2241" s="3" t="s">
        <v>9042</v>
      </c>
      <c r="H2241" s="3" t="s">
        <v>29198</v>
      </c>
      <c r="I2241" s="3" t="s">
        <v>29198</v>
      </c>
      <c r="J2241" s="3" t="s">
        <v>29199</v>
      </c>
      <c r="K2241" s="3" t="s">
        <v>29200</v>
      </c>
      <c r="L2241" s="3"/>
    </row>
    <row r="2242" spans="1:12" ht="13.5" customHeight="1" x14ac:dyDescent="0.25">
      <c r="A2242" s="3" t="s">
        <v>9</v>
      </c>
      <c r="B2242" s="2" t="s">
        <v>41248</v>
      </c>
      <c r="C2242" s="2" t="s">
        <v>9043</v>
      </c>
      <c r="D2242" s="3" t="s">
        <v>9044</v>
      </c>
      <c r="E2242" s="3" t="s">
        <v>9044</v>
      </c>
      <c r="F2242" s="3" t="s">
        <v>9045</v>
      </c>
      <c r="G2242" s="3" t="s">
        <v>9046</v>
      </c>
      <c r="H2242" s="3" t="s">
        <v>29201</v>
      </c>
      <c r="I2242" s="3" t="s">
        <v>29201</v>
      </c>
      <c r="J2242" s="3" t="s">
        <v>29202</v>
      </c>
      <c r="K2242" s="3" t="s">
        <v>29203</v>
      </c>
      <c r="L2242" s="3"/>
    </row>
    <row r="2243" spans="1:12" ht="13.5" customHeight="1" x14ac:dyDescent="0.25">
      <c r="A2243" s="3" t="s">
        <v>9</v>
      </c>
      <c r="B2243" s="2" t="s">
        <v>41249</v>
      </c>
      <c r="C2243" s="2" t="s">
        <v>9047</v>
      </c>
      <c r="D2243" s="3" t="s">
        <v>9048</v>
      </c>
      <c r="E2243" s="3" t="s">
        <v>9048</v>
      </c>
      <c r="F2243" s="3" t="s">
        <v>9049</v>
      </c>
      <c r="G2243" s="3" t="s">
        <v>9050</v>
      </c>
      <c r="H2243" s="3" t="s">
        <v>29204</v>
      </c>
      <c r="I2243" s="3" t="s">
        <v>29204</v>
      </c>
      <c r="J2243" s="3" t="s">
        <v>29205</v>
      </c>
      <c r="K2243" s="3" t="s">
        <v>29206</v>
      </c>
      <c r="L2243" s="3"/>
    </row>
    <row r="2244" spans="1:12" ht="13.5" customHeight="1" x14ac:dyDescent="0.25">
      <c r="A2244" s="3" t="s">
        <v>9</v>
      </c>
      <c r="B2244" s="2" t="s">
        <v>41250</v>
      </c>
      <c r="C2244" s="2" t="s">
        <v>9051</v>
      </c>
      <c r="D2244" s="3" t="s">
        <v>9052</v>
      </c>
      <c r="E2244" s="3" t="s">
        <v>9052</v>
      </c>
      <c r="F2244" s="3" t="s">
        <v>9053</v>
      </c>
      <c r="G2244" s="3" t="s">
        <v>9054</v>
      </c>
      <c r="H2244" s="3" t="s">
        <v>29207</v>
      </c>
      <c r="I2244" s="3" t="s">
        <v>29207</v>
      </c>
      <c r="J2244" s="3" t="s">
        <v>29208</v>
      </c>
      <c r="K2244" s="4" t="s">
        <v>29209</v>
      </c>
      <c r="L2244" s="3"/>
    </row>
    <row r="2245" spans="1:12" ht="13.5" customHeight="1" x14ac:dyDescent="0.25">
      <c r="A2245" s="3" t="s">
        <v>9</v>
      </c>
      <c r="B2245" s="2" t="s">
        <v>41251</v>
      </c>
      <c r="C2245" s="2" t="s">
        <v>9055</v>
      </c>
      <c r="D2245" s="3" t="s">
        <v>9056</v>
      </c>
      <c r="E2245" s="3" t="s">
        <v>9056</v>
      </c>
      <c r="F2245" s="3" t="s">
        <v>9057</v>
      </c>
      <c r="G2245" s="3" t="s">
        <v>9058</v>
      </c>
      <c r="H2245" s="3" t="s">
        <v>29210</v>
      </c>
      <c r="I2245" s="3" t="s">
        <v>29210</v>
      </c>
      <c r="J2245" s="3" t="s">
        <v>29211</v>
      </c>
      <c r="K2245" s="3" t="s">
        <v>29212</v>
      </c>
      <c r="L2245" s="3"/>
    </row>
    <row r="2246" spans="1:12" ht="13.5" customHeight="1" x14ac:dyDescent="0.25">
      <c r="A2246" s="3" t="s">
        <v>9</v>
      </c>
      <c r="B2246" s="2" t="s">
        <v>41252</v>
      </c>
      <c r="C2246" s="2" t="s">
        <v>9059</v>
      </c>
      <c r="D2246" s="3" t="s">
        <v>9060</v>
      </c>
      <c r="E2246" s="3" t="s">
        <v>9060</v>
      </c>
      <c r="F2246" s="3" t="s">
        <v>9061</v>
      </c>
      <c r="G2246" s="3" t="s">
        <v>9062</v>
      </c>
      <c r="H2246" s="3" t="s">
        <v>29213</v>
      </c>
      <c r="I2246" s="3" t="s">
        <v>29213</v>
      </c>
      <c r="J2246" s="3" t="s">
        <v>29214</v>
      </c>
      <c r="K2246" s="4" t="s">
        <v>29215</v>
      </c>
      <c r="L2246" s="3"/>
    </row>
    <row r="2247" spans="1:12" ht="13.5" customHeight="1" x14ac:dyDescent="0.25">
      <c r="A2247" s="3" t="s">
        <v>9</v>
      </c>
      <c r="B2247" s="2" t="s">
        <v>41253</v>
      </c>
      <c r="C2247" s="2" t="s">
        <v>9063</v>
      </c>
      <c r="D2247" s="3" t="s">
        <v>9064</v>
      </c>
      <c r="E2247" s="3" t="s">
        <v>9064</v>
      </c>
      <c r="F2247" s="3" t="s">
        <v>9065</v>
      </c>
      <c r="G2247" s="3" t="s">
        <v>9066</v>
      </c>
      <c r="H2247" s="3" t="s">
        <v>29216</v>
      </c>
      <c r="I2247" s="3" t="s">
        <v>29216</v>
      </c>
      <c r="J2247" s="3" t="s">
        <v>29217</v>
      </c>
      <c r="K2247" s="3" t="s">
        <v>29218</v>
      </c>
      <c r="L2247" s="3"/>
    </row>
    <row r="2248" spans="1:12" ht="13.5" customHeight="1" x14ac:dyDescent="0.25">
      <c r="A2248" s="5" t="s">
        <v>13581</v>
      </c>
      <c r="B2248" s="5" t="s">
        <v>44669</v>
      </c>
      <c r="C2248" s="5" t="s">
        <v>44670</v>
      </c>
      <c r="D2248" s="5" t="s">
        <v>44671</v>
      </c>
      <c r="E2248" s="1" t="s">
        <v>44671</v>
      </c>
      <c r="F2248" s="1" t="s">
        <v>44672</v>
      </c>
      <c r="G2248" s="1" t="s">
        <v>44673</v>
      </c>
      <c r="H2248" s="5" t="str">
        <f ca="1">IFERROR(__xludf.DUMMYFUNCTION("GOOGLETRANSLATE(D72,""en"",""ja"")"),"糸球体炎")</f>
        <v>糸球体炎</v>
      </c>
      <c r="I2248" s="5" t="str">
        <f ca="1">IFERROR(__xludf.DUMMYFUNCTION("GOOGLETRANSLATE(E72,""en"",""ja"")"),"糸球体炎")</f>
        <v>糸球体炎</v>
      </c>
      <c r="J2248" s="5" t="str">
        <f ca="1">IFERROR(__xludf.DUMMYFUNCTION("GOOGLETRANSLATE(F72,""en"",""ja"")"),"生物標本における糸球体炎の評価。")</f>
        <v>生物標本における糸球体炎の評価。</v>
      </c>
      <c r="K2248" s="5" t="str">
        <f ca="1">IFERROR(__xludf.DUMMYFUNCTION("GOOGLETRANSLATE(G72,""en"",""ja"")"),"糸球体炎の評価")</f>
        <v>糸球体炎の評価</v>
      </c>
      <c r="L2248" s="3"/>
    </row>
    <row r="2249" spans="1:12" ht="13.5" customHeight="1" x14ac:dyDescent="0.25">
      <c r="A2249" s="5" t="s">
        <v>13581</v>
      </c>
      <c r="B2249" s="5" t="s">
        <v>44674</v>
      </c>
      <c r="C2249" s="5" t="s">
        <v>44675</v>
      </c>
      <c r="D2249" s="5" t="s">
        <v>44676</v>
      </c>
      <c r="E2249" s="1" t="s">
        <v>44676</v>
      </c>
      <c r="F2249" s="1" t="s">
        <v>44677</v>
      </c>
      <c r="G2249" s="1" t="s">
        <v>44678</v>
      </c>
      <c r="H2249" s="5" t="str">
        <f ca="1">IFERROR(__xludf.DUMMYFUNCTION("GOOGLETRANSLATE(D73,""en"",""ja"")"),"糸球体症")</f>
        <v>糸球体症</v>
      </c>
      <c r="I2249" s="5" t="str">
        <f ca="1">IFERROR(__xludf.DUMMYFUNCTION("GOOGLETRANSLATE(E73,""en"",""ja"")"),"糸球体症")</f>
        <v>糸球体症</v>
      </c>
      <c r="J2249" s="5" t="str">
        <f ca="1">IFERROR(__xludf.DUMMYFUNCTION("GOOGLETRANSLATE(F73,""en"",""ja"")"),"生物学的標本における糸球体症の評価。")</f>
        <v>生物学的標本における糸球体症の評価。</v>
      </c>
      <c r="K2249" s="5" t="str">
        <f ca="1">IFERROR(__xludf.DUMMYFUNCTION("GOOGLETRANSLATE(G73,""en"",""ja"")"),"糸球体症の評価")</f>
        <v>糸球体症の評価</v>
      </c>
      <c r="L2249" s="3"/>
    </row>
    <row r="2250" spans="1:12" ht="13.5" customHeight="1" x14ac:dyDescent="0.25">
      <c r="A2250" s="3" t="s">
        <v>9</v>
      </c>
      <c r="B2250" s="2" t="s">
        <v>41254</v>
      </c>
      <c r="C2250" s="2" t="s">
        <v>9067</v>
      </c>
      <c r="D2250" s="3" t="s">
        <v>9068</v>
      </c>
      <c r="E2250" s="3" t="s">
        <v>9069</v>
      </c>
      <c r="F2250" s="3" t="s">
        <v>9070</v>
      </c>
      <c r="G2250" s="3" t="s">
        <v>9071</v>
      </c>
      <c r="H2250" s="3" t="s">
        <v>29219</v>
      </c>
      <c r="I2250" s="3" t="s">
        <v>29220</v>
      </c>
      <c r="J2250" s="3" t="s">
        <v>29221</v>
      </c>
      <c r="K2250" s="3" t="s">
        <v>29222</v>
      </c>
      <c r="L2250" s="3"/>
    </row>
    <row r="2251" spans="1:12" ht="13.5" customHeight="1" x14ac:dyDescent="0.25">
      <c r="A2251" s="3" t="s">
        <v>9</v>
      </c>
      <c r="B2251" s="2" t="s">
        <v>41255</v>
      </c>
      <c r="C2251" s="2" t="s">
        <v>9072</v>
      </c>
      <c r="D2251" s="3" t="s">
        <v>9073</v>
      </c>
      <c r="E2251" s="3" t="s">
        <v>9073</v>
      </c>
      <c r="F2251" s="3" t="s">
        <v>9074</v>
      </c>
      <c r="G2251" s="3" t="s">
        <v>9075</v>
      </c>
      <c r="H2251" s="3" t="s">
        <v>29223</v>
      </c>
      <c r="I2251" s="3" t="s">
        <v>29223</v>
      </c>
      <c r="J2251" s="3" t="s">
        <v>29224</v>
      </c>
      <c r="K2251" s="3" t="s">
        <v>29225</v>
      </c>
      <c r="L2251" s="3"/>
    </row>
    <row r="2252" spans="1:12" ht="13.5" customHeight="1" x14ac:dyDescent="0.25">
      <c r="A2252" s="3" t="s">
        <v>9</v>
      </c>
      <c r="B2252" s="2" t="s">
        <v>41256</v>
      </c>
      <c r="C2252" s="2" t="s">
        <v>9076</v>
      </c>
      <c r="D2252" s="3" t="s">
        <v>9077</v>
      </c>
      <c r="E2252" s="3" t="s">
        <v>9077</v>
      </c>
      <c r="F2252" s="3" t="s">
        <v>9078</v>
      </c>
      <c r="G2252" s="3" t="s">
        <v>9079</v>
      </c>
      <c r="H2252" s="3" t="s">
        <v>29226</v>
      </c>
      <c r="I2252" s="3" t="s">
        <v>29226</v>
      </c>
      <c r="J2252" s="3" t="s">
        <v>29227</v>
      </c>
      <c r="K2252" s="3" t="s">
        <v>29228</v>
      </c>
      <c r="L2252" s="3"/>
    </row>
    <row r="2253" spans="1:12" ht="13.5" customHeight="1" x14ac:dyDescent="0.25">
      <c r="A2253" s="3" t="s">
        <v>84</v>
      </c>
      <c r="B2253" s="2" t="s">
        <v>41257</v>
      </c>
      <c r="C2253" s="2" t="s">
        <v>9080</v>
      </c>
      <c r="D2253" s="3" t="s">
        <v>9081</v>
      </c>
      <c r="E2253" s="3" t="s">
        <v>9081</v>
      </c>
      <c r="F2253" s="3" t="s">
        <v>9082</v>
      </c>
      <c r="G2253" s="3" t="s">
        <v>9083</v>
      </c>
      <c r="H2253" s="3" t="s">
        <v>29229</v>
      </c>
      <c r="I2253" s="3" t="s">
        <v>29229</v>
      </c>
      <c r="J2253" s="3" t="s">
        <v>29230</v>
      </c>
      <c r="K2253" s="3" t="s">
        <v>29231</v>
      </c>
      <c r="L2253" s="3"/>
    </row>
    <row r="2254" spans="1:12" ht="13.5" customHeight="1" x14ac:dyDescent="0.25">
      <c r="A2254" s="3" t="s">
        <v>84</v>
      </c>
      <c r="B2254" s="2" t="s">
        <v>41258</v>
      </c>
      <c r="C2254" s="2" t="s">
        <v>9084</v>
      </c>
      <c r="D2254" s="3" t="s">
        <v>9085</v>
      </c>
      <c r="E2254" s="3" t="s">
        <v>9086</v>
      </c>
      <c r="F2254" s="3" t="s">
        <v>9087</v>
      </c>
      <c r="G2254" s="3" t="s">
        <v>9088</v>
      </c>
      <c r="H2254" s="3" t="s">
        <v>29232</v>
      </c>
      <c r="I2254" s="3" t="s">
        <v>29233</v>
      </c>
      <c r="J2254" s="3" t="s">
        <v>29234</v>
      </c>
      <c r="K2254" s="3" t="s">
        <v>29235</v>
      </c>
      <c r="L2254" s="3"/>
    </row>
    <row r="2255" spans="1:12" ht="13.5" customHeight="1" x14ac:dyDescent="0.25">
      <c r="A2255" s="3" t="s">
        <v>70</v>
      </c>
      <c r="B2255" s="2" t="s">
        <v>41259</v>
      </c>
      <c r="C2255" s="2" t="s">
        <v>9089</v>
      </c>
      <c r="D2255" s="3" t="s">
        <v>9090</v>
      </c>
      <c r="E2255" s="3" t="s">
        <v>9090</v>
      </c>
      <c r="F2255" s="3" t="s">
        <v>9091</v>
      </c>
      <c r="G2255" s="3" t="s">
        <v>9092</v>
      </c>
      <c r="H2255" s="3" t="s">
        <v>29236</v>
      </c>
      <c r="I2255" s="3" t="s">
        <v>29236</v>
      </c>
      <c r="J2255" s="3" t="s">
        <v>29237</v>
      </c>
      <c r="K2255" s="3" t="s">
        <v>29238</v>
      </c>
      <c r="L2255" s="3"/>
    </row>
    <row r="2256" spans="1:12" ht="13.5" customHeight="1" x14ac:dyDescent="0.25">
      <c r="A2256" s="3" t="s">
        <v>9</v>
      </c>
      <c r="B2256" s="2" t="s">
        <v>41260</v>
      </c>
      <c r="C2256" s="2" t="s">
        <v>9093</v>
      </c>
      <c r="D2256" s="3" t="s">
        <v>9094</v>
      </c>
      <c r="E2256" s="3" t="s">
        <v>9094</v>
      </c>
      <c r="F2256" s="3" t="s">
        <v>9095</v>
      </c>
      <c r="G2256" s="3" t="s">
        <v>9096</v>
      </c>
      <c r="H2256" s="3" t="s">
        <v>29239</v>
      </c>
      <c r="I2256" s="3" t="s">
        <v>29239</v>
      </c>
      <c r="J2256" s="3" t="s">
        <v>29240</v>
      </c>
      <c r="K2256" s="3" t="s">
        <v>29241</v>
      </c>
      <c r="L2256" s="3"/>
    </row>
    <row r="2257" spans="1:12" ht="13.5" customHeight="1" x14ac:dyDescent="0.25">
      <c r="A2257" s="3" t="s">
        <v>9</v>
      </c>
      <c r="B2257" s="2" t="s">
        <v>41261</v>
      </c>
      <c r="C2257" s="2" t="s">
        <v>9097</v>
      </c>
      <c r="D2257" s="3" t="s">
        <v>9098</v>
      </c>
      <c r="E2257" s="3" t="s">
        <v>9098</v>
      </c>
      <c r="F2257" s="3" t="s">
        <v>9099</v>
      </c>
      <c r="G2257" s="3" t="s">
        <v>9100</v>
      </c>
      <c r="H2257" s="3" t="s">
        <v>29242</v>
      </c>
      <c r="I2257" s="3" t="s">
        <v>29242</v>
      </c>
      <c r="J2257" s="3" t="s">
        <v>29243</v>
      </c>
      <c r="K2257" s="3" t="s">
        <v>29244</v>
      </c>
      <c r="L2257" s="3"/>
    </row>
    <row r="2258" spans="1:12" ht="13.5" customHeight="1" x14ac:dyDescent="0.25">
      <c r="A2258" s="3" t="s">
        <v>9</v>
      </c>
      <c r="B2258" s="2" t="s">
        <v>41262</v>
      </c>
      <c r="C2258" s="2" t="s">
        <v>9101</v>
      </c>
      <c r="D2258" s="3" t="s">
        <v>9102</v>
      </c>
      <c r="E2258" s="3" t="s">
        <v>9102</v>
      </c>
      <c r="F2258" s="3" t="s">
        <v>9103</v>
      </c>
      <c r="G2258" s="3" t="s">
        <v>9104</v>
      </c>
      <c r="H2258" s="3" t="s">
        <v>29245</v>
      </c>
      <c r="I2258" s="3" t="s">
        <v>29245</v>
      </c>
      <c r="J2258" s="3" t="s">
        <v>29246</v>
      </c>
      <c r="K2258" s="3" t="s">
        <v>29247</v>
      </c>
      <c r="L2258" s="3"/>
    </row>
    <row r="2259" spans="1:12" ht="13.5" customHeight="1" x14ac:dyDescent="0.25">
      <c r="A2259" s="3" t="s">
        <v>9</v>
      </c>
      <c r="B2259" s="2" t="s">
        <v>41263</v>
      </c>
      <c r="C2259" s="2" t="s">
        <v>9105</v>
      </c>
      <c r="D2259" s="3" t="s">
        <v>9106</v>
      </c>
      <c r="E2259" s="3" t="s">
        <v>9106</v>
      </c>
      <c r="F2259" s="3" t="s">
        <v>9107</v>
      </c>
      <c r="G2259" s="3" t="s">
        <v>9108</v>
      </c>
      <c r="H2259" s="3" t="s">
        <v>29248</v>
      </c>
      <c r="I2259" s="3" t="s">
        <v>29248</v>
      </c>
      <c r="J2259" s="3" t="s">
        <v>29249</v>
      </c>
      <c r="K2259" s="3" t="s">
        <v>29250</v>
      </c>
      <c r="L2259" s="3"/>
    </row>
    <row r="2260" spans="1:12" ht="13.5" customHeight="1" x14ac:dyDescent="0.25">
      <c r="A2260" s="3" t="s">
        <v>9</v>
      </c>
      <c r="B2260" s="2" t="s">
        <v>41264</v>
      </c>
      <c r="C2260" s="2" t="s">
        <v>9109</v>
      </c>
      <c r="D2260" s="3" t="s">
        <v>9110</v>
      </c>
      <c r="E2260" s="3" t="s">
        <v>9110</v>
      </c>
      <c r="F2260" s="3" t="s">
        <v>9111</v>
      </c>
      <c r="G2260" s="3" t="s">
        <v>9112</v>
      </c>
      <c r="H2260" s="3" t="s">
        <v>29251</v>
      </c>
      <c r="I2260" s="3" t="s">
        <v>29251</v>
      </c>
      <c r="J2260" s="3" t="s">
        <v>29252</v>
      </c>
      <c r="K2260" s="3" t="s">
        <v>29253</v>
      </c>
      <c r="L2260" s="3"/>
    </row>
    <row r="2261" spans="1:12" ht="13.5" customHeight="1" x14ac:dyDescent="0.25">
      <c r="A2261" s="3" t="s">
        <v>1258</v>
      </c>
      <c r="B2261" s="2" t="s">
        <v>41265</v>
      </c>
      <c r="C2261" s="2" t="s">
        <v>9113</v>
      </c>
      <c r="D2261" s="3" t="s">
        <v>9114</v>
      </c>
      <c r="E2261" s="3" t="s">
        <v>9114</v>
      </c>
      <c r="F2261" s="3" t="s">
        <v>9115</v>
      </c>
      <c r="G2261" s="3" t="s">
        <v>9114</v>
      </c>
      <c r="H2261" s="3" t="s">
        <v>29254</v>
      </c>
      <c r="I2261" s="3" t="s">
        <v>29254</v>
      </c>
      <c r="J2261" s="3" t="s">
        <v>29255</v>
      </c>
      <c r="K2261" s="3" t="s">
        <v>29254</v>
      </c>
      <c r="L2261" s="3"/>
    </row>
    <row r="2262" spans="1:12" ht="13.5" customHeight="1" x14ac:dyDescent="0.25">
      <c r="A2262" s="3" t="s">
        <v>9</v>
      </c>
      <c r="B2262" s="2" t="s">
        <v>41266</v>
      </c>
      <c r="C2262" s="2" t="s">
        <v>9116</v>
      </c>
      <c r="D2262" s="3" t="s">
        <v>9117</v>
      </c>
      <c r="E2262" s="3" t="s">
        <v>9117</v>
      </c>
      <c r="F2262" s="3" t="s">
        <v>9118</v>
      </c>
      <c r="G2262" s="3" t="s">
        <v>9119</v>
      </c>
      <c r="H2262" s="3" t="s">
        <v>29256</v>
      </c>
      <c r="I2262" s="3" t="s">
        <v>29256</v>
      </c>
      <c r="J2262" s="3" t="s">
        <v>29257</v>
      </c>
      <c r="K2262" s="3" t="s">
        <v>29258</v>
      </c>
      <c r="L2262" s="3"/>
    </row>
    <row r="2263" spans="1:12" ht="13.5" customHeight="1" x14ac:dyDescent="0.25">
      <c r="A2263" s="3" t="s">
        <v>9</v>
      </c>
      <c r="B2263" s="2" t="s">
        <v>41267</v>
      </c>
      <c r="C2263" s="2" t="s">
        <v>9120</v>
      </c>
      <c r="D2263" s="3" t="s">
        <v>9121</v>
      </c>
      <c r="E2263" s="3" t="s">
        <v>9121</v>
      </c>
      <c r="F2263" s="3" t="s">
        <v>9122</v>
      </c>
      <c r="G2263" s="3" t="s">
        <v>9123</v>
      </c>
      <c r="H2263" s="3" t="s">
        <v>29259</v>
      </c>
      <c r="I2263" s="3" t="s">
        <v>29259</v>
      </c>
      <c r="J2263" s="3" t="s">
        <v>29260</v>
      </c>
      <c r="K2263" s="3" t="s">
        <v>29261</v>
      </c>
      <c r="L2263" s="3"/>
    </row>
    <row r="2264" spans="1:12" ht="13.5" customHeight="1" x14ac:dyDescent="0.25">
      <c r="A2264" s="3" t="s">
        <v>9</v>
      </c>
      <c r="B2264" s="2" t="s">
        <v>41268</v>
      </c>
      <c r="C2264" s="2" t="s">
        <v>9124</v>
      </c>
      <c r="D2264" s="3" t="s">
        <v>9125</v>
      </c>
      <c r="E2264" s="3" t="s">
        <v>9125</v>
      </c>
      <c r="F2264" s="3" t="s">
        <v>9126</v>
      </c>
      <c r="G2264" s="3" t="s">
        <v>9125</v>
      </c>
      <c r="H2264" s="3" t="s">
        <v>29262</v>
      </c>
      <c r="I2264" s="3" t="s">
        <v>29262</v>
      </c>
      <c r="J2264" s="3" t="s">
        <v>29263</v>
      </c>
      <c r="K2264" s="3" t="s">
        <v>29262</v>
      </c>
      <c r="L2264" s="3"/>
    </row>
    <row r="2265" spans="1:12" ht="13.5" customHeight="1" x14ac:dyDescent="0.25">
      <c r="A2265" s="3" t="s">
        <v>9</v>
      </c>
      <c r="B2265" s="2" t="s">
        <v>41269</v>
      </c>
      <c r="C2265" s="2" t="s">
        <v>9127</v>
      </c>
      <c r="D2265" s="3" t="s">
        <v>9128</v>
      </c>
      <c r="E2265" s="3" t="s">
        <v>9128</v>
      </c>
      <c r="F2265" s="3" t="s">
        <v>9129</v>
      </c>
      <c r="G2265" s="3" t="s">
        <v>9130</v>
      </c>
      <c r="H2265" s="3" t="s">
        <v>29264</v>
      </c>
      <c r="I2265" s="3" t="s">
        <v>29264</v>
      </c>
      <c r="J2265" s="3" t="s">
        <v>29265</v>
      </c>
      <c r="K2265" s="3" t="s">
        <v>29266</v>
      </c>
      <c r="L2265" s="3"/>
    </row>
    <row r="2266" spans="1:12" ht="13.5" customHeight="1" x14ac:dyDescent="0.25">
      <c r="A2266" s="3" t="s">
        <v>9</v>
      </c>
      <c r="B2266" s="2" t="s">
        <v>41270</v>
      </c>
      <c r="C2266" s="2" t="s">
        <v>9131</v>
      </c>
      <c r="D2266" s="3" t="s">
        <v>9132</v>
      </c>
      <c r="E2266" s="3" t="s">
        <v>9132</v>
      </c>
      <c r="F2266" s="3" t="s">
        <v>9133</v>
      </c>
      <c r="G2266" s="3" t="s">
        <v>9134</v>
      </c>
      <c r="H2266" s="3" t="s">
        <v>29267</v>
      </c>
      <c r="I2266" s="3" t="s">
        <v>29267</v>
      </c>
      <c r="J2266" s="3" t="s">
        <v>29268</v>
      </c>
      <c r="K2266" s="3" t="s">
        <v>29269</v>
      </c>
      <c r="L2266" s="3"/>
    </row>
    <row r="2267" spans="1:12" ht="13.5" customHeight="1" x14ac:dyDescent="0.25">
      <c r="A2267" s="3" t="s">
        <v>1258</v>
      </c>
      <c r="B2267" s="2" t="s">
        <v>41271</v>
      </c>
      <c r="C2267" s="2" t="s">
        <v>9135</v>
      </c>
      <c r="D2267" s="3" t="s">
        <v>9136</v>
      </c>
      <c r="E2267" s="3" t="s">
        <v>9136</v>
      </c>
      <c r="F2267" s="3" t="s">
        <v>9137</v>
      </c>
      <c r="G2267" s="3" t="s">
        <v>9136</v>
      </c>
      <c r="H2267" s="3" t="s">
        <v>29270</v>
      </c>
      <c r="I2267" s="3" t="s">
        <v>29270</v>
      </c>
      <c r="J2267" s="3" t="s">
        <v>29271</v>
      </c>
      <c r="K2267" s="3" t="s">
        <v>29270</v>
      </c>
      <c r="L2267" s="3"/>
    </row>
    <row r="2268" spans="1:12" ht="13.5" customHeight="1" x14ac:dyDescent="0.25">
      <c r="A2268" s="3" t="s">
        <v>162</v>
      </c>
      <c r="B2268" s="2" t="s">
        <v>41272</v>
      </c>
      <c r="C2268" s="2" t="s">
        <v>9138</v>
      </c>
      <c r="D2268" s="3" t="s">
        <v>9139</v>
      </c>
      <c r="E2268" s="3" t="s">
        <v>9140</v>
      </c>
      <c r="F2268" s="3" t="s">
        <v>9141</v>
      </c>
      <c r="G2268" s="3" t="s">
        <v>9142</v>
      </c>
      <c r="H2268" s="3" t="s">
        <v>29272</v>
      </c>
      <c r="I2268" s="3" t="s">
        <v>29273</v>
      </c>
      <c r="J2268" s="3" t="s">
        <v>29274</v>
      </c>
      <c r="K2268" s="3" t="s">
        <v>29275</v>
      </c>
      <c r="L2268" s="3"/>
    </row>
    <row r="2269" spans="1:12" ht="13.5" customHeight="1" x14ac:dyDescent="0.25">
      <c r="A2269" s="3" t="s">
        <v>9</v>
      </c>
      <c r="B2269" s="2" t="s">
        <v>41273</v>
      </c>
      <c r="C2269" s="2" t="s">
        <v>9143</v>
      </c>
      <c r="D2269" s="3" t="s">
        <v>9144</v>
      </c>
      <c r="E2269" s="3" t="s">
        <v>9144</v>
      </c>
      <c r="F2269" s="3" t="s">
        <v>9145</v>
      </c>
      <c r="G2269" s="3" t="s">
        <v>9146</v>
      </c>
      <c r="H2269" s="3" t="s">
        <v>29276</v>
      </c>
      <c r="I2269" s="3" t="s">
        <v>29276</v>
      </c>
      <c r="J2269" s="3" t="s">
        <v>29277</v>
      </c>
      <c r="K2269" s="3" t="s">
        <v>29278</v>
      </c>
      <c r="L2269" s="3"/>
    </row>
    <row r="2270" spans="1:12" ht="13.5" customHeight="1" x14ac:dyDescent="0.25">
      <c r="A2270" s="3" t="s">
        <v>54</v>
      </c>
      <c r="B2270" s="2" t="s">
        <v>41274</v>
      </c>
      <c r="C2270" s="2" t="s">
        <v>9147</v>
      </c>
      <c r="D2270" s="3" t="s">
        <v>9148</v>
      </c>
      <c r="E2270" s="3" t="s">
        <v>9149</v>
      </c>
      <c r="F2270" s="3" t="s">
        <v>9150</v>
      </c>
      <c r="G2270" s="3" t="s">
        <v>9151</v>
      </c>
      <c r="H2270" s="3" t="s">
        <v>29279</v>
      </c>
      <c r="I2270" s="3" t="s">
        <v>29280</v>
      </c>
      <c r="J2270" s="3" t="s">
        <v>29281</v>
      </c>
      <c r="K2270" s="3" t="s">
        <v>29282</v>
      </c>
      <c r="L2270" s="3"/>
    </row>
    <row r="2271" spans="1:12" ht="13.5" customHeight="1" x14ac:dyDescent="0.25">
      <c r="A2271" s="3" t="s">
        <v>54</v>
      </c>
      <c r="B2271" s="2" t="s">
        <v>41275</v>
      </c>
      <c r="C2271" s="2" t="s">
        <v>9152</v>
      </c>
      <c r="D2271" s="3" t="s">
        <v>9153</v>
      </c>
      <c r="E2271" s="3" t="s">
        <v>9154</v>
      </c>
      <c r="F2271" s="3" t="s">
        <v>9155</v>
      </c>
      <c r="G2271" s="3" t="s">
        <v>9156</v>
      </c>
      <c r="H2271" s="3" t="s">
        <v>29283</v>
      </c>
      <c r="I2271" s="3" t="s">
        <v>29284</v>
      </c>
      <c r="J2271" s="3" t="s">
        <v>29285</v>
      </c>
      <c r="K2271" s="3" t="s">
        <v>29286</v>
      </c>
      <c r="L2271" s="3"/>
    </row>
    <row r="2272" spans="1:12" ht="13.5" customHeight="1" x14ac:dyDescent="0.25">
      <c r="A2272" s="3" t="s">
        <v>9</v>
      </c>
      <c r="B2272" s="2" t="s">
        <v>41276</v>
      </c>
      <c r="C2272" s="2" t="s">
        <v>9157</v>
      </c>
      <c r="D2272" s="3" t="s">
        <v>9158</v>
      </c>
      <c r="E2272" s="3" t="s">
        <v>9159</v>
      </c>
      <c r="F2272" s="3" t="s">
        <v>9160</v>
      </c>
      <c r="G2272" s="3" t="s">
        <v>9161</v>
      </c>
      <c r="H2272" s="3" t="s">
        <v>29287</v>
      </c>
      <c r="I2272" s="3" t="s">
        <v>29288</v>
      </c>
      <c r="J2272" s="3" t="s">
        <v>29289</v>
      </c>
      <c r="K2272" s="4" t="s">
        <v>29290</v>
      </c>
      <c r="L2272" s="3"/>
    </row>
    <row r="2273" spans="1:12" ht="13.5" customHeight="1" x14ac:dyDescent="0.25">
      <c r="A2273" s="3" t="s">
        <v>9</v>
      </c>
      <c r="B2273" s="2" t="s">
        <v>41277</v>
      </c>
      <c r="C2273" s="2" t="s">
        <v>9162</v>
      </c>
      <c r="D2273" s="3" t="s">
        <v>9163</v>
      </c>
      <c r="E2273" s="3" t="s">
        <v>9164</v>
      </c>
      <c r="F2273" s="3" t="s">
        <v>9165</v>
      </c>
      <c r="G2273" s="3" t="s">
        <v>9166</v>
      </c>
      <c r="H2273" s="3" t="s">
        <v>29291</v>
      </c>
      <c r="I2273" s="3" t="s">
        <v>29291</v>
      </c>
      <c r="J2273" s="3" t="s">
        <v>29292</v>
      </c>
      <c r="K2273" s="3" t="s">
        <v>29293</v>
      </c>
      <c r="L2273" s="3"/>
    </row>
    <row r="2274" spans="1:12" ht="13.5" customHeight="1" x14ac:dyDescent="0.25">
      <c r="A2274" s="3" t="s">
        <v>162</v>
      </c>
      <c r="B2274" s="2" t="s">
        <v>41277</v>
      </c>
      <c r="C2274" s="2" t="s">
        <v>9162</v>
      </c>
      <c r="D2274" s="3" t="s">
        <v>9163</v>
      </c>
      <c r="E2274" s="3" t="s">
        <v>9164</v>
      </c>
      <c r="F2274" s="3" t="s">
        <v>9165</v>
      </c>
      <c r="G2274" s="3" t="s">
        <v>9166</v>
      </c>
      <c r="H2274" s="3" t="s">
        <v>29291</v>
      </c>
      <c r="I2274" s="3" t="s">
        <v>29291</v>
      </c>
      <c r="J2274" s="3" t="s">
        <v>29292</v>
      </c>
      <c r="K2274" s="3" t="s">
        <v>29293</v>
      </c>
      <c r="L2274" s="3"/>
    </row>
    <row r="2275" spans="1:12" ht="13.5" customHeight="1" x14ac:dyDescent="0.25">
      <c r="A2275" s="3" t="s">
        <v>9</v>
      </c>
      <c r="B2275" s="2" t="s">
        <v>41278</v>
      </c>
      <c r="C2275" s="2" t="s">
        <v>9167</v>
      </c>
      <c r="D2275" s="3" t="s">
        <v>9168</v>
      </c>
      <c r="E2275" s="3" t="s">
        <v>9169</v>
      </c>
      <c r="F2275" s="3" t="s">
        <v>9170</v>
      </c>
      <c r="G2275" s="3" t="s">
        <v>9171</v>
      </c>
      <c r="H2275" s="3" t="s">
        <v>29294</v>
      </c>
      <c r="I2275" s="3" t="s">
        <v>29295</v>
      </c>
      <c r="J2275" s="3" t="s">
        <v>29296</v>
      </c>
      <c r="K2275" s="3" t="s">
        <v>29297</v>
      </c>
      <c r="L2275" s="3"/>
    </row>
    <row r="2276" spans="1:12" ht="13.5" customHeight="1" x14ac:dyDescent="0.25">
      <c r="A2276" s="3" t="s">
        <v>162</v>
      </c>
      <c r="B2276" s="2" t="s">
        <v>41279</v>
      </c>
      <c r="C2276" s="2" t="s">
        <v>9172</v>
      </c>
      <c r="D2276" s="3" t="s">
        <v>9173</v>
      </c>
      <c r="E2276" s="3" t="s">
        <v>9173</v>
      </c>
      <c r="F2276" s="3" t="s">
        <v>9174</v>
      </c>
      <c r="G2276" s="3" t="s">
        <v>9175</v>
      </c>
      <c r="H2276" s="3" t="s">
        <v>29298</v>
      </c>
      <c r="I2276" s="3" t="s">
        <v>29298</v>
      </c>
      <c r="J2276" s="3" t="s">
        <v>29299</v>
      </c>
      <c r="K2276" s="3" t="s">
        <v>29300</v>
      </c>
      <c r="L2276" s="3"/>
    </row>
    <row r="2277" spans="1:12" ht="13.5" customHeight="1" x14ac:dyDescent="0.25">
      <c r="A2277" s="3" t="s">
        <v>162</v>
      </c>
      <c r="B2277" s="2" t="s">
        <v>41280</v>
      </c>
      <c r="C2277" s="2" t="s">
        <v>9176</v>
      </c>
      <c r="D2277" s="3" t="s">
        <v>9177</v>
      </c>
      <c r="E2277" s="3" t="s">
        <v>9177</v>
      </c>
      <c r="F2277" s="3" t="s">
        <v>9178</v>
      </c>
      <c r="G2277" s="3" t="s">
        <v>9179</v>
      </c>
      <c r="H2277" s="3" t="s">
        <v>29301</v>
      </c>
      <c r="I2277" s="3" t="s">
        <v>29301</v>
      </c>
      <c r="J2277" s="3" t="s">
        <v>29302</v>
      </c>
      <c r="K2277" s="4" t="s">
        <v>29303</v>
      </c>
      <c r="L2277" s="3"/>
    </row>
    <row r="2278" spans="1:12" ht="13.5" customHeight="1" x14ac:dyDescent="0.25">
      <c r="A2278" s="3" t="s">
        <v>162</v>
      </c>
      <c r="B2278" s="2" t="s">
        <v>41281</v>
      </c>
      <c r="C2278" s="2" t="s">
        <v>9180</v>
      </c>
      <c r="D2278" s="3" t="s">
        <v>9181</v>
      </c>
      <c r="E2278" s="3" t="s">
        <v>9182</v>
      </c>
      <c r="F2278" s="3" t="s">
        <v>9183</v>
      </c>
      <c r="G2278" s="3" t="s">
        <v>9184</v>
      </c>
      <c r="H2278" s="3" t="s">
        <v>29304</v>
      </c>
      <c r="I2278" s="3" t="s">
        <v>29305</v>
      </c>
      <c r="J2278" s="3" t="s">
        <v>29306</v>
      </c>
      <c r="K2278" s="4" t="s">
        <v>29307</v>
      </c>
      <c r="L2278" s="3"/>
    </row>
    <row r="2279" spans="1:12" ht="13.5" customHeight="1" x14ac:dyDescent="0.25">
      <c r="A2279" s="3" t="s">
        <v>162</v>
      </c>
      <c r="B2279" s="2" t="s">
        <v>41282</v>
      </c>
      <c r="C2279" s="2" t="s">
        <v>9185</v>
      </c>
      <c r="D2279" s="3" t="s">
        <v>9186</v>
      </c>
      <c r="E2279" s="3" t="s">
        <v>9187</v>
      </c>
      <c r="F2279" s="3" t="s">
        <v>9188</v>
      </c>
      <c r="G2279" s="3" t="s">
        <v>9189</v>
      </c>
      <c r="H2279" s="3" t="s">
        <v>29308</v>
      </c>
      <c r="I2279" s="3" t="s">
        <v>29309</v>
      </c>
      <c r="J2279" s="3" t="s">
        <v>29310</v>
      </c>
      <c r="K2279" s="4" t="s">
        <v>29311</v>
      </c>
      <c r="L2279" s="3"/>
    </row>
    <row r="2280" spans="1:12" ht="13.5" customHeight="1" x14ac:dyDescent="0.25">
      <c r="A2280" s="3" t="s">
        <v>9</v>
      </c>
      <c r="B2280" s="2" t="s">
        <v>41283</v>
      </c>
      <c r="C2280" s="2" t="s">
        <v>9190</v>
      </c>
      <c r="D2280" s="3" t="s">
        <v>9191</v>
      </c>
      <c r="E2280" s="3" t="s">
        <v>9191</v>
      </c>
      <c r="F2280" s="3" t="s">
        <v>9192</v>
      </c>
      <c r="G2280" s="3" t="s">
        <v>9193</v>
      </c>
      <c r="H2280" s="3" t="s">
        <v>29312</v>
      </c>
      <c r="I2280" s="3" t="s">
        <v>29312</v>
      </c>
      <c r="J2280" s="3" t="s">
        <v>29313</v>
      </c>
      <c r="K2280" s="3" t="s">
        <v>29314</v>
      </c>
      <c r="L2280" s="3"/>
    </row>
    <row r="2281" spans="1:12" ht="13.5" customHeight="1" x14ac:dyDescent="0.25">
      <c r="A2281" s="3" t="s">
        <v>54</v>
      </c>
      <c r="B2281" s="2" t="s">
        <v>41284</v>
      </c>
      <c r="C2281" s="2" t="s">
        <v>9194</v>
      </c>
      <c r="D2281" s="3" t="s">
        <v>9195</v>
      </c>
      <c r="E2281" s="3" t="s">
        <v>9195</v>
      </c>
      <c r="F2281" s="3" t="s">
        <v>9196</v>
      </c>
      <c r="G2281" s="3" t="s">
        <v>9197</v>
      </c>
      <c r="H2281" s="3" t="s">
        <v>29315</v>
      </c>
      <c r="I2281" s="3" t="s">
        <v>29315</v>
      </c>
      <c r="J2281" s="3" t="s">
        <v>29316</v>
      </c>
      <c r="K2281" s="3" t="s">
        <v>29317</v>
      </c>
      <c r="L2281" s="3"/>
    </row>
    <row r="2282" spans="1:12" ht="13.5" customHeight="1" x14ac:dyDescent="0.25">
      <c r="A2282" s="3" t="s">
        <v>9</v>
      </c>
      <c r="B2282" s="2" t="s">
        <v>41285</v>
      </c>
      <c r="C2282" s="2" t="s">
        <v>9198</v>
      </c>
      <c r="D2282" s="3" t="s">
        <v>9199</v>
      </c>
      <c r="E2282" s="3" t="s">
        <v>9199</v>
      </c>
      <c r="F2282" s="3" t="s">
        <v>9200</v>
      </c>
      <c r="G2282" s="3" t="s">
        <v>9201</v>
      </c>
      <c r="H2282" s="3" t="s">
        <v>29318</v>
      </c>
      <c r="I2282" s="3" t="s">
        <v>29318</v>
      </c>
      <c r="J2282" s="3" t="s">
        <v>29319</v>
      </c>
      <c r="K2282" s="3" t="s">
        <v>29320</v>
      </c>
      <c r="L2282" s="3"/>
    </row>
    <row r="2283" spans="1:12" ht="13.5" customHeight="1" x14ac:dyDescent="0.25">
      <c r="A2283" s="3" t="s">
        <v>54</v>
      </c>
      <c r="B2283" s="2" t="s">
        <v>41286</v>
      </c>
      <c r="C2283" s="2" t="s">
        <v>9202</v>
      </c>
      <c r="D2283" s="3" t="s">
        <v>9203</v>
      </c>
      <c r="E2283" s="3" t="s">
        <v>9203</v>
      </c>
      <c r="F2283" s="3" t="s">
        <v>9204</v>
      </c>
      <c r="G2283" s="3" t="s">
        <v>9205</v>
      </c>
      <c r="H2283" s="3" t="s">
        <v>29321</v>
      </c>
      <c r="I2283" s="3" t="s">
        <v>29321</v>
      </c>
      <c r="J2283" s="3" t="s">
        <v>29322</v>
      </c>
      <c r="K2283" s="3" t="s">
        <v>29323</v>
      </c>
      <c r="L2283" s="3"/>
    </row>
    <row r="2284" spans="1:12" ht="13.5" customHeight="1" x14ac:dyDescent="0.25">
      <c r="A2284" s="3" t="s">
        <v>9</v>
      </c>
      <c r="B2284" s="2" t="s">
        <v>41286</v>
      </c>
      <c r="C2284" s="2" t="s">
        <v>9202</v>
      </c>
      <c r="D2284" s="3" t="s">
        <v>9203</v>
      </c>
      <c r="E2284" s="3" t="s">
        <v>9203</v>
      </c>
      <c r="F2284" s="3" t="s">
        <v>9204</v>
      </c>
      <c r="G2284" s="3" t="s">
        <v>9205</v>
      </c>
      <c r="H2284" s="3" t="s">
        <v>29321</v>
      </c>
      <c r="I2284" s="3" t="s">
        <v>29321</v>
      </c>
      <c r="J2284" s="3" t="s">
        <v>29322</v>
      </c>
      <c r="K2284" s="3" t="s">
        <v>29323</v>
      </c>
      <c r="L2284" s="3"/>
    </row>
    <row r="2285" spans="1:12" ht="13.5" customHeight="1" x14ac:dyDescent="0.25">
      <c r="A2285" s="3" t="s">
        <v>9</v>
      </c>
      <c r="B2285" s="2" t="s">
        <v>41287</v>
      </c>
      <c r="C2285" s="2" t="s">
        <v>9206</v>
      </c>
      <c r="D2285" s="3" t="s">
        <v>9207</v>
      </c>
      <c r="E2285" s="3" t="s">
        <v>9208</v>
      </c>
      <c r="F2285" s="3" t="s">
        <v>9209</v>
      </c>
      <c r="G2285" s="3" t="s">
        <v>9210</v>
      </c>
      <c r="H2285" s="3" t="s">
        <v>29324</v>
      </c>
      <c r="I2285" s="3" t="s">
        <v>29325</v>
      </c>
      <c r="J2285" s="3" t="s">
        <v>29326</v>
      </c>
      <c r="K2285" s="3" t="s">
        <v>29327</v>
      </c>
      <c r="L2285" s="3"/>
    </row>
    <row r="2286" spans="1:12" ht="13.5" customHeight="1" x14ac:dyDescent="0.25">
      <c r="A2286" s="3" t="s">
        <v>9</v>
      </c>
      <c r="B2286" s="2" t="s">
        <v>41288</v>
      </c>
      <c r="C2286" s="2" t="s">
        <v>9211</v>
      </c>
      <c r="D2286" s="3" t="s">
        <v>9212</v>
      </c>
      <c r="E2286" s="3" t="s">
        <v>9213</v>
      </c>
      <c r="F2286" s="3" t="s">
        <v>9214</v>
      </c>
      <c r="G2286" s="3" t="s">
        <v>9215</v>
      </c>
      <c r="H2286" s="3" t="s">
        <v>29328</v>
      </c>
      <c r="I2286" s="3" t="s">
        <v>29329</v>
      </c>
      <c r="J2286" s="3" t="s">
        <v>29330</v>
      </c>
      <c r="K2286" s="3" t="s">
        <v>29331</v>
      </c>
      <c r="L2286" s="3"/>
    </row>
    <row r="2287" spans="1:12" ht="13.5" customHeight="1" x14ac:dyDescent="0.25">
      <c r="A2287" s="3" t="s">
        <v>9</v>
      </c>
      <c r="B2287" s="2" t="s">
        <v>41289</v>
      </c>
      <c r="C2287" s="2" t="s">
        <v>9216</v>
      </c>
      <c r="D2287" s="3" t="s">
        <v>9217</v>
      </c>
      <c r="E2287" s="3" t="s">
        <v>9217</v>
      </c>
      <c r="F2287" s="3" t="s">
        <v>9218</v>
      </c>
      <c r="G2287" s="3" t="s">
        <v>9219</v>
      </c>
      <c r="H2287" s="3" t="s">
        <v>29332</v>
      </c>
      <c r="I2287" s="3" t="s">
        <v>29332</v>
      </c>
      <c r="J2287" s="3" t="s">
        <v>29333</v>
      </c>
      <c r="K2287" s="4" t="s">
        <v>29334</v>
      </c>
      <c r="L2287" s="3"/>
    </row>
    <row r="2288" spans="1:12" ht="13.5" customHeight="1" x14ac:dyDescent="0.25">
      <c r="A2288" s="3" t="s">
        <v>9</v>
      </c>
      <c r="B2288" s="2" t="s">
        <v>41290</v>
      </c>
      <c r="C2288" s="2" t="s">
        <v>9220</v>
      </c>
      <c r="D2288" s="3" t="s">
        <v>9221</v>
      </c>
      <c r="E2288" s="3" t="s">
        <v>9221</v>
      </c>
      <c r="F2288" s="3" t="s">
        <v>9222</v>
      </c>
      <c r="G2288" s="3" t="s">
        <v>9221</v>
      </c>
      <c r="H2288" s="3" t="s">
        <v>29335</v>
      </c>
      <c r="I2288" s="3" t="s">
        <v>29335</v>
      </c>
      <c r="J2288" s="3" t="s">
        <v>29336</v>
      </c>
      <c r="K2288" s="3" t="s">
        <v>29335</v>
      </c>
      <c r="L2288" s="3"/>
    </row>
    <row r="2289" spans="1:12" ht="13.5" customHeight="1" x14ac:dyDescent="0.25">
      <c r="A2289" s="3" t="s">
        <v>70</v>
      </c>
      <c r="B2289" s="2" t="s">
        <v>41291</v>
      </c>
      <c r="C2289" s="2" t="s">
        <v>9223</v>
      </c>
      <c r="D2289" s="3" t="s">
        <v>9224</v>
      </c>
      <c r="E2289" s="3" t="s">
        <v>9224</v>
      </c>
      <c r="F2289" s="3" t="s">
        <v>9225</v>
      </c>
      <c r="G2289" s="3" t="s">
        <v>9226</v>
      </c>
      <c r="H2289" s="3" t="s">
        <v>29337</v>
      </c>
      <c r="I2289" s="3" t="s">
        <v>29337</v>
      </c>
      <c r="J2289" s="3" t="s">
        <v>29338</v>
      </c>
      <c r="K2289" s="3" t="s">
        <v>29339</v>
      </c>
      <c r="L2289" s="3"/>
    </row>
    <row r="2290" spans="1:12" ht="13.5" customHeight="1" x14ac:dyDescent="0.25">
      <c r="A2290" s="3" t="s">
        <v>70</v>
      </c>
      <c r="B2290" s="2" t="s">
        <v>41292</v>
      </c>
      <c r="C2290" s="2" t="s">
        <v>9227</v>
      </c>
      <c r="D2290" s="3" t="s">
        <v>9228</v>
      </c>
      <c r="E2290" s="3" t="s">
        <v>9228</v>
      </c>
      <c r="F2290" s="3" t="s">
        <v>9229</v>
      </c>
      <c r="G2290" s="3" t="s">
        <v>9230</v>
      </c>
      <c r="H2290" s="3" t="s">
        <v>29340</v>
      </c>
      <c r="I2290" s="3" t="s">
        <v>29340</v>
      </c>
      <c r="J2290" s="3" t="s">
        <v>29341</v>
      </c>
      <c r="K2290" s="3" t="s">
        <v>29342</v>
      </c>
      <c r="L2290" s="3"/>
    </row>
    <row r="2291" spans="1:12" ht="13.5" customHeight="1" x14ac:dyDescent="0.25">
      <c r="A2291" s="3" t="s">
        <v>70</v>
      </c>
      <c r="B2291" s="2" t="s">
        <v>41293</v>
      </c>
      <c r="C2291" s="2" t="s">
        <v>9231</v>
      </c>
      <c r="D2291" s="3" t="s">
        <v>9232</v>
      </c>
      <c r="E2291" s="3" t="s">
        <v>9232</v>
      </c>
      <c r="F2291" s="3" t="s">
        <v>9233</v>
      </c>
      <c r="G2291" s="3" t="s">
        <v>9234</v>
      </c>
      <c r="H2291" s="3" t="s">
        <v>29343</v>
      </c>
      <c r="I2291" s="3" t="s">
        <v>29343</v>
      </c>
      <c r="J2291" s="3" t="s">
        <v>29344</v>
      </c>
      <c r="K2291" s="3" t="s">
        <v>29345</v>
      </c>
      <c r="L2291" s="3"/>
    </row>
    <row r="2292" spans="1:12" ht="13.5" customHeight="1" x14ac:dyDescent="0.25">
      <c r="A2292" s="3" t="s">
        <v>9</v>
      </c>
      <c r="B2292" s="2" t="s">
        <v>41294</v>
      </c>
      <c r="C2292" s="2" t="s">
        <v>9235</v>
      </c>
      <c r="D2292" s="3" t="s">
        <v>9236</v>
      </c>
      <c r="E2292" s="3" t="s">
        <v>9237</v>
      </c>
      <c r="F2292" s="3" t="s">
        <v>9238</v>
      </c>
      <c r="G2292" s="3" t="s">
        <v>9239</v>
      </c>
      <c r="H2292" s="3" t="s">
        <v>29346</v>
      </c>
      <c r="I2292" s="3" t="s">
        <v>29347</v>
      </c>
      <c r="J2292" s="3" t="s">
        <v>29348</v>
      </c>
      <c r="K2292" s="3" t="s">
        <v>29349</v>
      </c>
      <c r="L2292" s="3"/>
    </row>
    <row r="2293" spans="1:12" ht="13.5" customHeight="1" x14ac:dyDescent="0.25">
      <c r="A2293" s="5" t="s">
        <v>13581</v>
      </c>
      <c r="B2293" s="5" t="s">
        <v>44679</v>
      </c>
      <c r="C2293" s="5" t="s">
        <v>44680</v>
      </c>
      <c r="D2293" s="5" t="s">
        <v>44681</v>
      </c>
      <c r="E2293" s="1" t="s">
        <v>44681</v>
      </c>
      <c r="F2293" s="1" t="s">
        <v>44682</v>
      </c>
      <c r="G2293" s="1" t="s">
        <v>44683</v>
      </c>
      <c r="H2293" s="5" t="str">
        <f ca="1">IFERROR(__xludf.DUMMYFUNCTION("GOOGLETRANSLATE(D74,""en"",""ja"")"),"杯細胞")</f>
        <v>杯細胞</v>
      </c>
      <c r="I2293" s="5" t="str">
        <f ca="1">IFERROR(__xludf.DUMMYFUNCTION("GOOGLETRANSLATE(E74,""en"",""ja"")"),"杯細胞")</f>
        <v>杯細胞</v>
      </c>
      <c r="J2293" s="5" t="str">
        <f ca="1">IFERROR(__xludf.DUMMYFUNCTION("GOOGLETRANSLATE(F74,""en"",""ja"")"),"生物標本内の杯細胞の測定。")</f>
        <v>生物標本内の杯細胞の測定。</v>
      </c>
      <c r="K2293" s="5" t="str">
        <f ca="1">IFERROR(__xludf.DUMMYFUNCTION("GOOGLETRANSLATE(G74,""en"",""ja"")"),"杯細胞数")</f>
        <v>杯細胞数</v>
      </c>
      <c r="L2293" s="3"/>
    </row>
    <row r="2294" spans="1:12" ht="13.5" customHeight="1" x14ac:dyDescent="0.25">
      <c r="A2294" s="5" t="s">
        <v>13581</v>
      </c>
      <c r="B2294" s="5" t="s">
        <v>44684</v>
      </c>
      <c r="C2294" s="5" t="s">
        <v>44685</v>
      </c>
      <c r="D2294" s="5" t="s">
        <v>44686</v>
      </c>
      <c r="E2294" s="1" t="s">
        <v>44686</v>
      </c>
      <c r="F2294" s="1" t="s">
        <v>44687</v>
      </c>
      <c r="G2294" s="1" t="s">
        <v>44688</v>
      </c>
      <c r="H2294" s="5" t="str">
        <f ca="1">IFERROR(__xludf.DUMMYFUNCTION("GOOGLETRANSLATE(D75,""en"",""ja"")"),"杯細胞/上皮細胞")</f>
        <v>杯細胞/上皮細胞</v>
      </c>
      <c r="I2294" s="5" t="str">
        <f ca="1">IFERROR(__xludf.DUMMYFUNCTION("GOOGLETRANSLATE(E75,""en"",""ja"")"),"杯細胞/上皮細胞")</f>
        <v>杯細胞/上皮細胞</v>
      </c>
      <c r="J2294" s="5" t="str">
        <f ca="1">IFERROR(__xludf.DUMMYFUNCTION("GOOGLETRANSLATE(F75,""en"",""ja"")"),"生物標本内の杯細胞と総上皮細胞の相対的な測定値（比率またはパーセンテージ）。")</f>
        <v>生物標本内の杯細胞と総上皮細胞の相対的な測定値（比率またはパーセンテージ）。</v>
      </c>
      <c r="K2294" s="5" t="str">
        <f ca="1">IFERROR(__xludf.DUMMYFUNCTION("GOOGLETRANSLATE(G75,""en"",""ja"")"),"杯細胞と上皮細胞比の測定")</f>
        <v>杯細胞と上皮細胞比の測定</v>
      </c>
      <c r="L2294" s="3"/>
    </row>
    <row r="2295" spans="1:12" ht="13.5" customHeight="1" x14ac:dyDescent="0.25">
      <c r="A2295" s="3" t="s">
        <v>9</v>
      </c>
      <c r="B2295" s="2" t="s">
        <v>41295</v>
      </c>
      <c r="C2295" s="2" t="s">
        <v>9240</v>
      </c>
      <c r="D2295" s="3" t="s">
        <v>9241</v>
      </c>
      <c r="E2295" s="3" t="s">
        <v>9241</v>
      </c>
      <c r="F2295" s="3" t="s">
        <v>9242</v>
      </c>
      <c r="G2295" s="3" t="s">
        <v>9243</v>
      </c>
      <c r="H2295" s="3" t="s">
        <v>29350</v>
      </c>
      <c r="I2295" s="3" t="s">
        <v>29350</v>
      </c>
      <c r="J2295" s="3" t="s">
        <v>29351</v>
      </c>
      <c r="K2295" s="3" t="s">
        <v>29352</v>
      </c>
      <c r="L2295" s="3"/>
    </row>
    <row r="2296" spans="1:12" ht="13.5" customHeight="1" x14ac:dyDescent="0.25">
      <c r="A2296" s="3" t="s">
        <v>9</v>
      </c>
      <c r="B2296" s="2" t="s">
        <v>41296</v>
      </c>
      <c r="C2296" s="2" t="s">
        <v>9244</v>
      </c>
      <c r="D2296" s="3" t="s">
        <v>9245</v>
      </c>
      <c r="E2296" s="3" t="s">
        <v>9245</v>
      </c>
      <c r="F2296" s="3" t="s">
        <v>9246</v>
      </c>
      <c r="G2296" s="3" t="s">
        <v>9247</v>
      </c>
      <c r="H2296" s="3" t="s">
        <v>29353</v>
      </c>
      <c r="I2296" s="3" t="s">
        <v>29353</v>
      </c>
      <c r="J2296" s="3" t="s">
        <v>29354</v>
      </c>
      <c r="K2296" s="4" t="s">
        <v>29355</v>
      </c>
      <c r="L2296" s="3"/>
    </row>
    <row r="2297" spans="1:12" ht="13.5" customHeight="1" x14ac:dyDescent="0.25">
      <c r="A2297" s="3" t="s">
        <v>162</v>
      </c>
      <c r="B2297" s="2" t="s">
        <v>41297</v>
      </c>
      <c r="C2297" s="2" t="s">
        <v>9248</v>
      </c>
      <c r="D2297" s="3" t="s">
        <v>9249</v>
      </c>
      <c r="E2297" s="3" t="s">
        <v>9250</v>
      </c>
      <c r="F2297" s="3" t="s">
        <v>9251</v>
      </c>
      <c r="G2297" s="3" t="s">
        <v>9252</v>
      </c>
      <c r="H2297" s="3" t="s">
        <v>9249</v>
      </c>
      <c r="I2297" s="3" t="s">
        <v>29356</v>
      </c>
      <c r="J2297" s="3" t="s">
        <v>29357</v>
      </c>
      <c r="K2297" s="4" t="s">
        <v>29358</v>
      </c>
      <c r="L2297" s="3"/>
    </row>
    <row r="2298" spans="1:12" ht="13.5" customHeight="1" x14ac:dyDescent="0.25">
      <c r="A2298" s="3" t="s">
        <v>9</v>
      </c>
      <c r="B2298" s="2" t="s">
        <v>41298</v>
      </c>
      <c r="C2298" s="2" t="s">
        <v>9253</v>
      </c>
      <c r="D2298" s="3" t="s">
        <v>9254</v>
      </c>
      <c r="E2298" s="3" t="s">
        <v>9255</v>
      </c>
      <c r="F2298" s="3" t="s">
        <v>9256</v>
      </c>
      <c r="G2298" s="3" t="s">
        <v>9257</v>
      </c>
      <c r="H2298" s="3" t="s">
        <v>29359</v>
      </c>
      <c r="I2298" s="3" t="s">
        <v>29360</v>
      </c>
      <c r="J2298" s="3" t="s">
        <v>29361</v>
      </c>
      <c r="K2298" s="4" t="s">
        <v>29362</v>
      </c>
      <c r="L2298" s="3"/>
    </row>
    <row r="2299" spans="1:12" ht="13.5" customHeight="1" x14ac:dyDescent="0.25">
      <c r="A2299" s="3" t="s">
        <v>506</v>
      </c>
      <c r="B2299" s="2" t="s">
        <v>41299</v>
      </c>
      <c r="C2299" s="2" t="s">
        <v>9258</v>
      </c>
      <c r="D2299" s="3" t="s">
        <v>9259</v>
      </c>
      <c r="E2299" s="3" t="s">
        <v>9260</v>
      </c>
      <c r="F2299" s="3" t="s">
        <v>9261</v>
      </c>
      <c r="G2299" s="3" t="s">
        <v>9262</v>
      </c>
      <c r="H2299" s="3" t="s">
        <v>29363</v>
      </c>
      <c r="I2299" s="3" t="s">
        <v>29364</v>
      </c>
      <c r="J2299" s="3" t="s">
        <v>29365</v>
      </c>
      <c r="K2299" s="3" t="s">
        <v>29363</v>
      </c>
      <c r="L2299" s="3"/>
    </row>
    <row r="2300" spans="1:12" ht="13.5" customHeight="1" x14ac:dyDescent="0.25">
      <c r="A2300" s="3" t="s">
        <v>162</v>
      </c>
      <c r="B2300" s="2" t="s">
        <v>41300</v>
      </c>
      <c r="C2300" s="2" t="s">
        <v>9263</v>
      </c>
      <c r="D2300" s="3" t="s">
        <v>9264</v>
      </c>
      <c r="E2300" s="3" t="s">
        <v>9264</v>
      </c>
      <c r="F2300" s="3" t="s">
        <v>9265</v>
      </c>
      <c r="G2300" s="3" t="s">
        <v>9266</v>
      </c>
      <c r="H2300" s="3" t="s">
        <v>29366</v>
      </c>
      <c r="I2300" s="3" t="s">
        <v>29366</v>
      </c>
      <c r="J2300" s="3" t="s">
        <v>29367</v>
      </c>
      <c r="K2300" s="3" t="s">
        <v>29368</v>
      </c>
      <c r="L2300" s="3"/>
    </row>
    <row r="2301" spans="1:12" ht="13.5" customHeight="1" x14ac:dyDescent="0.25">
      <c r="A2301" s="3" t="s">
        <v>106</v>
      </c>
      <c r="B2301" s="2" t="s">
        <v>41301</v>
      </c>
      <c r="C2301" s="2" t="s">
        <v>9267</v>
      </c>
      <c r="D2301" s="3" t="s">
        <v>9268</v>
      </c>
      <c r="E2301" s="3" t="s">
        <v>9269</v>
      </c>
      <c r="F2301" s="3" t="s">
        <v>9270</v>
      </c>
      <c r="G2301" s="3" t="s">
        <v>9271</v>
      </c>
      <c r="H2301" s="3" t="s">
        <v>29369</v>
      </c>
      <c r="I2301" s="3" t="s">
        <v>29370</v>
      </c>
      <c r="J2301" s="3" t="s">
        <v>29371</v>
      </c>
      <c r="K2301" s="3" t="s">
        <v>29372</v>
      </c>
      <c r="L2301" s="3"/>
    </row>
    <row r="2302" spans="1:12" ht="13.5" customHeight="1" x14ac:dyDescent="0.25">
      <c r="A2302" s="3" t="s">
        <v>9</v>
      </c>
      <c r="B2302" s="2" t="s">
        <v>41301</v>
      </c>
      <c r="C2302" s="2" t="s">
        <v>9267</v>
      </c>
      <c r="D2302" s="3" t="s">
        <v>9268</v>
      </c>
      <c r="E2302" s="3" t="s">
        <v>9269</v>
      </c>
      <c r="F2302" s="3" t="s">
        <v>9270</v>
      </c>
      <c r="G2302" s="3" t="s">
        <v>9271</v>
      </c>
      <c r="H2302" s="3" t="s">
        <v>29369</v>
      </c>
      <c r="I2302" s="3" t="s">
        <v>29370</v>
      </c>
      <c r="J2302" s="3" t="s">
        <v>29371</v>
      </c>
      <c r="K2302" s="3" t="s">
        <v>29372</v>
      </c>
      <c r="L2302" s="3"/>
    </row>
    <row r="2303" spans="1:12" ht="13.5" customHeight="1" x14ac:dyDescent="0.25">
      <c r="A2303" s="3" t="s">
        <v>9</v>
      </c>
      <c r="B2303" s="2" t="s">
        <v>41302</v>
      </c>
      <c r="C2303" s="2" t="s">
        <v>9272</v>
      </c>
      <c r="D2303" s="3" t="s">
        <v>9273</v>
      </c>
      <c r="E2303" s="3" t="s">
        <v>9274</v>
      </c>
      <c r="F2303" s="3" t="s">
        <v>9275</v>
      </c>
      <c r="G2303" s="3" t="s">
        <v>9276</v>
      </c>
      <c r="H2303" s="3" t="s">
        <v>29373</v>
      </c>
      <c r="I2303" s="3" t="s">
        <v>29374</v>
      </c>
      <c r="J2303" s="3" t="s">
        <v>29375</v>
      </c>
      <c r="K2303" s="3" t="s">
        <v>29376</v>
      </c>
      <c r="L2303" s="3"/>
    </row>
    <row r="2304" spans="1:12" ht="13.5" customHeight="1" x14ac:dyDescent="0.25">
      <c r="A2304" s="3" t="s">
        <v>9</v>
      </c>
      <c r="B2304" s="2" t="s">
        <v>41303</v>
      </c>
      <c r="C2304" s="2" t="s">
        <v>9277</v>
      </c>
      <c r="D2304" s="3" t="s">
        <v>9278</v>
      </c>
      <c r="E2304" s="3" t="s">
        <v>9278</v>
      </c>
      <c r="F2304" s="3" t="s">
        <v>9279</v>
      </c>
      <c r="G2304" s="3" t="s">
        <v>9280</v>
      </c>
      <c r="H2304" s="3" t="s">
        <v>29377</v>
      </c>
      <c r="I2304" s="3" t="s">
        <v>29377</v>
      </c>
      <c r="J2304" s="3" t="s">
        <v>29378</v>
      </c>
      <c r="K2304" s="3" t="s">
        <v>29379</v>
      </c>
      <c r="L2304" s="3"/>
    </row>
    <row r="2305" spans="1:12" ht="13.5" customHeight="1" x14ac:dyDescent="0.25">
      <c r="A2305" s="3" t="s">
        <v>9</v>
      </c>
      <c r="B2305" s="2" t="s">
        <v>41304</v>
      </c>
      <c r="C2305" s="2" t="s">
        <v>9281</v>
      </c>
      <c r="D2305" s="3" t="s">
        <v>9282</v>
      </c>
      <c r="E2305" s="3" t="s">
        <v>9282</v>
      </c>
      <c r="F2305" s="3" t="s">
        <v>9283</v>
      </c>
      <c r="G2305" s="3" t="s">
        <v>9284</v>
      </c>
      <c r="H2305" s="3" t="s">
        <v>29380</v>
      </c>
      <c r="I2305" s="3" t="s">
        <v>29380</v>
      </c>
      <c r="J2305" s="3" t="s">
        <v>29381</v>
      </c>
      <c r="K2305" s="3" t="s">
        <v>29382</v>
      </c>
      <c r="L2305" s="3"/>
    </row>
    <row r="2306" spans="1:12" ht="13.5" customHeight="1" x14ac:dyDescent="0.25">
      <c r="A2306" s="3" t="s">
        <v>9</v>
      </c>
      <c r="B2306" s="2" t="s">
        <v>41305</v>
      </c>
      <c r="C2306" s="2" t="s">
        <v>9285</v>
      </c>
      <c r="D2306" s="3" t="s">
        <v>9286</v>
      </c>
      <c r="E2306" s="3" t="s">
        <v>9286</v>
      </c>
      <c r="F2306" s="3" t="s">
        <v>9287</v>
      </c>
      <c r="G2306" s="3" t="s">
        <v>9288</v>
      </c>
      <c r="H2306" s="3" t="s">
        <v>29383</v>
      </c>
      <c r="I2306" s="3" t="s">
        <v>29383</v>
      </c>
      <c r="J2306" s="3" t="s">
        <v>29384</v>
      </c>
      <c r="K2306" s="3" t="s">
        <v>29385</v>
      </c>
      <c r="L2306" s="3"/>
    </row>
    <row r="2307" spans="1:12" ht="13.5" customHeight="1" x14ac:dyDescent="0.25">
      <c r="A2307" s="3" t="s">
        <v>9</v>
      </c>
      <c r="B2307" s="2" t="s">
        <v>41306</v>
      </c>
      <c r="C2307" s="2" t="s">
        <v>9289</v>
      </c>
      <c r="D2307" s="3" t="s">
        <v>9290</v>
      </c>
      <c r="E2307" s="3" t="s">
        <v>9290</v>
      </c>
      <c r="F2307" s="3" t="s">
        <v>9291</v>
      </c>
      <c r="G2307" s="3" t="s">
        <v>9292</v>
      </c>
      <c r="H2307" s="3" t="s">
        <v>29386</v>
      </c>
      <c r="I2307" s="3" t="s">
        <v>29386</v>
      </c>
      <c r="J2307" s="3" t="s">
        <v>29387</v>
      </c>
      <c r="K2307" s="3" t="s">
        <v>29388</v>
      </c>
      <c r="L2307" s="3"/>
    </row>
    <row r="2308" spans="1:12" ht="13.5" customHeight="1" x14ac:dyDescent="0.25">
      <c r="A2308" s="3" t="s">
        <v>106</v>
      </c>
      <c r="B2308" s="2" t="s">
        <v>41307</v>
      </c>
      <c r="C2308" s="2" t="s">
        <v>9293</v>
      </c>
      <c r="D2308" s="3" t="s">
        <v>9294</v>
      </c>
      <c r="E2308" s="3" t="s">
        <v>9295</v>
      </c>
      <c r="F2308" s="3" t="s">
        <v>9296</v>
      </c>
      <c r="G2308" s="3" t="s">
        <v>9297</v>
      </c>
      <c r="H2308" s="3" t="s">
        <v>29389</v>
      </c>
      <c r="I2308" s="3" t="s">
        <v>29390</v>
      </c>
      <c r="J2308" s="3" t="s">
        <v>29391</v>
      </c>
      <c r="K2308" s="3" t="s">
        <v>29392</v>
      </c>
      <c r="L2308" s="3"/>
    </row>
    <row r="2309" spans="1:12" ht="13.5" customHeight="1" x14ac:dyDescent="0.25">
      <c r="A2309" s="3" t="s">
        <v>9</v>
      </c>
      <c r="B2309" s="2" t="s">
        <v>41307</v>
      </c>
      <c r="C2309" s="2" t="s">
        <v>9293</v>
      </c>
      <c r="D2309" s="3" t="s">
        <v>9298</v>
      </c>
      <c r="E2309" s="3" t="s">
        <v>9295</v>
      </c>
      <c r="F2309" s="3" t="s">
        <v>9296</v>
      </c>
      <c r="G2309" s="3" t="s">
        <v>9297</v>
      </c>
      <c r="H2309" s="3" t="s">
        <v>29393</v>
      </c>
      <c r="I2309" s="3" t="s">
        <v>29390</v>
      </c>
      <c r="J2309" s="3" t="s">
        <v>29391</v>
      </c>
      <c r="K2309" s="3" t="s">
        <v>29392</v>
      </c>
      <c r="L2309" s="3"/>
    </row>
    <row r="2310" spans="1:12" ht="13.5" customHeight="1" x14ac:dyDescent="0.25">
      <c r="A2310" s="5" t="s">
        <v>13581</v>
      </c>
      <c r="B2310" s="5" t="s">
        <v>44689</v>
      </c>
      <c r="C2310" s="5" t="s">
        <v>44690</v>
      </c>
      <c r="D2310" s="5" t="s">
        <v>44691</v>
      </c>
      <c r="E2310" s="1" t="s">
        <v>44691</v>
      </c>
      <c r="F2310" s="1" t="s">
        <v>44692</v>
      </c>
      <c r="G2310" s="1" t="s">
        <v>44693</v>
      </c>
      <c r="H2310" s="5" t="str">
        <f ca="1">IFERROR(__xludf.DUMMYFUNCTION("GOOGLETRANSLATE(D76,""en"",""ja"")"),"顆粒球増殖")</f>
        <v>顆粒球増殖</v>
      </c>
      <c r="I2310" s="5" t="str">
        <f ca="1">IFERROR(__xludf.DUMMYFUNCTION("GOOGLETRANSLATE(E76,""en"",""ja"")"),"顆粒球増殖")</f>
        <v>顆粒球増殖</v>
      </c>
      <c r="J2310" s="5" t="str">
        <f ca="1">IFERROR(__xludf.DUMMYFUNCTION("GOOGLETRANSLATE(F76,""en"",""ja"")"),"生物標本における顆粒球増殖の評価。")</f>
        <v>生物標本における顆粒球増殖の評価。</v>
      </c>
      <c r="K2310" s="5" t="str">
        <f ca="1">IFERROR(__xludf.DUMMYFUNCTION("GOOGLETRANSLATE(G76,""en"",""ja"")"),"顆粒球増殖測定")</f>
        <v>顆粒球増殖測定</v>
      </c>
      <c r="L2310" s="3"/>
    </row>
    <row r="2311" spans="1:12" ht="13.5" customHeight="1" x14ac:dyDescent="0.25">
      <c r="A2311" s="3" t="s">
        <v>106</v>
      </c>
      <c r="B2311" s="2" t="s">
        <v>41308</v>
      </c>
      <c r="C2311" s="2" t="s">
        <v>9299</v>
      </c>
      <c r="D2311" s="3" t="s">
        <v>9300</v>
      </c>
      <c r="E2311" s="3" t="s">
        <v>9301</v>
      </c>
      <c r="F2311" s="3" t="s">
        <v>9302</v>
      </c>
      <c r="G2311" s="3" t="s">
        <v>9303</v>
      </c>
      <c r="H2311" s="3" t="s">
        <v>29394</v>
      </c>
      <c r="I2311" s="3" t="s">
        <v>29395</v>
      </c>
      <c r="J2311" s="3" t="s">
        <v>29396</v>
      </c>
      <c r="K2311" s="3" t="s">
        <v>29397</v>
      </c>
      <c r="L2311" s="3"/>
    </row>
    <row r="2312" spans="1:12" ht="13.5" customHeight="1" x14ac:dyDescent="0.25">
      <c r="A2312" s="3" t="s">
        <v>9</v>
      </c>
      <c r="B2312" s="2" t="s">
        <v>41309</v>
      </c>
      <c r="C2312" s="2" t="s">
        <v>9304</v>
      </c>
      <c r="D2312" s="3" t="s">
        <v>9305</v>
      </c>
      <c r="E2312" s="3" t="s">
        <v>9305</v>
      </c>
      <c r="F2312" s="3" t="s">
        <v>9306</v>
      </c>
      <c r="G2312" s="3" t="s">
        <v>9307</v>
      </c>
      <c r="H2312" s="3" t="s">
        <v>29398</v>
      </c>
      <c r="I2312" s="3" t="s">
        <v>29398</v>
      </c>
      <c r="J2312" s="3" t="s">
        <v>29399</v>
      </c>
      <c r="K2312" s="3" t="s">
        <v>29400</v>
      </c>
      <c r="L2312" s="3"/>
    </row>
    <row r="2313" spans="1:12" ht="13.5" customHeight="1" x14ac:dyDescent="0.25">
      <c r="A2313" s="3" t="s">
        <v>9</v>
      </c>
      <c r="B2313" s="2" t="s">
        <v>41310</v>
      </c>
      <c r="C2313" s="2" t="s">
        <v>9308</v>
      </c>
      <c r="D2313" s="3" t="s">
        <v>9309</v>
      </c>
      <c r="E2313" s="3" t="s">
        <v>9310</v>
      </c>
      <c r="F2313" s="3" t="s">
        <v>9311</v>
      </c>
      <c r="G2313" s="3" t="s">
        <v>9312</v>
      </c>
      <c r="H2313" s="3" t="s">
        <v>29401</v>
      </c>
      <c r="I2313" s="3" t="s">
        <v>29402</v>
      </c>
      <c r="J2313" s="3" t="s">
        <v>29403</v>
      </c>
      <c r="K2313" s="3" t="s">
        <v>29404</v>
      </c>
      <c r="L2313" s="3"/>
    </row>
    <row r="2314" spans="1:12" ht="13.5" customHeight="1" x14ac:dyDescent="0.25">
      <c r="A2314" s="5" t="s">
        <v>13581</v>
      </c>
      <c r="B2314" s="5" t="s">
        <v>41310</v>
      </c>
      <c r="C2314" s="5" t="s">
        <v>9308</v>
      </c>
      <c r="D2314" s="5" t="s">
        <v>9309</v>
      </c>
      <c r="E2314" s="1" t="s">
        <v>9310</v>
      </c>
      <c r="F2314" s="1" t="s">
        <v>9311</v>
      </c>
      <c r="G2314" s="1" t="s">
        <v>9312</v>
      </c>
      <c r="H2314" s="5" t="str">
        <f ca="1">IFERROR(__xludf.DUMMYFUNCTION("GOOGLETRANSLATE(D77,""en"",""ja"")"),"分節顆粒球/総細胞")</f>
        <v>分節顆粒球/総細胞</v>
      </c>
      <c r="I2314" s="5" t="str">
        <f ca="1">IFERROR(__xludf.DUMMYFUNCTION("GOOGLETRANSLATE(E77,""en"",""ja"")"),"分節顆粒球／総細胞数；分節顆粒球／総細胞数")</f>
        <v>分節顆粒球／総細胞数；分節顆粒球／総細胞数</v>
      </c>
      <c r="J2314" s="5" t="str">
        <f ca="1">IFERROR(__xludf.DUMMYFUNCTION("GOOGLETRANSLATE(F77,""en"",""ja"")"),"生物標本内の分節顆粒球と総細胞の相対的な測定値（比率またはパーセンテージ）。")</f>
        <v>生物標本内の分節顆粒球と総細胞の相対的な測定値（比率またはパーセンテージ）。</v>
      </c>
      <c r="K2314" s="5" t="str">
        <f ca="1">IFERROR(__xludf.DUMMYFUNCTION("GOOGLETRANSLATE(G77,""en"",""ja"")"),"分節顆粒球対総細胞比測定")</f>
        <v>分節顆粒球対総細胞比測定</v>
      </c>
      <c r="L2314" s="3"/>
    </row>
    <row r="2315" spans="1:12" ht="13.5" customHeight="1" x14ac:dyDescent="0.25">
      <c r="A2315" s="3" t="s">
        <v>106</v>
      </c>
      <c r="B2315" s="2" t="s">
        <v>41311</v>
      </c>
      <c r="C2315" s="2" t="s">
        <v>9313</v>
      </c>
      <c r="D2315" s="3" t="s">
        <v>9314</v>
      </c>
      <c r="E2315" s="3" t="s">
        <v>9315</v>
      </c>
      <c r="F2315" s="3" t="s">
        <v>9316</v>
      </c>
      <c r="G2315" s="3" t="s">
        <v>9317</v>
      </c>
      <c r="H2315" s="3" t="s">
        <v>29405</v>
      </c>
      <c r="I2315" s="3" t="s">
        <v>29406</v>
      </c>
      <c r="J2315" s="3" t="s">
        <v>29407</v>
      </c>
      <c r="K2315" s="4" t="s">
        <v>29408</v>
      </c>
      <c r="L2315" s="3"/>
    </row>
    <row r="2316" spans="1:12" ht="13.5" customHeight="1" x14ac:dyDescent="0.25">
      <c r="A2316" s="3" t="s">
        <v>9</v>
      </c>
      <c r="B2316" s="2" t="s">
        <v>41312</v>
      </c>
      <c r="C2316" s="2" t="s">
        <v>9318</v>
      </c>
      <c r="D2316" s="3" t="s">
        <v>9319</v>
      </c>
      <c r="E2316" s="3" t="s">
        <v>9319</v>
      </c>
      <c r="F2316" s="3" t="s">
        <v>9320</v>
      </c>
      <c r="G2316" s="3" t="s">
        <v>9321</v>
      </c>
      <c r="H2316" s="3" t="s">
        <v>29409</v>
      </c>
      <c r="I2316" s="3" t="s">
        <v>29409</v>
      </c>
      <c r="J2316" s="3" t="s">
        <v>29410</v>
      </c>
      <c r="K2316" s="3" t="s">
        <v>29411</v>
      </c>
      <c r="L2316" s="3"/>
    </row>
    <row r="2317" spans="1:12" ht="13.5" customHeight="1" x14ac:dyDescent="0.25">
      <c r="A2317" s="3" t="s">
        <v>145</v>
      </c>
      <c r="B2317" s="2" t="s">
        <v>41313</v>
      </c>
      <c r="C2317" s="2" t="s">
        <v>9322</v>
      </c>
      <c r="D2317" s="3" t="s">
        <v>9323</v>
      </c>
      <c r="E2317" s="3" t="s">
        <v>9324</v>
      </c>
      <c r="F2317" s="3" t="s">
        <v>9325</v>
      </c>
      <c r="G2317" s="3" t="s">
        <v>9326</v>
      </c>
      <c r="H2317" s="3" t="s">
        <v>29412</v>
      </c>
      <c r="I2317" s="3" t="s">
        <v>29413</v>
      </c>
      <c r="J2317" s="3" t="s">
        <v>29414</v>
      </c>
      <c r="K2317" s="3" t="s">
        <v>29415</v>
      </c>
      <c r="L2317" s="3"/>
    </row>
    <row r="2318" spans="1:12" ht="13.5" customHeight="1" x14ac:dyDescent="0.25">
      <c r="A2318" s="3" t="s">
        <v>5522</v>
      </c>
      <c r="B2318" s="2" t="s">
        <v>41314</v>
      </c>
      <c r="C2318" s="2" t="s">
        <v>9327</v>
      </c>
      <c r="D2318" s="3" t="s">
        <v>9328</v>
      </c>
      <c r="E2318" s="3" t="s">
        <v>9328</v>
      </c>
      <c r="F2318" s="3" t="s">
        <v>9329</v>
      </c>
      <c r="G2318" s="3" t="s">
        <v>9328</v>
      </c>
      <c r="H2318" s="3" t="s">
        <v>29416</v>
      </c>
      <c r="I2318" s="3" t="s">
        <v>29416</v>
      </c>
      <c r="J2318" s="3" t="s">
        <v>29417</v>
      </c>
      <c r="K2318" s="3" t="s">
        <v>29416</v>
      </c>
      <c r="L2318" s="3"/>
    </row>
    <row r="2319" spans="1:12" ht="13.5" customHeight="1" x14ac:dyDescent="0.25">
      <c r="A2319" s="3" t="s">
        <v>9</v>
      </c>
      <c r="B2319" s="2" t="s">
        <v>41315</v>
      </c>
      <c r="C2319" s="2" t="s">
        <v>9330</v>
      </c>
      <c r="D2319" s="3" t="s">
        <v>9331</v>
      </c>
      <c r="E2319" s="3" t="s">
        <v>9331</v>
      </c>
      <c r="F2319" s="3" t="s">
        <v>9332</v>
      </c>
      <c r="G2319" s="3" t="s">
        <v>9333</v>
      </c>
      <c r="H2319" s="3" t="s">
        <v>29418</v>
      </c>
      <c r="I2319" s="3" t="s">
        <v>29418</v>
      </c>
      <c r="J2319" s="3" t="s">
        <v>29419</v>
      </c>
      <c r="K2319" s="3" t="s">
        <v>29420</v>
      </c>
      <c r="L2319" s="3"/>
    </row>
    <row r="2320" spans="1:12" ht="13.5" customHeight="1" x14ac:dyDescent="0.25">
      <c r="A2320" s="5" t="s">
        <v>13581</v>
      </c>
      <c r="B2320" s="5" t="s">
        <v>44694</v>
      </c>
      <c r="C2320" s="5" t="s">
        <v>44695</v>
      </c>
      <c r="D2320" s="5" t="s">
        <v>44696</v>
      </c>
      <c r="E2320" s="1" t="s">
        <v>44696</v>
      </c>
      <c r="F2320" s="1" t="s">
        <v>44697</v>
      </c>
      <c r="G2320" s="1" t="s">
        <v>44698</v>
      </c>
      <c r="H2320" s="5" t="str">
        <f ca="1">IFERROR(__xludf.DUMMYFUNCTION("GOOGLETRANSLATE(D78,""en"",""ja"")"),"肉芽腫")</f>
        <v>肉芽腫</v>
      </c>
      <c r="I2320" s="5" t="str">
        <f ca="1">IFERROR(__xludf.DUMMYFUNCTION("GOOGLETRANSLATE(E78,""en"",""ja"")"),"肉芽腫")</f>
        <v>肉芽腫</v>
      </c>
      <c r="J2320" s="5" t="str">
        <f ca="1">IFERROR(__xludf.DUMMYFUNCTION("GOOGLETRANSLATE(F78,""en"",""ja"")"),"生物標本における肉芽腫の評価。")</f>
        <v>生物標本における肉芽腫の評価。</v>
      </c>
      <c r="K2320" s="5" t="str">
        <f ca="1">IFERROR(__xludf.DUMMYFUNCTION("GOOGLETRANSLATE(G78,""en"",""ja"")"),"肉芽腫の評価")</f>
        <v>肉芽腫の評価</v>
      </c>
      <c r="L2320" s="3"/>
    </row>
    <row r="2321" spans="1:12" ht="13.5" customHeight="1" x14ac:dyDescent="0.25">
      <c r="A2321" s="3" t="s">
        <v>9</v>
      </c>
      <c r="B2321" s="2" t="s">
        <v>41316</v>
      </c>
      <c r="C2321" s="2" t="s">
        <v>9334</v>
      </c>
      <c r="D2321" s="3" t="s">
        <v>9335</v>
      </c>
      <c r="E2321" s="3" t="s">
        <v>9335</v>
      </c>
      <c r="F2321" s="3" t="s">
        <v>9336</v>
      </c>
      <c r="G2321" s="3" t="s">
        <v>9337</v>
      </c>
      <c r="H2321" s="3" t="s">
        <v>29421</v>
      </c>
      <c r="I2321" s="3" t="s">
        <v>29421</v>
      </c>
      <c r="J2321" s="3" t="s">
        <v>29422</v>
      </c>
      <c r="K2321" s="3" t="s">
        <v>29423</v>
      </c>
      <c r="L2321" s="3"/>
    </row>
    <row r="2322" spans="1:12" ht="13.5" customHeight="1" x14ac:dyDescent="0.25">
      <c r="A2322" s="3" t="s">
        <v>9</v>
      </c>
      <c r="B2322" s="2" t="s">
        <v>41317</v>
      </c>
      <c r="C2322" s="2" t="s">
        <v>9338</v>
      </c>
      <c r="D2322" s="3" t="s">
        <v>9339</v>
      </c>
      <c r="E2322" s="3" t="s">
        <v>9340</v>
      </c>
      <c r="F2322" s="3" t="s">
        <v>9341</v>
      </c>
      <c r="G2322" s="3" t="s">
        <v>9342</v>
      </c>
      <c r="H2322" s="3" t="s">
        <v>29424</v>
      </c>
      <c r="I2322" s="3" t="s">
        <v>29425</v>
      </c>
      <c r="J2322" s="3" t="s">
        <v>29426</v>
      </c>
      <c r="K2322" s="3" t="s">
        <v>29427</v>
      </c>
      <c r="L2322" s="3"/>
    </row>
    <row r="2323" spans="1:12" ht="13.5" customHeight="1" x14ac:dyDescent="0.25">
      <c r="A2323" s="3" t="s">
        <v>9</v>
      </c>
      <c r="B2323" s="2" t="s">
        <v>41318</v>
      </c>
      <c r="C2323" s="2" t="s">
        <v>9343</v>
      </c>
      <c r="D2323" s="3" t="s">
        <v>9344</v>
      </c>
      <c r="E2323" s="3" t="s">
        <v>9345</v>
      </c>
      <c r="F2323" s="3" t="s">
        <v>9346</v>
      </c>
      <c r="G2323" s="3" t="s">
        <v>9347</v>
      </c>
      <c r="H2323" s="3" t="s">
        <v>29428</v>
      </c>
      <c r="I2323" s="3" t="s">
        <v>29429</v>
      </c>
      <c r="J2323" s="3" t="s">
        <v>29430</v>
      </c>
      <c r="K2323" s="3" t="s">
        <v>29431</v>
      </c>
      <c r="L2323" s="3"/>
    </row>
    <row r="2324" spans="1:12" ht="13.5" customHeight="1" x14ac:dyDescent="0.25">
      <c r="A2324" s="3" t="s">
        <v>9</v>
      </c>
      <c r="B2324" s="2" t="s">
        <v>41319</v>
      </c>
      <c r="C2324" s="2" t="s">
        <v>9348</v>
      </c>
      <c r="D2324" s="3" t="s">
        <v>9349</v>
      </c>
      <c r="E2324" s="3" t="s">
        <v>9349</v>
      </c>
      <c r="F2324" s="3" t="s">
        <v>9350</v>
      </c>
      <c r="G2324" s="3" t="s">
        <v>9351</v>
      </c>
      <c r="H2324" s="3" t="s">
        <v>29432</v>
      </c>
      <c r="I2324" s="3" t="s">
        <v>29432</v>
      </c>
      <c r="J2324" s="3" t="s">
        <v>29433</v>
      </c>
      <c r="K2324" s="3" t="s">
        <v>29434</v>
      </c>
      <c r="L2324" s="3"/>
    </row>
    <row r="2325" spans="1:12" ht="13.5" customHeight="1" x14ac:dyDescent="0.25">
      <c r="A2325" s="3" t="s">
        <v>506</v>
      </c>
      <c r="B2325" s="2" t="s">
        <v>41320</v>
      </c>
      <c r="C2325" s="2" t="s">
        <v>9352</v>
      </c>
      <c r="D2325" s="3" t="s">
        <v>9353</v>
      </c>
      <c r="E2325" s="3" t="s">
        <v>9353</v>
      </c>
      <c r="F2325" s="3" t="s">
        <v>9354</v>
      </c>
      <c r="G2325" s="3" t="s">
        <v>9353</v>
      </c>
      <c r="H2325" s="3" t="s">
        <v>29435</v>
      </c>
      <c r="I2325" s="3" t="s">
        <v>29435</v>
      </c>
      <c r="J2325" s="3" t="s">
        <v>29436</v>
      </c>
      <c r="K2325" s="3" t="s">
        <v>29435</v>
      </c>
      <c r="L2325" s="3"/>
    </row>
    <row r="2326" spans="1:12" ht="13.5" customHeight="1" x14ac:dyDescent="0.25">
      <c r="A2326" s="3" t="s">
        <v>9</v>
      </c>
      <c r="B2326" s="2" t="s">
        <v>41321</v>
      </c>
      <c r="C2326" s="2" t="s">
        <v>9355</v>
      </c>
      <c r="D2326" s="3" t="s">
        <v>9356</v>
      </c>
      <c r="E2326" s="3" t="s">
        <v>9356</v>
      </c>
      <c r="F2326" s="3" t="s">
        <v>9357</v>
      </c>
      <c r="G2326" s="3" t="s">
        <v>9358</v>
      </c>
      <c r="H2326" s="3" t="s">
        <v>29437</v>
      </c>
      <c r="I2326" s="3" t="s">
        <v>29437</v>
      </c>
      <c r="J2326" s="3" t="s">
        <v>29438</v>
      </c>
      <c r="K2326" s="4" t="s">
        <v>29439</v>
      </c>
      <c r="L2326" s="3"/>
    </row>
    <row r="2327" spans="1:12" ht="13.5" customHeight="1" x14ac:dyDescent="0.25">
      <c r="A2327" s="3" t="s">
        <v>9</v>
      </c>
      <c r="B2327" s="2" t="s">
        <v>41322</v>
      </c>
      <c r="C2327" s="2" t="s">
        <v>9359</v>
      </c>
      <c r="D2327" s="3" t="s">
        <v>9360</v>
      </c>
      <c r="E2327" s="3" t="s">
        <v>9360</v>
      </c>
      <c r="F2327" s="3" t="s">
        <v>9361</v>
      </c>
      <c r="G2327" s="3" t="s">
        <v>9362</v>
      </c>
      <c r="H2327" s="3" t="s">
        <v>29440</v>
      </c>
      <c r="I2327" s="3" t="s">
        <v>29440</v>
      </c>
      <c r="J2327" s="3" t="s">
        <v>29441</v>
      </c>
      <c r="K2327" s="4" t="s">
        <v>29442</v>
      </c>
      <c r="L2327" s="3"/>
    </row>
    <row r="2328" spans="1:12" ht="13.5" customHeight="1" x14ac:dyDescent="0.25">
      <c r="A2328" s="3" t="s">
        <v>9</v>
      </c>
      <c r="B2328" s="2" t="s">
        <v>41323</v>
      </c>
      <c r="C2328" s="2" t="s">
        <v>9363</v>
      </c>
      <c r="D2328" s="3" t="s">
        <v>9364</v>
      </c>
      <c r="E2328" s="3" t="s">
        <v>9364</v>
      </c>
      <c r="F2328" s="3" t="s">
        <v>9365</v>
      </c>
      <c r="G2328" s="3" t="s">
        <v>9364</v>
      </c>
      <c r="H2328" s="3" t="s">
        <v>29443</v>
      </c>
      <c r="I2328" s="3" t="s">
        <v>29443</v>
      </c>
      <c r="J2328" s="3" t="s">
        <v>29444</v>
      </c>
      <c r="K2328" s="3" t="s">
        <v>29443</v>
      </c>
      <c r="L2328" s="3"/>
    </row>
    <row r="2329" spans="1:12" ht="13.5" customHeight="1" x14ac:dyDescent="0.25">
      <c r="A2329" s="3" t="s">
        <v>9</v>
      </c>
      <c r="B2329" s="2" t="s">
        <v>41324</v>
      </c>
      <c r="C2329" s="2" t="s">
        <v>9366</v>
      </c>
      <c r="D2329" s="3" t="s">
        <v>9367</v>
      </c>
      <c r="E2329" s="3" t="s">
        <v>9367</v>
      </c>
      <c r="F2329" s="3" t="s">
        <v>9368</v>
      </c>
      <c r="G2329" s="3" t="s">
        <v>9369</v>
      </c>
      <c r="H2329" s="3" t="s">
        <v>29445</v>
      </c>
      <c r="I2329" s="3" t="s">
        <v>29445</v>
      </c>
      <c r="J2329" s="3" t="s">
        <v>29446</v>
      </c>
      <c r="K2329" s="4" t="s">
        <v>29447</v>
      </c>
      <c r="L2329" s="3"/>
    </row>
    <row r="2330" spans="1:12" ht="13.5" customHeight="1" x14ac:dyDescent="0.25">
      <c r="A2330" s="3" t="s">
        <v>9</v>
      </c>
      <c r="B2330" s="2" t="s">
        <v>41325</v>
      </c>
      <c r="C2330" s="2" t="s">
        <v>9370</v>
      </c>
      <c r="D2330" s="3" t="s">
        <v>9371</v>
      </c>
      <c r="E2330" s="3" t="s">
        <v>9371</v>
      </c>
      <c r="F2330" s="3" t="s">
        <v>9372</v>
      </c>
      <c r="G2330" s="3" t="s">
        <v>9373</v>
      </c>
      <c r="H2330" s="3" t="s">
        <v>29448</v>
      </c>
      <c r="I2330" s="3" t="s">
        <v>29448</v>
      </c>
      <c r="J2330" s="3" t="s">
        <v>29449</v>
      </c>
      <c r="K2330" s="4" t="s">
        <v>29450</v>
      </c>
      <c r="L2330" s="3"/>
    </row>
    <row r="2331" spans="1:12" ht="13.5" customHeight="1" x14ac:dyDescent="0.25">
      <c r="A2331" s="3" t="s">
        <v>9</v>
      </c>
      <c r="B2331" s="2" t="s">
        <v>41326</v>
      </c>
      <c r="C2331" s="2" t="s">
        <v>9374</v>
      </c>
      <c r="D2331" s="3" t="s">
        <v>9375</v>
      </c>
      <c r="E2331" s="3" t="s">
        <v>9375</v>
      </c>
      <c r="F2331" s="3" t="s">
        <v>9376</v>
      </c>
      <c r="G2331" s="3" t="s">
        <v>9377</v>
      </c>
      <c r="H2331" s="3" t="s">
        <v>29451</v>
      </c>
      <c r="I2331" s="3" t="s">
        <v>29451</v>
      </c>
      <c r="J2331" s="3" t="s">
        <v>29452</v>
      </c>
      <c r="K2331" s="4" t="s">
        <v>29453</v>
      </c>
      <c r="L2331" s="3"/>
    </row>
    <row r="2332" spans="1:12" ht="13.5" customHeight="1" x14ac:dyDescent="0.25">
      <c r="A2332" s="3" t="s">
        <v>9</v>
      </c>
      <c r="B2332" s="2" t="s">
        <v>41327</v>
      </c>
      <c r="C2332" s="2" t="s">
        <v>9378</v>
      </c>
      <c r="D2332" s="3" t="s">
        <v>9379</v>
      </c>
      <c r="E2332" s="3" t="s">
        <v>9379</v>
      </c>
      <c r="F2332" s="3" t="s">
        <v>9380</v>
      </c>
      <c r="G2332" s="3" t="s">
        <v>9381</v>
      </c>
      <c r="H2332" s="3" t="s">
        <v>29454</v>
      </c>
      <c r="I2332" s="3" t="s">
        <v>29454</v>
      </c>
      <c r="J2332" s="3" t="s">
        <v>29455</v>
      </c>
      <c r="K2332" s="4" t="s">
        <v>29456</v>
      </c>
      <c r="L2332" s="3"/>
    </row>
    <row r="2333" spans="1:12" ht="13.5" customHeight="1" x14ac:dyDescent="0.25">
      <c r="A2333" s="3" t="s">
        <v>9</v>
      </c>
      <c r="B2333" s="2" t="s">
        <v>41328</v>
      </c>
      <c r="C2333" s="2" t="s">
        <v>9382</v>
      </c>
      <c r="D2333" s="3" t="s">
        <v>9383</v>
      </c>
      <c r="E2333" s="3" t="s">
        <v>9383</v>
      </c>
      <c r="F2333" s="3" t="s">
        <v>9384</v>
      </c>
      <c r="G2333" s="3" t="s">
        <v>9383</v>
      </c>
      <c r="H2333" s="3" t="s">
        <v>29457</v>
      </c>
      <c r="I2333" s="3" t="s">
        <v>29457</v>
      </c>
      <c r="J2333" s="3" t="s">
        <v>29458</v>
      </c>
      <c r="K2333" s="3" t="s">
        <v>29457</v>
      </c>
      <c r="L2333" s="3"/>
    </row>
    <row r="2334" spans="1:12" ht="13.5" customHeight="1" x14ac:dyDescent="0.25">
      <c r="A2334" s="3" t="s">
        <v>9</v>
      </c>
      <c r="B2334" s="2" t="s">
        <v>41329</v>
      </c>
      <c r="C2334" s="2" t="s">
        <v>9385</v>
      </c>
      <c r="D2334" s="3" t="s">
        <v>9386</v>
      </c>
      <c r="E2334" s="3" t="s">
        <v>9386</v>
      </c>
      <c r="F2334" s="3" t="s">
        <v>9387</v>
      </c>
      <c r="G2334" s="3" t="s">
        <v>9388</v>
      </c>
      <c r="H2334" s="3" t="s">
        <v>29459</v>
      </c>
      <c r="I2334" s="3" t="s">
        <v>29459</v>
      </c>
      <c r="J2334" s="3" t="s">
        <v>29460</v>
      </c>
      <c r="K2334" s="4" t="s">
        <v>29461</v>
      </c>
      <c r="L2334" s="3"/>
    </row>
    <row r="2335" spans="1:12" ht="13.5" customHeight="1" x14ac:dyDescent="0.25">
      <c r="A2335" s="3" t="s">
        <v>9</v>
      </c>
      <c r="B2335" s="2" t="s">
        <v>41330</v>
      </c>
      <c r="C2335" s="2" t="s">
        <v>9389</v>
      </c>
      <c r="D2335" s="3" t="s">
        <v>9390</v>
      </c>
      <c r="E2335" s="3" t="s">
        <v>9390</v>
      </c>
      <c r="F2335" s="3" t="s">
        <v>9391</v>
      </c>
      <c r="G2335" s="3" t="s">
        <v>9392</v>
      </c>
      <c r="H2335" s="3" t="s">
        <v>29462</v>
      </c>
      <c r="I2335" s="3" t="s">
        <v>29462</v>
      </c>
      <c r="J2335" s="3" t="s">
        <v>29463</v>
      </c>
      <c r="K2335" s="4" t="s">
        <v>29464</v>
      </c>
      <c r="L2335" s="3"/>
    </row>
    <row r="2336" spans="1:12" ht="13.5" customHeight="1" x14ac:dyDescent="0.25">
      <c r="A2336" s="3" t="s">
        <v>9</v>
      </c>
      <c r="B2336" s="2" t="s">
        <v>41331</v>
      </c>
      <c r="C2336" s="2" t="s">
        <v>9393</v>
      </c>
      <c r="D2336" s="3" t="s">
        <v>9394</v>
      </c>
      <c r="E2336" s="3" t="s">
        <v>9395</v>
      </c>
      <c r="F2336" s="3" t="s">
        <v>9396</v>
      </c>
      <c r="G2336" s="3" t="s">
        <v>9397</v>
      </c>
      <c r="H2336" s="3" t="s">
        <v>29465</v>
      </c>
      <c r="I2336" s="3" t="s">
        <v>29465</v>
      </c>
      <c r="J2336" s="3" t="s">
        <v>29466</v>
      </c>
      <c r="K2336" s="3" t="s">
        <v>29467</v>
      </c>
      <c r="L2336" s="3"/>
    </row>
    <row r="2337" spans="1:12" ht="13.5" customHeight="1" x14ac:dyDescent="0.25">
      <c r="A2337" s="3" t="s">
        <v>9</v>
      </c>
      <c r="B2337" s="2" t="s">
        <v>41332</v>
      </c>
      <c r="C2337" s="2" t="s">
        <v>9398</v>
      </c>
      <c r="D2337" s="3" t="s">
        <v>9399</v>
      </c>
      <c r="E2337" s="3" t="s">
        <v>9399</v>
      </c>
      <c r="F2337" s="3" t="s">
        <v>9400</v>
      </c>
      <c r="G2337" s="3" t="s">
        <v>9401</v>
      </c>
      <c r="H2337" s="3" t="s">
        <v>29468</v>
      </c>
      <c r="I2337" s="3" t="s">
        <v>29468</v>
      </c>
      <c r="J2337" s="3" t="s">
        <v>29469</v>
      </c>
      <c r="K2337" s="3" t="s">
        <v>29470</v>
      </c>
      <c r="L2337" s="3"/>
    </row>
    <row r="2338" spans="1:12" ht="13.5" customHeight="1" x14ac:dyDescent="0.25">
      <c r="A2338" s="3" t="s">
        <v>9</v>
      </c>
      <c r="B2338" s="2" t="s">
        <v>41333</v>
      </c>
      <c r="C2338" s="2" t="s">
        <v>9402</v>
      </c>
      <c r="D2338" s="3" t="s">
        <v>9403</v>
      </c>
      <c r="E2338" s="3" t="s">
        <v>9403</v>
      </c>
      <c r="F2338" s="3" t="s">
        <v>9404</v>
      </c>
      <c r="G2338" s="3" t="s">
        <v>9405</v>
      </c>
      <c r="H2338" s="3" t="s">
        <v>29471</v>
      </c>
      <c r="I2338" s="3" t="s">
        <v>29471</v>
      </c>
      <c r="J2338" s="3" t="s">
        <v>29472</v>
      </c>
      <c r="K2338" s="3" t="s">
        <v>29473</v>
      </c>
      <c r="L2338" s="3"/>
    </row>
    <row r="2339" spans="1:12" ht="13.5" customHeight="1" x14ac:dyDescent="0.25">
      <c r="A2339" s="3" t="s">
        <v>70</v>
      </c>
      <c r="B2339" s="2" t="s">
        <v>41334</v>
      </c>
      <c r="C2339" s="2" t="s">
        <v>9406</v>
      </c>
      <c r="D2339" s="3" t="s">
        <v>9407</v>
      </c>
      <c r="E2339" s="3" t="s">
        <v>9408</v>
      </c>
      <c r="F2339" s="3" t="s">
        <v>9409</v>
      </c>
      <c r="G2339" s="3" t="s">
        <v>9410</v>
      </c>
      <c r="H2339" s="3" t="s">
        <v>29474</v>
      </c>
      <c r="I2339" s="3" t="s">
        <v>29475</v>
      </c>
      <c r="J2339" s="3" t="s">
        <v>29476</v>
      </c>
      <c r="K2339" s="3" t="s">
        <v>29477</v>
      </c>
      <c r="L2339" s="3"/>
    </row>
    <row r="2340" spans="1:12" ht="13.5" customHeight="1" x14ac:dyDescent="0.25">
      <c r="A2340" s="3" t="s">
        <v>70</v>
      </c>
      <c r="B2340" s="2" t="s">
        <v>41335</v>
      </c>
      <c r="C2340" s="2" t="s">
        <v>9411</v>
      </c>
      <c r="D2340" s="3" t="s">
        <v>9412</v>
      </c>
      <c r="E2340" s="3" t="s">
        <v>9412</v>
      </c>
      <c r="F2340" s="3" t="s">
        <v>9413</v>
      </c>
      <c r="G2340" s="3" t="s">
        <v>9414</v>
      </c>
      <c r="H2340" s="3" t="s">
        <v>29478</v>
      </c>
      <c r="I2340" s="3" t="s">
        <v>29478</v>
      </c>
      <c r="J2340" s="3" t="s">
        <v>29479</v>
      </c>
      <c r="K2340" s="3" t="s">
        <v>29480</v>
      </c>
      <c r="L2340" s="3"/>
    </row>
    <row r="2341" spans="1:12" ht="13.5" customHeight="1" x14ac:dyDescent="0.25">
      <c r="A2341" s="3" t="s">
        <v>106</v>
      </c>
      <c r="B2341" s="2" t="s">
        <v>41336</v>
      </c>
      <c r="C2341" s="2" t="s">
        <v>9415</v>
      </c>
      <c r="D2341" s="3" t="s">
        <v>9416</v>
      </c>
      <c r="E2341" s="3" t="s">
        <v>9417</v>
      </c>
      <c r="F2341" s="3" t="s">
        <v>9418</v>
      </c>
      <c r="G2341" s="3" t="s">
        <v>9419</v>
      </c>
      <c r="H2341" s="3" t="s">
        <v>29481</v>
      </c>
      <c r="I2341" s="3" t="s">
        <v>29482</v>
      </c>
      <c r="J2341" s="3" t="s">
        <v>29483</v>
      </c>
      <c r="K2341" s="3" t="s">
        <v>29484</v>
      </c>
      <c r="L2341" s="3"/>
    </row>
    <row r="2342" spans="1:12" ht="13.5" customHeight="1" x14ac:dyDescent="0.25">
      <c r="A2342" s="3" t="s">
        <v>9</v>
      </c>
      <c r="B2342" s="2" t="s">
        <v>41337</v>
      </c>
      <c r="C2342" s="2" t="s">
        <v>9420</v>
      </c>
      <c r="D2342" s="3" t="s">
        <v>9421</v>
      </c>
      <c r="E2342" s="3" t="s">
        <v>9422</v>
      </c>
      <c r="F2342" s="3" t="s">
        <v>9423</v>
      </c>
      <c r="G2342" s="3" t="s">
        <v>9424</v>
      </c>
      <c r="H2342" s="3" t="s">
        <v>29485</v>
      </c>
      <c r="I2342" s="3" t="s">
        <v>29486</v>
      </c>
      <c r="J2342" s="3" t="s">
        <v>29487</v>
      </c>
      <c r="K2342" s="3" t="s">
        <v>29488</v>
      </c>
      <c r="L2342" s="3"/>
    </row>
    <row r="2343" spans="1:12" ht="13.5" customHeight="1" x14ac:dyDescent="0.25">
      <c r="A2343" s="5" t="s">
        <v>13581</v>
      </c>
      <c r="B2343" s="5" t="s">
        <v>41337</v>
      </c>
      <c r="C2343" s="5" t="s">
        <v>9420</v>
      </c>
      <c r="D2343" s="5" t="s">
        <v>9421</v>
      </c>
      <c r="E2343" s="1" t="s">
        <v>9422</v>
      </c>
      <c r="F2343" s="1" t="s">
        <v>9423</v>
      </c>
      <c r="G2343" s="1" t="s">
        <v>9424</v>
      </c>
      <c r="H2343" s="5" t="str">
        <f ca="1">IFERROR(__xludf.DUMMYFUNCTION("GOOGLETRANSLATE(D79,""en"",""ja"")"),"グランザイムB")</f>
        <v>グランザイムB</v>
      </c>
      <c r="I2343" s="5" t="str">
        <f ca="1">IFERROR(__xludf.DUMMYFUNCTION("GOOGLETRANSLATE(E79,""en"",""ja"")"),"C11; CCPI; CGL1; CSPB; CTLA1; CTSGL1; グランザイムB; HLP; SECT")</f>
        <v>C11; CCPI; CGL1; CSPB; CTLA1; CTSGL1; グランザイムB; HLP; SECT</v>
      </c>
      <c r="J2343" s="5" t="str">
        <f ca="1">IFERROR(__xludf.DUMMYFUNCTION("GOOGLETRANSLATE(F79,""en"",""ja"")"),"生物標本中のグランザイム B の測定。")</f>
        <v>生物標本中のグランザイム B の測定。</v>
      </c>
      <c r="K2343" s="5" t="str">
        <f ca="1">IFERROR(__xludf.DUMMYFUNCTION("GOOGLETRANSLATE(G79,""en"",""ja"")"),"グランザイムB測定")</f>
        <v>グランザイムB測定</v>
      </c>
      <c r="L2343" s="3"/>
    </row>
    <row r="2344" spans="1:12" ht="13.5" customHeight="1" x14ac:dyDescent="0.25">
      <c r="A2344" s="3" t="s">
        <v>9</v>
      </c>
      <c r="B2344" s="2" t="s">
        <v>41338</v>
      </c>
      <c r="C2344" s="2" t="s">
        <v>9425</v>
      </c>
      <c r="D2344" s="3" t="s">
        <v>9426</v>
      </c>
      <c r="E2344" s="3" t="s">
        <v>9427</v>
      </c>
      <c r="F2344" s="3" t="s">
        <v>9428</v>
      </c>
      <c r="G2344" s="3" t="s">
        <v>9429</v>
      </c>
      <c r="H2344" s="3" t="s">
        <v>29489</v>
      </c>
      <c r="I2344" s="3" t="s">
        <v>29490</v>
      </c>
      <c r="J2344" s="3" t="s">
        <v>29491</v>
      </c>
      <c r="K2344" s="3" t="s">
        <v>29492</v>
      </c>
      <c r="L2344" s="3"/>
    </row>
    <row r="2345" spans="1:12" ht="13.5" customHeight="1" x14ac:dyDescent="0.25">
      <c r="A2345" s="3" t="s">
        <v>54</v>
      </c>
      <c r="B2345" s="2" t="s">
        <v>41339</v>
      </c>
      <c r="C2345" s="2" t="s">
        <v>9430</v>
      </c>
      <c r="D2345" s="3" t="s">
        <v>9431</v>
      </c>
      <c r="E2345" s="3" t="s">
        <v>9432</v>
      </c>
      <c r="F2345" s="3" t="s">
        <v>29493</v>
      </c>
      <c r="G2345" s="3" t="s">
        <v>9433</v>
      </c>
      <c r="H2345" s="3" t="s">
        <v>29494</v>
      </c>
      <c r="I2345" s="3" t="s">
        <v>29495</v>
      </c>
      <c r="J2345" s="3" t="s">
        <v>29496</v>
      </c>
      <c r="K2345" s="3" t="s">
        <v>29497</v>
      </c>
      <c r="L2345" s="3"/>
    </row>
    <row r="2346" spans="1:12" ht="13.5" customHeight="1" x14ac:dyDescent="0.25">
      <c r="A2346" s="3" t="s">
        <v>1258</v>
      </c>
      <c r="B2346" s="2" t="s">
        <v>41340</v>
      </c>
      <c r="C2346" s="2" t="s">
        <v>9434</v>
      </c>
      <c r="D2346" s="3" t="s">
        <v>9435</v>
      </c>
      <c r="E2346" s="3" t="s">
        <v>9435</v>
      </c>
      <c r="F2346" s="3" t="s">
        <v>9436</v>
      </c>
      <c r="G2346" s="3" t="s">
        <v>9435</v>
      </c>
      <c r="H2346" s="3" t="s">
        <v>29498</v>
      </c>
      <c r="I2346" s="3" t="s">
        <v>29498</v>
      </c>
      <c r="J2346" s="3" t="s">
        <v>29499</v>
      </c>
      <c r="K2346" s="3" t="s">
        <v>29498</v>
      </c>
      <c r="L2346" s="3"/>
    </row>
    <row r="2347" spans="1:12" ht="13.5" customHeight="1" x14ac:dyDescent="0.25">
      <c r="A2347" s="3" t="s">
        <v>9</v>
      </c>
      <c r="B2347" s="2" t="s">
        <v>41341</v>
      </c>
      <c r="C2347" s="2" t="s">
        <v>9437</v>
      </c>
      <c r="D2347" s="3" t="s">
        <v>9438</v>
      </c>
      <c r="E2347" s="3" t="s">
        <v>9439</v>
      </c>
      <c r="F2347" s="3" t="s">
        <v>9440</v>
      </c>
      <c r="G2347" s="3" t="s">
        <v>9441</v>
      </c>
      <c r="H2347" s="3" t="s">
        <v>29500</v>
      </c>
      <c r="I2347" s="3" t="s">
        <v>29501</v>
      </c>
      <c r="J2347" s="3" t="s">
        <v>29502</v>
      </c>
      <c r="K2347" s="4" t="s">
        <v>29503</v>
      </c>
      <c r="L2347" s="3"/>
    </row>
    <row r="2348" spans="1:12" ht="13.5" customHeight="1" x14ac:dyDescent="0.25">
      <c r="A2348" s="3" t="s">
        <v>9</v>
      </c>
      <c r="B2348" s="2" t="s">
        <v>41342</v>
      </c>
      <c r="C2348" s="2" t="s">
        <v>9442</v>
      </c>
      <c r="D2348" s="3" t="s">
        <v>9443</v>
      </c>
      <c r="E2348" s="3" t="s">
        <v>9444</v>
      </c>
      <c r="F2348" s="3" t="s">
        <v>9445</v>
      </c>
      <c r="G2348" s="3" t="s">
        <v>9446</v>
      </c>
      <c r="H2348" s="3" t="s">
        <v>29504</v>
      </c>
      <c r="I2348" s="3" t="s">
        <v>29505</v>
      </c>
      <c r="J2348" s="3" t="s">
        <v>29506</v>
      </c>
      <c r="K2348" s="4" t="s">
        <v>29507</v>
      </c>
      <c r="L2348" s="3"/>
    </row>
    <row r="2349" spans="1:12" ht="13.5" customHeight="1" x14ac:dyDescent="0.25">
      <c r="A2349" s="3" t="s">
        <v>70</v>
      </c>
      <c r="B2349" s="2" t="s">
        <v>41343</v>
      </c>
      <c r="C2349" s="2" t="s">
        <v>9447</v>
      </c>
      <c r="D2349" s="3" t="s">
        <v>9448</v>
      </c>
      <c r="E2349" s="3" t="s">
        <v>9449</v>
      </c>
      <c r="F2349" s="3" t="s">
        <v>9450</v>
      </c>
      <c r="G2349" s="3" t="s">
        <v>9451</v>
      </c>
      <c r="H2349" s="3" t="s">
        <v>29508</v>
      </c>
      <c r="I2349" s="3" t="s">
        <v>29509</v>
      </c>
      <c r="J2349" s="3" t="s">
        <v>29510</v>
      </c>
      <c r="K2349" s="3" t="s">
        <v>29511</v>
      </c>
      <c r="L2349" s="3"/>
    </row>
    <row r="2350" spans="1:12" ht="13.5" customHeight="1" x14ac:dyDescent="0.25">
      <c r="A2350" s="3" t="s">
        <v>70</v>
      </c>
      <c r="B2350" s="2" t="s">
        <v>41344</v>
      </c>
      <c r="C2350" s="2" t="s">
        <v>9452</v>
      </c>
      <c r="D2350" s="3" t="s">
        <v>9453</v>
      </c>
      <c r="E2350" s="3" t="s">
        <v>9453</v>
      </c>
      <c r="F2350" s="3" t="s">
        <v>9454</v>
      </c>
      <c r="G2350" s="3" t="s">
        <v>9455</v>
      </c>
      <c r="H2350" s="3" t="s">
        <v>29512</v>
      </c>
      <c r="I2350" s="3" t="s">
        <v>29512</v>
      </c>
      <c r="J2350" s="3" t="s">
        <v>29513</v>
      </c>
      <c r="K2350" s="3" t="s">
        <v>29514</v>
      </c>
      <c r="L2350" s="3"/>
    </row>
    <row r="2351" spans="1:12" ht="13.5" customHeight="1" x14ac:dyDescent="0.25">
      <c r="A2351" s="3" t="s">
        <v>183</v>
      </c>
      <c r="B2351" s="2" t="s">
        <v>41345</v>
      </c>
      <c r="C2351" s="2" t="s">
        <v>9456</v>
      </c>
      <c r="D2351" s="3" t="s">
        <v>9457</v>
      </c>
      <c r="E2351" s="3" t="s">
        <v>9457</v>
      </c>
      <c r="F2351" s="3" t="s">
        <v>9458</v>
      </c>
      <c r="G2351" s="3" t="s">
        <v>9459</v>
      </c>
      <c r="H2351" s="3" t="s">
        <v>29515</v>
      </c>
      <c r="I2351" s="3" t="s">
        <v>29515</v>
      </c>
      <c r="J2351" s="3" t="s">
        <v>29516</v>
      </c>
      <c r="K2351" s="3" t="s">
        <v>29517</v>
      </c>
      <c r="L2351" s="3"/>
    </row>
    <row r="2352" spans="1:12" ht="13.5" customHeight="1" x14ac:dyDescent="0.25">
      <c r="A2352" s="3" t="s">
        <v>9</v>
      </c>
      <c r="B2352" s="2" t="s">
        <v>41346</v>
      </c>
      <c r="C2352" s="2" t="s">
        <v>9460</v>
      </c>
      <c r="D2352" s="3" t="s">
        <v>9461</v>
      </c>
      <c r="E2352" s="3" t="s">
        <v>9461</v>
      </c>
      <c r="F2352" s="3" t="s">
        <v>9462</v>
      </c>
      <c r="G2352" s="3" t="s">
        <v>9463</v>
      </c>
      <c r="H2352" s="3" t="s">
        <v>29518</v>
      </c>
      <c r="I2352" s="3" t="s">
        <v>29518</v>
      </c>
      <c r="J2352" s="3" t="s">
        <v>29519</v>
      </c>
      <c r="K2352" s="3" t="s">
        <v>29520</v>
      </c>
      <c r="L2352" s="3"/>
    </row>
    <row r="2353" spans="1:12" ht="13.5" customHeight="1" x14ac:dyDescent="0.25">
      <c r="A2353" s="3" t="s">
        <v>9</v>
      </c>
      <c r="B2353" s="2" t="s">
        <v>41347</v>
      </c>
      <c r="C2353" s="2" t="s">
        <v>9464</v>
      </c>
      <c r="D2353" s="3" t="s">
        <v>9465</v>
      </c>
      <c r="E2353" s="3" t="s">
        <v>9465</v>
      </c>
      <c r="F2353" s="3" t="s">
        <v>9466</v>
      </c>
      <c r="G2353" s="3" t="s">
        <v>9467</v>
      </c>
      <c r="H2353" s="3" t="s">
        <v>29521</v>
      </c>
      <c r="I2353" s="3" t="s">
        <v>29521</v>
      </c>
      <c r="J2353" s="3" t="s">
        <v>29522</v>
      </c>
      <c r="K2353" s="3" t="s">
        <v>29523</v>
      </c>
      <c r="L2353" s="3"/>
    </row>
    <row r="2354" spans="1:12" ht="13.5" customHeight="1" x14ac:dyDescent="0.25">
      <c r="A2354" s="3" t="s">
        <v>9</v>
      </c>
      <c r="B2354" s="2" t="s">
        <v>41348</v>
      </c>
      <c r="C2354" s="2" t="s">
        <v>9468</v>
      </c>
      <c r="D2354" s="3" t="s">
        <v>9469</v>
      </c>
      <c r="E2354" s="3" t="s">
        <v>9469</v>
      </c>
      <c r="F2354" s="3" t="s">
        <v>9470</v>
      </c>
      <c r="G2354" s="3" t="s">
        <v>9471</v>
      </c>
      <c r="H2354" s="3" t="s">
        <v>29524</v>
      </c>
      <c r="I2354" s="3" t="s">
        <v>29524</v>
      </c>
      <c r="J2354" s="3" t="s">
        <v>29525</v>
      </c>
      <c r="K2354" s="3" t="s">
        <v>29526</v>
      </c>
      <c r="L2354" s="3"/>
    </row>
    <row r="2355" spans="1:12" ht="13.5" customHeight="1" x14ac:dyDescent="0.25">
      <c r="A2355" s="3" t="s">
        <v>9</v>
      </c>
      <c r="B2355" s="2" t="s">
        <v>41349</v>
      </c>
      <c r="C2355" s="2" t="s">
        <v>9472</v>
      </c>
      <c r="D2355" s="3" t="s">
        <v>9473</v>
      </c>
      <c r="E2355" s="3" t="s">
        <v>9473</v>
      </c>
      <c r="F2355" s="3" t="s">
        <v>9474</v>
      </c>
      <c r="G2355" s="3" t="s">
        <v>9475</v>
      </c>
      <c r="H2355" s="3" t="s">
        <v>29527</v>
      </c>
      <c r="I2355" s="3" t="s">
        <v>29527</v>
      </c>
      <c r="J2355" s="3" t="s">
        <v>29528</v>
      </c>
      <c r="K2355" s="4" t="s">
        <v>29529</v>
      </c>
      <c r="L2355" s="3"/>
    </row>
    <row r="2356" spans="1:12" ht="13.5" customHeight="1" x14ac:dyDescent="0.25">
      <c r="A2356" s="3" t="s">
        <v>9</v>
      </c>
      <c r="B2356" s="2" t="s">
        <v>41350</v>
      </c>
      <c r="C2356" s="2" t="s">
        <v>9476</v>
      </c>
      <c r="D2356" s="3" t="s">
        <v>9477</v>
      </c>
      <c r="E2356" s="3" t="s">
        <v>9477</v>
      </c>
      <c r="F2356" s="3" t="s">
        <v>9478</v>
      </c>
      <c r="G2356" s="3" t="s">
        <v>9479</v>
      </c>
      <c r="H2356" s="3" t="s">
        <v>29530</v>
      </c>
      <c r="I2356" s="3" t="s">
        <v>29530</v>
      </c>
      <c r="J2356" s="3" t="s">
        <v>29531</v>
      </c>
      <c r="K2356" s="3" t="s">
        <v>29532</v>
      </c>
      <c r="L2356" s="3"/>
    </row>
    <row r="2357" spans="1:12" ht="13.5" customHeight="1" x14ac:dyDescent="0.25">
      <c r="A2357" s="3" t="s">
        <v>183</v>
      </c>
      <c r="B2357" s="2" t="s">
        <v>41351</v>
      </c>
      <c r="C2357" s="2" t="s">
        <v>9480</v>
      </c>
      <c r="D2357" s="3" t="s">
        <v>9481</v>
      </c>
      <c r="E2357" s="3" t="s">
        <v>9482</v>
      </c>
      <c r="F2357" s="3" t="s">
        <v>9483</v>
      </c>
      <c r="G2357" s="3" t="s">
        <v>9484</v>
      </c>
      <c r="H2357" s="3" t="s">
        <v>29533</v>
      </c>
      <c r="I2357" s="3" t="s">
        <v>29534</v>
      </c>
      <c r="J2357" s="3" t="s">
        <v>29535</v>
      </c>
      <c r="K2357" s="3" t="s">
        <v>29536</v>
      </c>
      <c r="L2357" s="3"/>
    </row>
    <row r="2358" spans="1:12" ht="13.5" customHeight="1" x14ac:dyDescent="0.25">
      <c r="A2358" s="3" t="s">
        <v>506</v>
      </c>
      <c r="B2358" s="2" t="s">
        <v>41352</v>
      </c>
      <c r="C2358" s="2" t="s">
        <v>9485</v>
      </c>
      <c r="D2358" s="3" t="s">
        <v>9486</v>
      </c>
      <c r="E2358" s="3" t="s">
        <v>9486</v>
      </c>
      <c r="F2358" s="3" t="s">
        <v>9487</v>
      </c>
      <c r="G2358" s="3" t="s">
        <v>9486</v>
      </c>
      <c r="H2358" s="3" t="s">
        <v>29537</v>
      </c>
      <c r="I2358" s="3" t="s">
        <v>29537</v>
      </c>
      <c r="J2358" s="3" t="s">
        <v>29538</v>
      </c>
      <c r="K2358" s="3" t="s">
        <v>29537</v>
      </c>
      <c r="L2358" s="3"/>
    </row>
    <row r="2359" spans="1:12" ht="13.5" customHeight="1" x14ac:dyDescent="0.25">
      <c r="A2359" s="3" t="s">
        <v>9</v>
      </c>
      <c r="B2359" s="2" t="s">
        <v>41353</v>
      </c>
      <c r="C2359" s="2" t="s">
        <v>9488</v>
      </c>
      <c r="D2359" s="3" t="s">
        <v>9489</v>
      </c>
      <c r="E2359" s="3" t="s">
        <v>9489</v>
      </c>
      <c r="F2359" s="3" t="s">
        <v>9490</v>
      </c>
      <c r="G2359" s="3" t="s">
        <v>9491</v>
      </c>
      <c r="H2359" s="3" t="s">
        <v>29539</v>
      </c>
      <c r="I2359" s="3" t="s">
        <v>29539</v>
      </c>
      <c r="J2359" s="3" t="s">
        <v>29540</v>
      </c>
      <c r="K2359" s="3" t="s">
        <v>29541</v>
      </c>
      <c r="L2359" s="3"/>
    </row>
    <row r="2360" spans="1:12" ht="13.5" customHeight="1" x14ac:dyDescent="0.25">
      <c r="A2360" s="3" t="s">
        <v>70</v>
      </c>
      <c r="B2360" s="2" t="s">
        <v>41354</v>
      </c>
      <c r="C2360" s="2" t="s">
        <v>9492</v>
      </c>
      <c r="D2360" s="3" t="s">
        <v>9493</v>
      </c>
      <c r="E2360" s="3" t="s">
        <v>9494</v>
      </c>
      <c r="F2360" s="3" t="s">
        <v>9495</v>
      </c>
      <c r="G2360" s="3" t="s">
        <v>9496</v>
      </c>
      <c r="H2360" s="3" t="s">
        <v>29542</v>
      </c>
      <c r="I2360" s="3" t="s">
        <v>29543</v>
      </c>
      <c r="J2360" s="3" t="s">
        <v>29544</v>
      </c>
      <c r="K2360" s="3" t="s">
        <v>29545</v>
      </c>
      <c r="L2360" s="3"/>
    </row>
    <row r="2361" spans="1:12" ht="13.5" customHeight="1" x14ac:dyDescent="0.25">
      <c r="A2361" s="3" t="s">
        <v>183</v>
      </c>
      <c r="B2361" s="2" t="s">
        <v>41355</v>
      </c>
      <c r="C2361" s="2" t="s">
        <v>9497</v>
      </c>
      <c r="D2361" s="3" t="s">
        <v>9498</v>
      </c>
      <c r="E2361" s="3" t="s">
        <v>9498</v>
      </c>
      <c r="F2361" s="3" t="s">
        <v>9499</v>
      </c>
      <c r="G2361" s="3" t="s">
        <v>9500</v>
      </c>
      <c r="H2361" s="3" t="s">
        <v>29546</v>
      </c>
      <c r="I2361" s="3" t="s">
        <v>29546</v>
      </c>
      <c r="J2361" s="3" t="s">
        <v>29547</v>
      </c>
      <c r="K2361" s="3" t="s">
        <v>29548</v>
      </c>
      <c r="L2361" s="3"/>
    </row>
    <row r="2362" spans="1:12" ht="13.5" customHeight="1" x14ac:dyDescent="0.25">
      <c r="A2362" s="3" t="s">
        <v>183</v>
      </c>
      <c r="B2362" s="2" t="s">
        <v>41356</v>
      </c>
      <c r="C2362" s="2" t="s">
        <v>9501</v>
      </c>
      <c r="D2362" s="3" t="s">
        <v>9502</v>
      </c>
      <c r="E2362" s="3" t="s">
        <v>9502</v>
      </c>
      <c r="F2362" s="3" t="s">
        <v>9503</v>
      </c>
      <c r="G2362" s="3" t="s">
        <v>9504</v>
      </c>
      <c r="H2362" s="3" t="s">
        <v>29549</v>
      </c>
      <c r="I2362" s="3" t="s">
        <v>29549</v>
      </c>
      <c r="J2362" s="3" t="s">
        <v>29550</v>
      </c>
      <c r="K2362" s="3" t="s">
        <v>29551</v>
      </c>
      <c r="L2362" s="3"/>
    </row>
    <row r="2363" spans="1:12" ht="13.5" customHeight="1" x14ac:dyDescent="0.25">
      <c r="A2363" s="3" t="s">
        <v>183</v>
      </c>
      <c r="B2363" s="2" t="s">
        <v>41357</v>
      </c>
      <c r="C2363" s="2" t="s">
        <v>9505</v>
      </c>
      <c r="D2363" s="3" t="s">
        <v>9506</v>
      </c>
      <c r="E2363" s="3" t="s">
        <v>9506</v>
      </c>
      <c r="F2363" s="3" t="s">
        <v>9507</v>
      </c>
      <c r="G2363" s="3" t="s">
        <v>9508</v>
      </c>
      <c r="H2363" s="3" t="s">
        <v>29552</v>
      </c>
      <c r="I2363" s="3" t="s">
        <v>29552</v>
      </c>
      <c r="J2363" s="3" t="s">
        <v>29553</v>
      </c>
      <c r="K2363" s="3" t="s">
        <v>29554</v>
      </c>
      <c r="L2363" s="3"/>
    </row>
    <row r="2364" spans="1:12" ht="13.5" customHeight="1" x14ac:dyDescent="0.25">
      <c r="A2364" s="3" t="s">
        <v>70</v>
      </c>
      <c r="B2364" s="2" t="s">
        <v>41358</v>
      </c>
      <c r="C2364" s="2" t="s">
        <v>9509</v>
      </c>
      <c r="D2364" s="3" t="s">
        <v>9510</v>
      </c>
      <c r="E2364" s="3" t="s">
        <v>9510</v>
      </c>
      <c r="F2364" s="3" t="s">
        <v>9511</v>
      </c>
      <c r="G2364" s="3" t="s">
        <v>9512</v>
      </c>
      <c r="H2364" s="3" t="s">
        <v>29555</v>
      </c>
      <c r="I2364" s="3" t="s">
        <v>29555</v>
      </c>
      <c r="J2364" s="3" t="s">
        <v>29556</v>
      </c>
      <c r="K2364" s="3" t="s">
        <v>29557</v>
      </c>
      <c r="L2364" s="3"/>
    </row>
    <row r="2365" spans="1:12" ht="13.5" customHeight="1" x14ac:dyDescent="0.25">
      <c r="A2365" s="3" t="s">
        <v>9</v>
      </c>
      <c r="B2365" s="2" t="s">
        <v>41359</v>
      </c>
      <c r="C2365" s="2" t="s">
        <v>9513</v>
      </c>
      <c r="D2365" s="3" t="s">
        <v>9514</v>
      </c>
      <c r="E2365" s="3" t="s">
        <v>9515</v>
      </c>
      <c r="F2365" s="3" t="s">
        <v>9516</v>
      </c>
      <c r="G2365" s="3" t="s">
        <v>9517</v>
      </c>
      <c r="H2365" s="3" t="s">
        <v>29558</v>
      </c>
      <c r="I2365" s="3" t="s">
        <v>29559</v>
      </c>
      <c r="J2365" s="3" t="s">
        <v>29560</v>
      </c>
      <c r="K2365" s="3" t="s">
        <v>29561</v>
      </c>
      <c r="L2365" s="3"/>
    </row>
    <row r="2366" spans="1:12" ht="13.5" customHeight="1" x14ac:dyDescent="0.25">
      <c r="A2366" s="3" t="s">
        <v>9</v>
      </c>
      <c r="B2366" s="2" t="s">
        <v>41360</v>
      </c>
      <c r="C2366" s="2" t="s">
        <v>9518</v>
      </c>
      <c r="D2366" s="3" t="s">
        <v>9519</v>
      </c>
      <c r="E2366" s="3" t="s">
        <v>9520</v>
      </c>
      <c r="F2366" s="3" t="s">
        <v>9521</v>
      </c>
      <c r="G2366" s="3" t="s">
        <v>9522</v>
      </c>
      <c r="H2366" s="3" t="s">
        <v>29562</v>
      </c>
      <c r="I2366" s="3" t="s">
        <v>29563</v>
      </c>
      <c r="J2366" s="3" t="s">
        <v>29564</v>
      </c>
      <c r="K2366" s="3" t="s">
        <v>29565</v>
      </c>
      <c r="L2366" s="3"/>
    </row>
    <row r="2367" spans="1:12" ht="13.5" customHeight="1" x14ac:dyDescent="0.25">
      <c r="A2367" s="3" t="s">
        <v>9</v>
      </c>
      <c r="B2367" s="2" t="s">
        <v>41361</v>
      </c>
      <c r="C2367" s="2" t="s">
        <v>9523</v>
      </c>
      <c r="D2367" s="3" t="s">
        <v>9524</v>
      </c>
      <c r="E2367" s="3" t="s">
        <v>9525</v>
      </c>
      <c r="F2367" s="3" t="s">
        <v>9526</v>
      </c>
      <c r="G2367" s="3" t="s">
        <v>9527</v>
      </c>
      <c r="H2367" s="3" t="s">
        <v>29566</v>
      </c>
      <c r="I2367" s="3" t="s">
        <v>29567</v>
      </c>
      <c r="J2367" s="3" t="s">
        <v>29568</v>
      </c>
      <c r="K2367" s="3" t="s">
        <v>29569</v>
      </c>
      <c r="L2367" s="3"/>
    </row>
    <row r="2368" spans="1:12" ht="13.5" customHeight="1" x14ac:dyDescent="0.25">
      <c r="A2368" s="3" t="s">
        <v>9</v>
      </c>
      <c r="B2368" s="2" t="s">
        <v>41362</v>
      </c>
      <c r="C2368" s="2" t="s">
        <v>9528</v>
      </c>
      <c r="D2368" s="3" t="s">
        <v>9529</v>
      </c>
      <c r="E2368" s="3" t="s">
        <v>9529</v>
      </c>
      <c r="F2368" s="3" t="s">
        <v>9530</v>
      </c>
      <c r="G2368" s="3" t="s">
        <v>9531</v>
      </c>
      <c r="H2368" s="3" t="s">
        <v>29570</v>
      </c>
      <c r="I2368" s="3" t="s">
        <v>29570</v>
      </c>
      <c r="J2368" s="3" t="s">
        <v>29571</v>
      </c>
      <c r="K2368" s="4" t="s">
        <v>29572</v>
      </c>
      <c r="L2368" s="3"/>
    </row>
    <row r="2369" spans="1:12" ht="13.5" customHeight="1" x14ac:dyDescent="0.25">
      <c r="A2369" s="3" t="s">
        <v>9</v>
      </c>
      <c r="B2369" s="2" t="s">
        <v>41363</v>
      </c>
      <c r="C2369" s="2" t="s">
        <v>9532</v>
      </c>
      <c r="D2369" s="3" t="s">
        <v>9533</v>
      </c>
      <c r="E2369" s="3" t="s">
        <v>9533</v>
      </c>
      <c r="F2369" s="3" t="s">
        <v>9534</v>
      </c>
      <c r="G2369" s="3" t="s">
        <v>9535</v>
      </c>
      <c r="H2369" s="3" t="s">
        <v>29573</v>
      </c>
      <c r="I2369" s="3" t="s">
        <v>29573</v>
      </c>
      <c r="J2369" s="3" t="s">
        <v>29574</v>
      </c>
      <c r="K2369" s="4" t="s">
        <v>29575</v>
      </c>
      <c r="L2369" s="3"/>
    </row>
    <row r="2370" spans="1:12" ht="13.5" customHeight="1" x14ac:dyDescent="0.25">
      <c r="A2370" s="3" t="s">
        <v>9</v>
      </c>
      <c r="B2370" s="2" t="s">
        <v>41364</v>
      </c>
      <c r="C2370" s="2" t="s">
        <v>9536</v>
      </c>
      <c r="D2370" s="3" t="s">
        <v>9537</v>
      </c>
      <c r="E2370" s="3" t="s">
        <v>9537</v>
      </c>
      <c r="F2370" s="3" t="s">
        <v>9538</v>
      </c>
      <c r="G2370" s="3" t="s">
        <v>9539</v>
      </c>
      <c r="H2370" s="3" t="s">
        <v>29576</v>
      </c>
      <c r="I2370" s="3" t="s">
        <v>29576</v>
      </c>
      <c r="J2370" s="3" t="s">
        <v>29577</v>
      </c>
      <c r="K2370" s="4" t="s">
        <v>29578</v>
      </c>
      <c r="L2370" s="3"/>
    </row>
    <row r="2371" spans="1:12" ht="13.5" customHeight="1" x14ac:dyDescent="0.25">
      <c r="A2371" s="3" t="s">
        <v>70</v>
      </c>
      <c r="B2371" s="2" t="s">
        <v>41365</v>
      </c>
      <c r="C2371" s="2" t="s">
        <v>9540</v>
      </c>
      <c r="D2371" s="3" t="s">
        <v>9541</v>
      </c>
      <c r="E2371" s="3" t="s">
        <v>9541</v>
      </c>
      <c r="F2371" s="3" t="s">
        <v>9542</v>
      </c>
      <c r="G2371" s="3" t="s">
        <v>9543</v>
      </c>
      <c r="H2371" s="3" t="s">
        <v>29579</v>
      </c>
      <c r="I2371" s="3" t="s">
        <v>29579</v>
      </c>
      <c r="J2371" s="3" t="s">
        <v>29580</v>
      </c>
      <c r="K2371" s="3" t="s">
        <v>29581</v>
      </c>
      <c r="L2371" s="3"/>
    </row>
    <row r="2372" spans="1:12" ht="13.5" customHeight="1" x14ac:dyDescent="0.25">
      <c r="A2372" s="3" t="s">
        <v>9</v>
      </c>
      <c r="B2372" s="2" t="s">
        <v>41366</v>
      </c>
      <c r="C2372" s="2" t="s">
        <v>9544</v>
      </c>
      <c r="D2372" s="3" t="s">
        <v>9545</v>
      </c>
      <c r="E2372" s="3" t="s">
        <v>9545</v>
      </c>
      <c r="F2372" s="3" t="s">
        <v>9546</v>
      </c>
      <c r="G2372" s="3" t="s">
        <v>9547</v>
      </c>
      <c r="H2372" s="3" t="s">
        <v>29582</v>
      </c>
      <c r="I2372" s="3" t="s">
        <v>29582</v>
      </c>
      <c r="J2372" s="3" t="s">
        <v>29583</v>
      </c>
      <c r="K2372" s="4" t="s">
        <v>29584</v>
      </c>
      <c r="L2372" s="3"/>
    </row>
    <row r="2373" spans="1:12" ht="13.5" customHeight="1" x14ac:dyDescent="0.25">
      <c r="A2373" s="3" t="s">
        <v>70</v>
      </c>
      <c r="B2373" s="2" t="s">
        <v>41367</v>
      </c>
      <c r="C2373" s="2" t="s">
        <v>9548</v>
      </c>
      <c r="D2373" s="3" t="s">
        <v>9549</v>
      </c>
      <c r="E2373" s="3" t="s">
        <v>9549</v>
      </c>
      <c r="F2373" s="3" t="s">
        <v>9550</v>
      </c>
      <c r="G2373" s="3" t="s">
        <v>9551</v>
      </c>
      <c r="H2373" s="3" t="s">
        <v>29585</v>
      </c>
      <c r="I2373" s="3" t="s">
        <v>29585</v>
      </c>
      <c r="J2373" s="3" t="s">
        <v>29586</v>
      </c>
      <c r="K2373" s="3" t="s">
        <v>29587</v>
      </c>
      <c r="L2373" s="3"/>
    </row>
    <row r="2374" spans="1:12" ht="13.5" customHeight="1" x14ac:dyDescent="0.25">
      <c r="A2374" s="3" t="s">
        <v>70</v>
      </c>
      <c r="B2374" s="2" t="s">
        <v>41368</v>
      </c>
      <c r="C2374" s="2" t="s">
        <v>9552</v>
      </c>
      <c r="D2374" s="3" t="s">
        <v>9553</v>
      </c>
      <c r="E2374" s="3" t="s">
        <v>9553</v>
      </c>
      <c r="F2374" s="3" t="s">
        <v>9554</v>
      </c>
      <c r="G2374" s="3" t="s">
        <v>9555</v>
      </c>
      <c r="H2374" s="3" t="s">
        <v>29588</v>
      </c>
      <c r="I2374" s="3" t="s">
        <v>29588</v>
      </c>
      <c r="J2374" s="3" t="s">
        <v>29589</v>
      </c>
      <c r="K2374" s="3" t="s">
        <v>29590</v>
      </c>
      <c r="L2374" s="3"/>
    </row>
    <row r="2375" spans="1:12" ht="13.5" customHeight="1" x14ac:dyDescent="0.25">
      <c r="A2375" s="3" t="s">
        <v>9</v>
      </c>
      <c r="B2375" s="2" t="s">
        <v>41369</v>
      </c>
      <c r="C2375" s="2" t="s">
        <v>9556</v>
      </c>
      <c r="D2375" s="3" t="s">
        <v>9557</v>
      </c>
      <c r="E2375" s="3" t="s">
        <v>9558</v>
      </c>
      <c r="F2375" s="3" t="s">
        <v>9559</v>
      </c>
      <c r="G2375" s="3" t="s">
        <v>9560</v>
      </c>
      <c r="H2375" s="3" t="s">
        <v>29591</v>
      </c>
      <c r="I2375" s="3" t="s">
        <v>29592</v>
      </c>
      <c r="J2375" s="3" t="s">
        <v>29593</v>
      </c>
      <c r="K2375" s="3" t="s">
        <v>29594</v>
      </c>
      <c r="L2375" s="3"/>
    </row>
    <row r="2376" spans="1:12" ht="13.5" customHeight="1" x14ac:dyDescent="0.25">
      <c r="A2376" s="3" t="s">
        <v>9</v>
      </c>
      <c r="B2376" s="2" t="s">
        <v>41370</v>
      </c>
      <c r="C2376" s="2" t="s">
        <v>9561</v>
      </c>
      <c r="D2376" s="3" t="s">
        <v>9562</v>
      </c>
      <c r="E2376" s="3" t="s">
        <v>9562</v>
      </c>
      <c r="F2376" s="3" t="s">
        <v>9563</v>
      </c>
      <c r="G2376" s="3" t="s">
        <v>9564</v>
      </c>
      <c r="H2376" s="3" t="s">
        <v>29595</v>
      </c>
      <c r="I2376" s="3" t="s">
        <v>29595</v>
      </c>
      <c r="J2376" s="3" t="s">
        <v>29596</v>
      </c>
      <c r="K2376" s="4" t="s">
        <v>29597</v>
      </c>
      <c r="L2376" s="3"/>
    </row>
    <row r="2377" spans="1:12" ht="13.5" customHeight="1" x14ac:dyDescent="0.25">
      <c r="A2377" s="3" t="s">
        <v>9</v>
      </c>
      <c r="B2377" s="2" t="s">
        <v>41371</v>
      </c>
      <c r="C2377" s="2" t="s">
        <v>9565</v>
      </c>
      <c r="D2377" s="3" t="s">
        <v>9566</v>
      </c>
      <c r="E2377" s="3" t="s">
        <v>9567</v>
      </c>
      <c r="F2377" s="3" t="s">
        <v>9568</v>
      </c>
      <c r="G2377" s="3" t="s">
        <v>9569</v>
      </c>
      <c r="H2377" s="3" t="s">
        <v>29598</v>
      </c>
      <c r="I2377" s="3" t="s">
        <v>29599</v>
      </c>
      <c r="J2377" s="3" t="s">
        <v>29600</v>
      </c>
      <c r="K2377" s="3" t="s">
        <v>29601</v>
      </c>
      <c r="L2377" s="3"/>
    </row>
    <row r="2378" spans="1:12" ht="13.5" customHeight="1" x14ac:dyDescent="0.25">
      <c r="A2378" s="3" t="s">
        <v>9</v>
      </c>
      <c r="B2378" s="2" t="s">
        <v>41372</v>
      </c>
      <c r="C2378" s="2" t="s">
        <v>9570</v>
      </c>
      <c r="D2378" s="3" t="s">
        <v>9571</v>
      </c>
      <c r="E2378" s="3" t="s">
        <v>9571</v>
      </c>
      <c r="F2378" s="3" t="s">
        <v>9572</v>
      </c>
      <c r="G2378" s="3" t="s">
        <v>9573</v>
      </c>
      <c r="H2378" s="3" t="s">
        <v>29602</v>
      </c>
      <c r="I2378" s="3" t="s">
        <v>29602</v>
      </c>
      <c r="J2378" s="3" t="s">
        <v>29603</v>
      </c>
      <c r="K2378" s="4" t="s">
        <v>29604</v>
      </c>
      <c r="L2378" s="3"/>
    </row>
    <row r="2379" spans="1:12" ht="13.5" customHeight="1" x14ac:dyDescent="0.25">
      <c r="A2379" s="3" t="s">
        <v>70</v>
      </c>
      <c r="B2379" s="2" t="s">
        <v>41373</v>
      </c>
      <c r="C2379" s="2" t="s">
        <v>9574</v>
      </c>
      <c r="D2379" s="3" t="s">
        <v>9575</v>
      </c>
      <c r="E2379" s="3" t="s">
        <v>9575</v>
      </c>
      <c r="F2379" s="3" t="s">
        <v>9576</v>
      </c>
      <c r="G2379" s="3" t="s">
        <v>9577</v>
      </c>
      <c r="H2379" s="3" t="s">
        <v>29605</v>
      </c>
      <c r="I2379" s="3" t="s">
        <v>29605</v>
      </c>
      <c r="J2379" s="3" t="s">
        <v>29606</v>
      </c>
      <c r="K2379" s="3" t="s">
        <v>29607</v>
      </c>
      <c r="L2379" s="3"/>
    </row>
    <row r="2380" spans="1:12" ht="13.5" customHeight="1" x14ac:dyDescent="0.25">
      <c r="A2380" s="3" t="s">
        <v>9</v>
      </c>
      <c r="B2380" s="2" t="s">
        <v>41374</v>
      </c>
      <c r="C2380" s="2" t="s">
        <v>9578</v>
      </c>
      <c r="D2380" s="3" t="s">
        <v>9579</v>
      </c>
      <c r="E2380" s="3" t="s">
        <v>9579</v>
      </c>
      <c r="F2380" s="3" t="s">
        <v>9580</v>
      </c>
      <c r="G2380" s="3" t="s">
        <v>9581</v>
      </c>
      <c r="H2380" s="3" t="s">
        <v>29608</v>
      </c>
      <c r="I2380" s="3" t="s">
        <v>29608</v>
      </c>
      <c r="J2380" s="3" t="s">
        <v>29609</v>
      </c>
      <c r="K2380" s="4" t="s">
        <v>29610</v>
      </c>
      <c r="L2380" s="3"/>
    </row>
    <row r="2381" spans="1:12" ht="13.5" customHeight="1" x14ac:dyDescent="0.25">
      <c r="A2381" s="3" t="s">
        <v>70</v>
      </c>
      <c r="B2381" s="2" t="s">
        <v>41375</v>
      </c>
      <c r="C2381" s="2" t="s">
        <v>9582</v>
      </c>
      <c r="D2381" s="3" t="s">
        <v>9583</v>
      </c>
      <c r="E2381" s="3" t="s">
        <v>9583</v>
      </c>
      <c r="F2381" s="3" t="s">
        <v>9584</v>
      </c>
      <c r="G2381" s="3" t="s">
        <v>9585</v>
      </c>
      <c r="H2381" s="3" t="s">
        <v>29611</v>
      </c>
      <c r="I2381" s="3" t="s">
        <v>29611</v>
      </c>
      <c r="J2381" s="3" t="s">
        <v>29612</v>
      </c>
      <c r="K2381" s="3" t="s">
        <v>29613</v>
      </c>
      <c r="L2381" s="3"/>
    </row>
    <row r="2382" spans="1:12" ht="13.5" customHeight="1" x14ac:dyDescent="0.25">
      <c r="A2382" s="3" t="s">
        <v>70</v>
      </c>
      <c r="B2382" s="2" t="s">
        <v>41376</v>
      </c>
      <c r="C2382" s="2" t="s">
        <v>9586</v>
      </c>
      <c r="D2382" s="3" t="s">
        <v>9587</v>
      </c>
      <c r="E2382" s="3" t="s">
        <v>9587</v>
      </c>
      <c r="F2382" s="3" t="s">
        <v>9588</v>
      </c>
      <c r="G2382" s="3" t="s">
        <v>9589</v>
      </c>
      <c r="H2382" s="3" t="s">
        <v>29614</v>
      </c>
      <c r="I2382" s="3" t="s">
        <v>29614</v>
      </c>
      <c r="J2382" s="3" t="s">
        <v>29615</v>
      </c>
      <c r="K2382" s="3" t="s">
        <v>29616</v>
      </c>
      <c r="L2382" s="3"/>
    </row>
    <row r="2383" spans="1:12" ht="13.5" customHeight="1" x14ac:dyDescent="0.25">
      <c r="A2383" s="3" t="s">
        <v>70</v>
      </c>
      <c r="B2383" s="2" t="s">
        <v>41377</v>
      </c>
      <c r="C2383" s="2" t="s">
        <v>9590</v>
      </c>
      <c r="D2383" s="3" t="s">
        <v>9591</v>
      </c>
      <c r="E2383" s="3" t="s">
        <v>9591</v>
      </c>
      <c r="F2383" s="3" t="s">
        <v>9592</v>
      </c>
      <c r="G2383" s="3" t="s">
        <v>9593</v>
      </c>
      <c r="H2383" s="3" t="s">
        <v>29617</v>
      </c>
      <c r="I2383" s="3" t="s">
        <v>29617</v>
      </c>
      <c r="J2383" s="3" t="s">
        <v>29618</v>
      </c>
      <c r="K2383" s="3" t="s">
        <v>29619</v>
      </c>
      <c r="L2383" s="3"/>
    </row>
    <row r="2384" spans="1:12" ht="13.5" customHeight="1" x14ac:dyDescent="0.25">
      <c r="A2384" s="3" t="s">
        <v>9</v>
      </c>
      <c r="B2384" s="2" t="s">
        <v>41378</v>
      </c>
      <c r="C2384" s="2" t="s">
        <v>9594</v>
      </c>
      <c r="D2384" s="3" t="s">
        <v>9595</v>
      </c>
      <c r="E2384" s="3" t="s">
        <v>9596</v>
      </c>
      <c r="F2384" s="3" t="s">
        <v>9597</v>
      </c>
      <c r="G2384" s="3" t="s">
        <v>9598</v>
      </c>
      <c r="H2384" s="3" t="s">
        <v>29620</v>
      </c>
      <c r="I2384" s="3" t="s">
        <v>29621</v>
      </c>
      <c r="J2384" s="3" t="s">
        <v>29622</v>
      </c>
      <c r="K2384" s="4" t="s">
        <v>29623</v>
      </c>
      <c r="L2384" s="3"/>
    </row>
    <row r="2385" spans="1:12" ht="13.5" customHeight="1" x14ac:dyDescent="0.25">
      <c r="A2385" s="3" t="s">
        <v>70</v>
      </c>
      <c r="B2385" s="2" t="s">
        <v>41379</v>
      </c>
      <c r="C2385" s="2" t="s">
        <v>9599</v>
      </c>
      <c r="D2385" s="3" t="s">
        <v>9600</v>
      </c>
      <c r="E2385" s="3" t="s">
        <v>9600</v>
      </c>
      <c r="F2385" s="3" t="s">
        <v>9601</v>
      </c>
      <c r="G2385" s="3" t="s">
        <v>9602</v>
      </c>
      <c r="H2385" s="3" t="s">
        <v>29624</v>
      </c>
      <c r="I2385" s="3" t="s">
        <v>29624</v>
      </c>
      <c r="J2385" s="3" t="s">
        <v>29625</v>
      </c>
      <c r="K2385" s="3" t="s">
        <v>29626</v>
      </c>
      <c r="L2385" s="3"/>
    </row>
    <row r="2386" spans="1:12" ht="13.5" customHeight="1" x14ac:dyDescent="0.25">
      <c r="A2386" s="3" t="s">
        <v>70</v>
      </c>
      <c r="B2386" s="2" t="s">
        <v>41380</v>
      </c>
      <c r="C2386" s="2" t="s">
        <v>9603</v>
      </c>
      <c r="D2386" s="3" t="s">
        <v>9604</v>
      </c>
      <c r="E2386" s="3" t="s">
        <v>9605</v>
      </c>
      <c r="F2386" s="3" t="s">
        <v>9606</v>
      </c>
      <c r="G2386" s="3" t="s">
        <v>9607</v>
      </c>
      <c r="H2386" s="3" t="s">
        <v>29627</v>
      </c>
      <c r="I2386" s="3" t="s">
        <v>29628</v>
      </c>
      <c r="J2386" s="3" t="s">
        <v>29629</v>
      </c>
      <c r="K2386" s="3" t="s">
        <v>29630</v>
      </c>
      <c r="L2386" s="3"/>
    </row>
    <row r="2387" spans="1:12" ht="13.5" customHeight="1" x14ac:dyDescent="0.25">
      <c r="A2387" s="3" t="s">
        <v>70</v>
      </c>
      <c r="B2387" s="2" t="s">
        <v>41381</v>
      </c>
      <c r="C2387" s="2" t="s">
        <v>9608</v>
      </c>
      <c r="D2387" s="3" t="s">
        <v>9609</v>
      </c>
      <c r="E2387" s="3" t="s">
        <v>9609</v>
      </c>
      <c r="F2387" s="3" t="s">
        <v>9610</v>
      </c>
      <c r="G2387" s="3" t="s">
        <v>9611</v>
      </c>
      <c r="H2387" s="3" t="s">
        <v>29631</v>
      </c>
      <c r="I2387" s="3" t="s">
        <v>29631</v>
      </c>
      <c r="J2387" s="3" t="s">
        <v>29632</v>
      </c>
      <c r="K2387" s="3" t="s">
        <v>29633</v>
      </c>
      <c r="L2387" s="3"/>
    </row>
    <row r="2388" spans="1:12" ht="13.5" customHeight="1" x14ac:dyDescent="0.25">
      <c r="A2388" s="3" t="s">
        <v>70</v>
      </c>
      <c r="B2388" s="2" t="s">
        <v>41382</v>
      </c>
      <c r="C2388" s="2" t="s">
        <v>9612</v>
      </c>
      <c r="D2388" s="3" t="s">
        <v>9613</v>
      </c>
      <c r="E2388" s="3" t="s">
        <v>9613</v>
      </c>
      <c r="F2388" s="3" t="s">
        <v>9614</v>
      </c>
      <c r="G2388" s="3" t="s">
        <v>9615</v>
      </c>
      <c r="H2388" s="3" t="s">
        <v>29634</v>
      </c>
      <c r="I2388" s="3" t="s">
        <v>29634</v>
      </c>
      <c r="J2388" s="3" t="s">
        <v>29635</v>
      </c>
      <c r="K2388" s="3" t="s">
        <v>29636</v>
      </c>
      <c r="L2388" s="3"/>
    </row>
    <row r="2389" spans="1:12" ht="13.5" customHeight="1" x14ac:dyDescent="0.25">
      <c r="A2389" s="3" t="s">
        <v>70</v>
      </c>
      <c r="B2389" s="2" t="s">
        <v>41383</v>
      </c>
      <c r="C2389" s="2" t="s">
        <v>9616</v>
      </c>
      <c r="D2389" s="3" t="s">
        <v>9617</v>
      </c>
      <c r="E2389" s="3" t="s">
        <v>9617</v>
      </c>
      <c r="F2389" s="3" t="s">
        <v>9618</v>
      </c>
      <c r="G2389" s="3" t="s">
        <v>9619</v>
      </c>
      <c r="H2389" s="3" t="s">
        <v>29637</v>
      </c>
      <c r="I2389" s="3" t="s">
        <v>29637</v>
      </c>
      <c r="J2389" s="3" t="s">
        <v>29638</v>
      </c>
      <c r="K2389" s="3" t="s">
        <v>29639</v>
      </c>
      <c r="L2389" s="3"/>
    </row>
    <row r="2390" spans="1:12" ht="13.5" customHeight="1" x14ac:dyDescent="0.25">
      <c r="A2390" s="3" t="s">
        <v>84</v>
      </c>
      <c r="B2390" s="2" t="s">
        <v>41384</v>
      </c>
      <c r="C2390" s="2" t="s">
        <v>9620</v>
      </c>
      <c r="D2390" s="3" t="s">
        <v>9621</v>
      </c>
      <c r="E2390" s="3" t="s">
        <v>9621</v>
      </c>
      <c r="F2390" s="3" t="s">
        <v>9622</v>
      </c>
      <c r="G2390" s="3" t="s">
        <v>9621</v>
      </c>
      <c r="H2390" s="3" t="s">
        <v>29640</v>
      </c>
      <c r="I2390" s="3" t="s">
        <v>29640</v>
      </c>
      <c r="J2390" s="3" t="s">
        <v>29641</v>
      </c>
      <c r="K2390" s="3" t="s">
        <v>29640</v>
      </c>
      <c r="L2390" s="3"/>
    </row>
    <row r="2391" spans="1:12" ht="13.5" customHeight="1" x14ac:dyDescent="0.25">
      <c r="A2391" s="3" t="s">
        <v>9</v>
      </c>
      <c r="B2391" s="2" t="s">
        <v>41385</v>
      </c>
      <c r="C2391" s="2" t="s">
        <v>9623</v>
      </c>
      <c r="D2391" s="3" t="s">
        <v>9624</v>
      </c>
      <c r="E2391" s="3" t="s">
        <v>9625</v>
      </c>
      <c r="F2391" s="3" t="s">
        <v>9626</v>
      </c>
      <c r="G2391" s="3" t="s">
        <v>9627</v>
      </c>
      <c r="H2391" s="3" t="s">
        <v>29642</v>
      </c>
      <c r="I2391" s="3" t="s">
        <v>29643</v>
      </c>
      <c r="J2391" s="3" t="s">
        <v>29644</v>
      </c>
      <c r="K2391" s="3" t="s">
        <v>29645</v>
      </c>
      <c r="L2391" s="3"/>
    </row>
    <row r="2392" spans="1:12" ht="13.5" customHeight="1" x14ac:dyDescent="0.25">
      <c r="A2392" s="3" t="s">
        <v>9</v>
      </c>
      <c r="B2392" s="2" t="s">
        <v>41386</v>
      </c>
      <c r="C2392" s="2" t="s">
        <v>9628</v>
      </c>
      <c r="D2392" s="3" t="s">
        <v>9629</v>
      </c>
      <c r="E2392" s="3" t="s">
        <v>9629</v>
      </c>
      <c r="F2392" s="3" t="s">
        <v>9630</v>
      </c>
      <c r="G2392" s="3" t="s">
        <v>9631</v>
      </c>
      <c r="H2392" s="3" t="s">
        <v>29646</v>
      </c>
      <c r="I2392" s="3" t="s">
        <v>29646</v>
      </c>
      <c r="J2392" s="3" t="s">
        <v>29647</v>
      </c>
      <c r="K2392" s="3" t="s">
        <v>29648</v>
      </c>
      <c r="L2392" s="3"/>
    </row>
    <row r="2393" spans="1:12" ht="13.5" customHeight="1" x14ac:dyDescent="0.25">
      <c r="A2393" s="3" t="s">
        <v>9</v>
      </c>
      <c r="B2393" s="2" t="s">
        <v>41387</v>
      </c>
      <c r="C2393" s="2" t="s">
        <v>9632</v>
      </c>
      <c r="D2393" s="3" t="s">
        <v>9633</v>
      </c>
      <c r="E2393" s="3" t="s">
        <v>9633</v>
      </c>
      <c r="F2393" s="3" t="s">
        <v>9634</v>
      </c>
      <c r="G2393" s="3" t="s">
        <v>9635</v>
      </c>
      <c r="H2393" s="3" t="s">
        <v>29649</v>
      </c>
      <c r="I2393" s="3" t="s">
        <v>29649</v>
      </c>
      <c r="J2393" s="3" t="s">
        <v>29650</v>
      </c>
      <c r="K2393" s="3" t="s">
        <v>29651</v>
      </c>
      <c r="L2393" s="3"/>
    </row>
    <row r="2394" spans="1:12" ht="13.5" customHeight="1" x14ac:dyDescent="0.25">
      <c r="A2394" s="3" t="s">
        <v>9</v>
      </c>
      <c r="B2394" s="2" t="s">
        <v>41388</v>
      </c>
      <c r="C2394" s="2" t="s">
        <v>9636</v>
      </c>
      <c r="D2394" s="3" t="s">
        <v>9637</v>
      </c>
      <c r="E2394" s="3" t="s">
        <v>9637</v>
      </c>
      <c r="F2394" s="3" t="s">
        <v>9638</v>
      </c>
      <c r="G2394" s="3" t="s">
        <v>9639</v>
      </c>
      <c r="H2394" s="3" t="s">
        <v>29652</v>
      </c>
      <c r="I2394" s="3" t="s">
        <v>29652</v>
      </c>
      <c r="J2394" s="3" t="s">
        <v>29653</v>
      </c>
      <c r="K2394" s="3" t="s">
        <v>29654</v>
      </c>
      <c r="L2394" s="3"/>
    </row>
    <row r="2395" spans="1:12" ht="13.5" customHeight="1" x14ac:dyDescent="0.25">
      <c r="A2395" s="3" t="s">
        <v>9</v>
      </c>
      <c r="B2395" s="2" t="s">
        <v>41389</v>
      </c>
      <c r="C2395" s="2" t="s">
        <v>9640</v>
      </c>
      <c r="D2395" s="3" t="s">
        <v>9641</v>
      </c>
      <c r="E2395" s="3" t="s">
        <v>9642</v>
      </c>
      <c r="F2395" s="3" t="s">
        <v>9643</v>
      </c>
      <c r="G2395" s="3" t="s">
        <v>9644</v>
      </c>
      <c r="H2395" s="3" t="s">
        <v>29655</v>
      </c>
      <c r="I2395" s="3" t="s">
        <v>29656</v>
      </c>
      <c r="J2395" s="3" t="s">
        <v>29657</v>
      </c>
      <c r="K2395" s="3" t="s">
        <v>29658</v>
      </c>
      <c r="L2395" s="3"/>
    </row>
    <row r="2396" spans="1:12" ht="13.5" customHeight="1" x14ac:dyDescent="0.25">
      <c r="A2396" s="3" t="s">
        <v>9</v>
      </c>
      <c r="B2396" s="2" t="s">
        <v>41390</v>
      </c>
      <c r="C2396" s="2" t="s">
        <v>9645</v>
      </c>
      <c r="D2396" s="3" t="s">
        <v>9646</v>
      </c>
      <c r="E2396" s="3" t="s">
        <v>9647</v>
      </c>
      <c r="F2396" s="3" t="s">
        <v>9648</v>
      </c>
      <c r="G2396" s="3" t="s">
        <v>9649</v>
      </c>
      <c r="H2396" s="3" t="s">
        <v>29659</v>
      </c>
      <c r="I2396" s="3" t="s">
        <v>29659</v>
      </c>
      <c r="J2396" s="3" t="s">
        <v>29660</v>
      </c>
      <c r="K2396" s="3" t="s">
        <v>29661</v>
      </c>
      <c r="L2396" s="3"/>
    </row>
    <row r="2397" spans="1:12" ht="13.5" customHeight="1" x14ac:dyDescent="0.25">
      <c r="A2397" s="3" t="s">
        <v>54</v>
      </c>
      <c r="B2397" s="2" t="s">
        <v>41391</v>
      </c>
      <c r="C2397" s="2" t="s">
        <v>9650</v>
      </c>
      <c r="D2397" s="3" t="s">
        <v>9651</v>
      </c>
      <c r="E2397" s="3" t="s">
        <v>9651</v>
      </c>
      <c r="F2397" s="3" t="s">
        <v>9652</v>
      </c>
      <c r="G2397" s="3" t="s">
        <v>9653</v>
      </c>
      <c r="H2397" s="3" t="s">
        <v>29662</v>
      </c>
      <c r="I2397" s="3" t="s">
        <v>29662</v>
      </c>
      <c r="J2397" s="3" t="s">
        <v>29663</v>
      </c>
      <c r="K2397" s="3" t="s">
        <v>29664</v>
      </c>
      <c r="L2397" s="3"/>
    </row>
    <row r="2398" spans="1:12" ht="13.5" customHeight="1" x14ac:dyDescent="0.25">
      <c r="A2398" s="3" t="s">
        <v>70</v>
      </c>
      <c r="B2398" s="2" t="s">
        <v>41392</v>
      </c>
      <c r="C2398" s="2" t="s">
        <v>9654</v>
      </c>
      <c r="D2398" s="3" t="s">
        <v>9655</v>
      </c>
      <c r="E2398" s="3" t="s">
        <v>9655</v>
      </c>
      <c r="F2398" s="3" t="s">
        <v>9656</v>
      </c>
      <c r="G2398" s="3" t="s">
        <v>9657</v>
      </c>
      <c r="H2398" s="3" t="s">
        <v>29665</v>
      </c>
      <c r="I2398" s="3" t="s">
        <v>29665</v>
      </c>
      <c r="J2398" s="3" t="s">
        <v>29666</v>
      </c>
      <c r="K2398" s="3" t="s">
        <v>29667</v>
      </c>
      <c r="L2398" s="3"/>
    </row>
    <row r="2399" spans="1:12" ht="13.5" customHeight="1" x14ac:dyDescent="0.25">
      <c r="A2399" s="3" t="s">
        <v>9</v>
      </c>
      <c r="B2399" s="2" t="s">
        <v>41393</v>
      </c>
      <c r="C2399" s="2" t="s">
        <v>9658</v>
      </c>
      <c r="D2399" s="3" t="s">
        <v>9659</v>
      </c>
      <c r="E2399" s="3" t="s">
        <v>9660</v>
      </c>
      <c r="F2399" s="3" t="s">
        <v>9661</v>
      </c>
      <c r="G2399" s="3" t="s">
        <v>9662</v>
      </c>
      <c r="H2399" s="3" t="s">
        <v>29668</v>
      </c>
      <c r="I2399" s="3" t="s">
        <v>29669</v>
      </c>
      <c r="J2399" s="3" t="s">
        <v>29670</v>
      </c>
      <c r="K2399" s="3" t="s">
        <v>29671</v>
      </c>
      <c r="L2399" s="3"/>
    </row>
    <row r="2400" spans="1:12" ht="13.5" customHeight="1" x14ac:dyDescent="0.25">
      <c r="A2400" s="3" t="s">
        <v>70</v>
      </c>
      <c r="B2400" s="2" t="s">
        <v>41394</v>
      </c>
      <c r="C2400" s="2" t="s">
        <v>9663</v>
      </c>
      <c r="D2400" s="3" t="s">
        <v>9664</v>
      </c>
      <c r="E2400" s="3" t="s">
        <v>9664</v>
      </c>
      <c r="F2400" s="3" t="s">
        <v>9665</v>
      </c>
      <c r="G2400" s="3" t="s">
        <v>9666</v>
      </c>
      <c r="H2400" s="3" t="s">
        <v>29672</v>
      </c>
      <c r="I2400" s="3" t="s">
        <v>29672</v>
      </c>
      <c r="J2400" s="3" t="s">
        <v>29673</v>
      </c>
      <c r="K2400" s="3" t="s">
        <v>29674</v>
      </c>
      <c r="L2400" s="3"/>
    </row>
    <row r="2401" spans="1:12" ht="13.5" customHeight="1" x14ac:dyDescent="0.25">
      <c r="A2401" s="3" t="s">
        <v>70</v>
      </c>
      <c r="B2401" s="2" t="s">
        <v>41395</v>
      </c>
      <c r="C2401" s="2" t="s">
        <v>9667</v>
      </c>
      <c r="D2401" s="3" t="s">
        <v>9668</v>
      </c>
      <c r="E2401" s="3" t="s">
        <v>9668</v>
      </c>
      <c r="F2401" s="3" t="s">
        <v>9669</v>
      </c>
      <c r="G2401" s="3" t="s">
        <v>9670</v>
      </c>
      <c r="H2401" s="3" t="s">
        <v>29675</v>
      </c>
      <c r="I2401" s="3" t="s">
        <v>29675</v>
      </c>
      <c r="J2401" s="3" t="s">
        <v>29676</v>
      </c>
      <c r="K2401" s="3" t="s">
        <v>29677</v>
      </c>
      <c r="L2401" s="3"/>
    </row>
    <row r="2402" spans="1:12" ht="13.5" customHeight="1" x14ac:dyDescent="0.25">
      <c r="A2402" s="3" t="s">
        <v>70</v>
      </c>
      <c r="B2402" s="2" t="s">
        <v>41396</v>
      </c>
      <c r="C2402" s="2" t="s">
        <v>9671</v>
      </c>
      <c r="D2402" s="3" t="s">
        <v>9672</v>
      </c>
      <c r="E2402" s="3" t="s">
        <v>9672</v>
      </c>
      <c r="F2402" s="3" t="s">
        <v>9673</v>
      </c>
      <c r="G2402" s="3" t="s">
        <v>9674</v>
      </c>
      <c r="H2402" s="3" t="s">
        <v>29678</v>
      </c>
      <c r="I2402" s="3" t="s">
        <v>29678</v>
      </c>
      <c r="J2402" s="3" t="s">
        <v>29679</v>
      </c>
      <c r="K2402" s="3" t="s">
        <v>29680</v>
      </c>
      <c r="L2402" s="3"/>
    </row>
    <row r="2403" spans="1:12" ht="13.5" customHeight="1" x14ac:dyDescent="0.25">
      <c r="A2403" s="3" t="s">
        <v>70</v>
      </c>
      <c r="B2403" s="2" t="s">
        <v>41397</v>
      </c>
      <c r="C2403" s="2" t="s">
        <v>9675</v>
      </c>
      <c r="D2403" s="3" t="s">
        <v>9676</v>
      </c>
      <c r="E2403" s="3" t="s">
        <v>9676</v>
      </c>
      <c r="F2403" s="3" t="s">
        <v>9677</v>
      </c>
      <c r="G2403" s="3" t="s">
        <v>9678</v>
      </c>
      <c r="H2403" s="3" t="s">
        <v>29681</v>
      </c>
      <c r="I2403" s="3" t="s">
        <v>29681</v>
      </c>
      <c r="J2403" s="3" t="s">
        <v>29682</v>
      </c>
      <c r="K2403" s="3" t="s">
        <v>29683</v>
      </c>
      <c r="L2403" s="3"/>
    </row>
    <row r="2404" spans="1:12" ht="13.5" customHeight="1" x14ac:dyDescent="0.25">
      <c r="A2404" s="3" t="s">
        <v>70</v>
      </c>
      <c r="B2404" s="2" t="s">
        <v>41398</v>
      </c>
      <c r="C2404" s="2" t="s">
        <v>9679</v>
      </c>
      <c r="D2404" s="3" t="s">
        <v>9680</v>
      </c>
      <c r="E2404" s="3" t="s">
        <v>9680</v>
      </c>
      <c r="F2404" s="3" t="s">
        <v>9681</v>
      </c>
      <c r="G2404" s="3" t="s">
        <v>9682</v>
      </c>
      <c r="H2404" s="3" t="s">
        <v>29684</v>
      </c>
      <c r="I2404" s="3" t="s">
        <v>29684</v>
      </c>
      <c r="J2404" s="3" t="s">
        <v>29685</v>
      </c>
      <c r="K2404" s="4" t="s">
        <v>29686</v>
      </c>
      <c r="L2404" s="3"/>
    </row>
    <row r="2405" spans="1:12" ht="13.5" customHeight="1" x14ac:dyDescent="0.25">
      <c r="A2405" s="3" t="s">
        <v>121</v>
      </c>
      <c r="B2405" s="2" t="s">
        <v>41399</v>
      </c>
      <c r="C2405" s="2" t="s">
        <v>9683</v>
      </c>
      <c r="D2405" s="3" t="s">
        <v>9684</v>
      </c>
      <c r="E2405" s="3" t="s">
        <v>9685</v>
      </c>
      <c r="F2405" s="3" t="s">
        <v>9686</v>
      </c>
      <c r="G2405" s="3" t="s">
        <v>9684</v>
      </c>
      <c r="H2405" s="3" t="s">
        <v>29687</v>
      </c>
      <c r="I2405" s="3" t="s">
        <v>29688</v>
      </c>
      <c r="J2405" s="3" t="s">
        <v>29689</v>
      </c>
      <c r="K2405" s="3" t="s">
        <v>29687</v>
      </c>
      <c r="L2405" s="3"/>
    </row>
    <row r="2406" spans="1:12" ht="13.5" customHeight="1" x14ac:dyDescent="0.25">
      <c r="A2406" s="3" t="s">
        <v>70</v>
      </c>
      <c r="B2406" s="2" t="s">
        <v>41400</v>
      </c>
      <c r="C2406" s="2" t="s">
        <v>9687</v>
      </c>
      <c r="D2406" s="3" t="s">
        <v>9688</v>
      </c>
      <c r="E2406" s="3" t="s">
        <v>9688</v>
      </c>
      <c r="F2406" s="3" t="s">
        <v>9689</v>
      </c>
      <c r="G2406" s="3" t="s">
        <v>9690</v>
      </c>
      <c r="H2406" s="3" t="s">
        <v>29690</v>
      </c>
      <c r="I2406" s="3" t="s">
        <v>29690</v>
      </c>
      <c r="J2406" s="3" t="s">
        <v>29691</v>
      </c>
      <c r="K2406" s="3" t="s">
        <v>29692</v>
      </c>
      <c r="L2406" s="3"/>
    </row>
    <row r="2407" spans="1:12" ht="13.5" customHeight="1" x14ac:dyDescent="0.25">
      <c r="A2407" s="3" t="s">
        <v>9</v>
      </c>
      <c r="B2407" s="2" t="s">
        <v>41401</v>
      </c>
      <c r="C2407" s="2" t="s">
        <v>9691</v>
      </c>
      <c r="D2407" s="3" t="s">
        <v>9692</v>
      </c>
      <c r="E2407" s="3" t="s">
        <v>9693</v>
      </c>
      <c r="F2407" s="3" t="s">
        <v>9694</v>
      </c>
      <c r="G2407" s="3" t="s">
        <v>9695</v>
      </c>
      <c r="H2407" s="3" t="s">
        <v>29693</v>
      </c>
      <c r="I2407" s="3" t="s">
        <v>29694</v>
      </c>
      <c r="J2407" s="3" t="s">
        <v>29695</v>
      </c>
      <c r="K2407" s="3" t="s">
        <v>29696</v>
      </c>
      <c r="L2407" s="3"/>
    </row>
    <row r="2408" spans="1:12" ht="13.5" customHeight="1" x14ac:dyDescent="0.25">
      <c r="A2408" s="3" t="s">
        <v>70</v>
      </c>
      <c r="B2408" s="2" t="s">
        <v>41402</v>
      </c>
      <c r="C2408" s="2" t="s">
        <v>9696</v>
      </c>
      <c r="D2408" s="3" t="s">
        <v>9697</v>
      </c>
      <c r="E2408" s="3" t="s">
        <v>9697</v>
      </c>
      <c r="F2408" s="3" t="s">
        <v>9698</v>
      </c>
      <c r="G2408" s="3" t="s">
        <v>9699</v>
      </c>
      <c r="H2408" s="3" t="s">
        <v>29697</v>
      </c>
      <c r="I2408" s="3" t="s">
        <v>29697</v>
      </c>
      <c r="J2408" s="3" t="s">
        <v>29698</v>
      </c>
      <c r="K2408" s="3" t="s">
        <v>29699</v>
      </c>
      <c r="L2408" s="3"/>
    </row>
    <row r="2409" spans="1:12" ht="13.5" customHeight="1" x14ac:dyDescent="0.25">
      <c r="A2409" s="3" t="s">
        <v>121</v>
      </c>
      <c r="B2409" s="2" t="s">
        <v>41403</v>
      </c>
      <c r="C2409" s="2" t="s">
        <v>9700</v>
      </c>
      <c r="D2409" s="3" t="s">
        <v>9701</v>
      </c>
      <c r="E2409" s="3" t="s">
        <v>9701</v>
      </c>
      <c r="F2409" s="3" t="s">
        <v>9702</v>
      </c>
      <c r="G2409" s="3" t="s">
        <v>9701</v>
      </c>
      <c r="H2409" s="3" t="s">
        <v>29700</v>
      </c>
      <c r="I2409" s="3" t="s">
        <v>29700</v>
      </c>
      <c r="J2409" s="3" t="s">
        <v>29701</v>
      </c>
      <c r="K2409" s="3" t="s">
        <v>29700</v>
      </c>
      <c r="L2409" s="3"/>
    </row>
    <row r="2410" spans="1:12" ht="13.5" customHeight="1" x14ac:dyDescent="0.25">
      <c r="A2410" s="3" t="s">
        <v>9</v>
      </c>
      <c r="B2410" s="2" t="s">
        <v>41404</v>
      </c>
      <c r="C2410" s="2" t="s">
        <v>9703</v>
      </c>
      <c r="D2410" s="3" t="s">
        <v>9704</v>
      </c>
      <c r="E2410" s="3" t="s">
        <v>9704</v>
      </c>
      <c r="F2410" s="3" t="s">
        <v>9705</v>
      </c>
      <c r="G2410" s="3" t="s">
        <v>9706</v>
      </c>
      <c r="H2410" s="3" t="s">
        <v>29702</v>
      </c>
      <c r="I2410" s="3" t="s">
        <v>29702</v>
      </c>
      <c r="J2410" s="3" t="s">
        <v>29703</v>
      </c>
      <c r="K2410" s="4" t="s">
        <v>29704</v>
      </c>
      <c r="L2410" s="3"/>
    </row>
    <row r="2411" spans="1:12" ht="13.5" customHeight="1" x14ac:dyDescent="0.25">
      <c r="A2411" s="3" t="s">
        <v>9</v>
      </c>
      <c r="B2411" s="2" t="s">
        <v>41405</v>
      </c>
      <c r="C2411" s="2" t="s">
        <v>9707</v>
      </c>
      <c r="D2411" s="3" t="s">
        <v>9708</v>
      </c>
      <c r="E2411" s="3" t="s">
        <v>9708</v>
      </c>
      <c r="F2411" s="3" t="s">
        <v>9709</v>
      </c>
      <c r="G2411" s="3" t="s">
        <v>9710</v>
      </c>
      <c r="H2411" s="3" t="s">
        <v>29705</v>
      </c>
      <c r="I2411" s="3" t="s">
        <v>29705</v>
      </c>
      <c r="J2411" s="3" t="s">
        <v>29706</v>
      </c>
      <c r="K2411" s="4" t="s">
        <v>29707</v>
      </c>
      <c r="L2411" s="3"/>
    </row>
    <row r="2412" spans="1:12" ht="13.5" customHeight="1" x14ac:dyDescent="0.25">
      <c r="A2412" s="3" t="s">
        <v>9</v>
      </c>
      <c r="B2412" s="2" t="s">
        <v>41406</v>
      </c>
      <c r="C2412" s="2" t="s">
        <v>9711</v>
      </c>
      <c r="D2412" s="3" t="s">
        <v>9712</v>
      </c>
      <c r="E2412" s="3" t="s">
        <v>9712</v>
      </c>
      <c r="F2412" s="3" t="s">
        <v>9713</v>
      </c>
      <c r="G2412" s="3" t="s">
        <v>9714</v>
      </c>
      <c r="H2412" s="3" t="s">
        <v>29708</v>
      </c>
      <c r="I2412" s="3" t="s">
        <v>29708</v>
      </c>
      <c r="J2412" s="3" t="s">
        <v>29709</v>
      </c>
      <c r="K2412" s="3" t="s">
        <v>29710</v>
      </c>
      <c r="L2412" s="3"/>
    </row>
    <row r="2413" spans="1:12" ht="13.5" customHeight="1" x14ac:dyDescent="0.25">
      <c r="A2413" s="3" t="s">
        <v>9</v>
      </c>
      <c r="B2413" s="2" t="s">
        <v>41407</v>
      </c>
      <c r="C2413" s="2" t="s">
        <v>9715</v>
      </c>
      <c r="D2413" s="3" t="s">
        <v>9716</v>
      </c>
      <c r="E2413" s="3" t="s">
        <v>9716</v>
      </c>
      <c r="F2413" s="3" t="s">
        <v>9717</v>
      </c>
      <c r="G2413" s="3" t="s">
        <v>9718</v>
      </c>
      <c r="H2413" s="3" t="s">
        <v>29711</v>
      </c>
      <c r="I2413" s="3" t="s">
        <v>29711</v>
      </c>
      <c r="J2413" s="3" t="s">
        <v>29712</v>
      </c>
      <c r="K2413" s="3" t="s">
        <v>29713</v>
      </c>
      <c r="L2413" s="3"/>
    </row>
    <row r="2414" spans="1:12" ht="13.5" customHeight="1" x14ac:dyDescent="0.25">
      <c r="A2414" s="3" t="s">
        <v>9</v>
      </c>
      <c r="B2414" s="2" t="s">
        <v>41408</v>
      </c>
      <c r="C2414" s="2" t="s">
        <v>9719</v>
      </c>
      <c r="D2414" s="3" t="s">
        <v>9720</v>
      </c>
      <c r="E2414" s="3" t="s">
        <v>9720</v>
      </c>
      <c r="F2414" s="3" t="s">
        <v>9721</v>
      </c>
      <c r="G2414" s="3" t="s">
        <v>9722</v>
      </c>
      <c r="H2414" s="3" t="s">
        <v>29714</v>
      </c>
      <c r="I2414" s="3" t="s">
        <v>29714</v>
      </c>
      <c r="J2414" s="3" t="s">
        <v>29715</v>
      </c>
      <c r="K2414" s="4" t="s">
        <v>29716</v>
      </c>
      <c r="L2414" s="3"/>
    </row>
    <row r="2415" spans="1:12" ht="13.5" customHeight="1" x14ac:dyDescent="0.25">
      <c r="A2415" s="3" t="s">
        <v>9</v>
      </c>
      <c r="B2415" s="2" t="s">
        <v>41409</v>
      </c>
      <c r="C2415" s="2" t="s">
        <v>9723</v>
      </c>
      <c r="D2415" s="3" t="s">
        <v>9724</v>
      </c>
      <c r="E2415" s="3" t="s">
        <v>9724</v>
      </c>
      <c r="F2415" s="3" t="s">
        <v>9725</v>
      </c>
      <c r="G2415" s="3" t="s">
        <v>9726</v>
      </c>
      <c r="H2415" s="3" t="s">
        <v>29717</v>
      </c>
      <c r="I2415" s="3" t="s">
        <v>29717</v>
      </c>
      <c r="J2415" s="3" t="s">
        <v>29718</v>
      </c>
      <c r="K2415" s="4" t="s">
        <v>29719</v>
      </c>
      <c r="L2415" s="3"/>
    </row>
    <row r="2416" spans="1:12" ht="13.5" customHeight="1" x14ac:dyDescent="0.25">
      <c r="A2416" s="3" t="s">
        <v>9</v>
      </c>
      <c r="B2416" s="2" t="s">
        <v>41410</v>
      </c>
      <c r="C2416" s="2" t="s">
        <v>9727</v>
      </c>
      <c r="D2416" s="3" t="s">
        <v>9728</v>
      </c>
      <c r="E2416" s="3" t="s">
        <v>9729</v>
      </c>
      <c r="F2416" s="3" t="s">
        <v>9730</v>
      </c>
      <c r="G2416" s="3" t="s">
        <v>9731</v>
      </c>
      <c r="H2416" s="3" t="s">
        <v>29720</v>
      </c>
      <c r="I2416" s="3" t="s">
        <v>29721</v>
      </c>
      <c r="J2416" s="3" t="s">
        <v>29722</v>
      </c>
      <c r="K2416" s="3" t="s">
        <v>29723</v>
      </c>
      <c r="L2416" s="3"/>
    </row>
    <row r="2417" spans="1:12" ht="13.5" customHeight="1" x14ac:dyDescent="0.25">
      <c r="A2417" s="3" t="s">
        <v>9</v>
      </c>
      <c r="B2417" s="2" t="s">
        <v>41411</v>
      </c>
      <c r="C2417" s="2" t="s">
        <v>9732</v>
      </c>
      <c r="D2417" s="3" t="s">
        <v>9733</v>
      </c>
      <c r="E2417" s="3" t="s">
        <v>9733</v>
      </c>
      <c r="F2417" s="3" t="s">
        <v>9734</v>
      </c>
      <c r="G2417" s="3" t="s">
        <v>9735</v>
      </c>
      <c r="H2417" s="3" t="s">
        <v>29724</v>
      </c>
      <c r="I2417" s="3" t="s">
        <v>29724</v>
      </c>
      <c r="J2417" s="3" t="s">
        <v>29725</v>
      </c>
      <c r="K2417" s="3" t="s">
        <v>29726</v>
      </c>
      <c r="L2417" s="3"/>
    </row>
    <row r="2418" spans="1:12" ht="13.5" customHeight="1" x14ac:dyDescent="0.25">
      <c r="A2418" s="3" t="s">
        <v>9</v>
      </c>
      <c r="B2418" s="2" t="s">
        <v>41412</v>
      </c>
      <c r="C2418" s="2" t="s">
        <v>9736</v>
      </c>
      <c r="D2418" s="3" t="s">
        <v>9737</v>
      </c>
      <c r="E2418" s="3" t="s">
        <v>9737</v>
      </c>
      <c r="F2418" s="3" t="s">
        <v>9738</v>
      </c>
      <c r="G2418" s="3" t="s">
        <v>9739</v>
      </c>
      <c r="H2418" s="3" t="s">
        <v>29727</v>
      </c>
      <c r="I2418" s="3" t="s">
        <v>29727</v>
      </c>
      <c r="J2418" s="3" t="s">
        <v>29728</v>
      </c>
      <c r="K2418" s="3" t="s">
        <v>29729</v>
      </c>
      <c r="L2418" s="3"/>
    </row>
    <row r="2419" spans="1:12" ht="13.5" customHeight="1" x14ac:dyDescent="0.25">
      <c r="A2419" s="3" t="s">
        <v>9</v>
      </c>
      <c r="B2419" s="2" t="s">
        <v>41413</v>
      </c>
      <c r="C2419" s="2" t="s">
        <v>9740</v>
      </c>
      <c r="D2419" s="3" t="s">
        <v>9741</v>
      </c>
      <c r="E2419" s="3" t="s">
        <v>9741</v>
      </c>
      <c r="F2419" s="3" t="s">
        <v>9742</v>
      </c>
      <c r="G2419" s="3" t="s">
        <v>9743</v>
      </c>
      <c r="H2419" s="3" t="s">
        <v>29730</v>
      </c>
      <c r="I2419" s="3" t="s">
        <v>29730</v>
      </c>
      <c r="J2419" s="3" t="s">
        <v>29731</v>
      </c>
      <c r="K2419" s="3" t="s">
        <v>29732</v>
      </c>
      <c r="L2419" s="3"/>
    </row>
    <row r="2420" spans="1:12" ht="13.5" customHeight="1" x14ac:dyDescent="0.25">
      <c r="A2420" s="3" t="s">
        <v>9</v>
      </c>
      <c r="B2420" s="2" t="s">
        <v>41414</v>
      </c>
      <c r="C2420" s="2" t="s">
        <v>9744</v>
      </c>
      <c r="D2420" s="3" t="s">
        <v>9745</v>
      </c>
      <c r="E2420" s="3" t="s">
        <v>9745</v>
      </c>
      <c r="F2420" s="3" t="s">
        <v>9746</v>
      </c>
      <c r="G2420" s="3" t="s">
        <v>9747</v>
      </c>
      <c r="H2420" s="3" t="s">
        <v>29733</v>
      </c>
      <c r="I2420" s="3" t="s">
        <v>29733</v>
      </c>
      <c r="J2420" s="3" t="s">
        <v>29734</v>
      </c>
      <c r="K2420" s="3" t="s">
        <v>29735</v>
      </c>
      <c r="L2420" s="3"/>
    </row>
    <row r="2421" spans="1:12" ht="13.5" customHeight="1" x14ac:dyDescent="0.25">
      <c r="A2421" s="3" t="s">
        <v>70</v>
      </c>
      <c r="B2421" s="2" t="s">
        <v>41415</v>
      </c>
      <c r="C2421" s="2" t="s">
        <v>9748</v>
      </c>
      <c r="D2421" s="3" t="s">
        <v>9749</v>
      </c>
      <c r="E2421" s="3" t="s">
        <v>9749</v>
      </c>
      <c r="F2421" s="3" t="s">
        <v>9750</v>
      </c>
      <c r="G2421" s="3" t="s">
        <v>9751</v>
      </c>
      <c r="H2421" s="3" t="s">
        <v>29736</v>
      </c>
      <c r="I2421" s="3" t="s">
        <v>29736</v>
      </c>
      <c r="J2421" s="3" t="s">
        <v>29737</v>
      </c>
      <c r="K2421" s="3" t="s">
        <v>29738</v>
      </c>
      <c r="L2421" s="3"/>
    </row>
    <row r="2422" spans="1:12" ht="13.5" customHeight="1" x14ac:dyDescent="0.25">
      <c r="A2422" s="3" t="s">
        <v>9</v>
      </c>
      <c r="B2422" s="2" t="s">
        <v>41416</v>
      </c>
      <c r="C2422" s="2" t="s">
        <v>9752</v>
      </c>
      <c r="D2422" s="3" t="s">
        <v>9753</v>
      </c>
      <c r="E2422" s="3" t="s">
        <v>9754</v>
      </c>
      <c r="F2422" s="3" t="s">
        <v>9755</v>
      </c>
      <c r="G2422" s="3" t="s">
        <v>9756</v>
      </c>
      <c r="H2422" s="3" t="s">
        <v>29739</v>
      </c>
      <c r="I2422" s="3" t="s">
        <v>29740</v>
      </c>
      <c r="J2422" s="3" t="s">
        <v>29741</v>
      </c>
      <c r="K2422" s="3" t="s">
        <v>29742</v>
      </c>
      <c r="L2422" s="3"/>
    </row>
    <row r="2423" spans="1:12" ht="13.5" customHeight="1" x14ac:dyDescent="0.25">
      <c r="A2423" s="3" t="s">
        <v>9</v>
      </c>
      <c r="B2423" s="2" t="s">
        <v>41417</v>
      </c>
      <c r="C2423" s="2" t="s">
        <v>9757</v>
      </c>
      <c r="D2423" s="3" t="s">
        <v>9758</v>
      </c>
      <c r="E2423" s="3" t="s">
        <v>9759</v>
      </c>
      <c r="F2423" s="3" t="s">
        <v>9760</v>
      </c>
      <c r="G2423" s="3" t="s">
        <v>9761</v>
      </c>
      <c r="H2423" s="3" t="s">
        <v>29743</v>
      </c>
      <c r="I2423" s="3" t="s">
        <v>29744</v>
      </c>
      <c r="J2423" s="3" t="s">
        <v>29745</v>
      </c>
      <c r="K2423" s="3" t="s">
        <v>25764</v>
      </c>
      <c r="L2423" s="3"/>
    </row>
    <row r="2424" spans="1:12" ht="13.5" customHeight="1" x14ac:dyDescent="0.25">
      <c r="A2424" s="3" t="s">
        <v>9</v>
      </c>
      <c r="B2424" s="2" t="s">
        <v>41418</v>
      </c>
      <c r="C2424" s="2" t="s">
        <v>9762</v>
      </c>
      <c r="D2424" s="3" t="s">
        <v>9763</v>
      </c>
      <c r="E2424" s="3" t="s">
        <v>9763</v>
      </c>
      <c r="F2424" s="3" t="s">
        <v>9764</v>
      </c>
      <c r="G2424" s="3" t="s">
        <v>9765</v>
      </c>
      <c r="H2424" s="3" t="s">
        <v>29746</v>
      </c>
      <c r="I2424" s="3" t="s">
        <v>29746</v>
      </c>
      <c r="J2424" s="3" t="s">
        <v>29747</v>
      </c>
      <c r="K2424" s="3" t="s">
        <v>29748</v>
      </c>
      <c r="L2424" s="3"/>
    </row>
    <row r="2425" spans="1:12" ht="13.5" customHeight="1" x14ac:dyDescent="0.25">
      <c r="A2425" s="3" t="s">
        <v>70</v>
      </c>
      <c r="B2425" s="2" t="s">
        <v>41419</v>
      </c>
      <c r="C2425" s="2" t="s">
        <v>9766</v>
      </c>
      <c r="D2425" s="3" t="s">
        <v>9767</v>
      </c>
      <c r="E2425" s="3" t="s">
        <v>9767</v>
      </c>
      <c r="F2425" s="3" t="s">
        <v>9768</v>
      </c>
      <c r="G2425" s="3" t="s">
        <v>9769</v>
      </c>
      <c r="H2425" s="3" t="s">
        <v>29749</v>
      </c>
      <c r="I2425" s="3" t="s">
        <v>29749</v>
      </c>
      <c r="J2425" s="3" t="s">
        <v>29750</v>
      </c>
      <c r="K2425" s="3" t="s">
        <v>29751</v>
      </c>
      <c r="L2425" s="3"/>
    </row>
    <row r="2426" spans="1:12" ht="13.5" customHeight="1" x14ac:dyDescent="0.25">
      <c r="A2426" s="3" t="s">
        <v>158</v>
      </c>
      <c r="B2426" s="2" t="s">
        <v>41420</v>
      </c>
      <c r="C2426" s="2" t="s">
        <v>9770</v>
      </c>
      <c r="D2426" s="3" t="s">
        <v>9771</v>
      </c>
      <c r="E2426" s="3" t="s">
        <v>9772</v>
      </c>
      <c r="F2426" s="3" t="s">
        <v>9773</v>
      </c>
      <c r="G2426" s="3" t="s">
        <v>9771</v>
      </c>
      <c r="H2426" s="3" t="s">
        <v>29752</v>
      </c>
      <c r="I2426" s="3" t="s">
        <v>29753</v>
      </c>
      <c r="J2426" s="3" t="s">
        <v>29754</v>
      </c>
      <c r="K2426" s="3" t="s">
        <v>29752</v>
      </c>
      <c r="L2426" s="3"/>
    </row>
    <row r="2427" spans="1:12" ht="13.5" customHeight="1" x14ac:dyDescent="0.25">
      <c r="A2427" s="3" t="s">
        <v>158</v>
      </c>
      <c r="B2427" s="2" t="s">
        <v>41421</v>
      </c>
      <c r="C2427" s="2" t="s">
        <v>9774</v>
      </c>
      <c r="D2427" s="3" t="s">
        <v>9775</v>
      </c>
      <c r="E2427" s="3" t="s">
        <v>9776</v>
      </c>
      <c r="F2427" s="3" t="s">
        <v>9777</v>
      </c>
      <c r="G2427" s="3" t="s">
        <v>9775</v>
      </c>
      <c r="H2427" s="3" t="s">
        <v>29755</v>
      </c>
      <c r="I2427" s="3" t="s">
        <v>29756</v>
      </c>
      <c r="J2427" s="3" t="s">
        <v>29757</v>
      </c>
      <c r="K2427" s="3" t="s">
        <v>29755</v>
      </c>
      <c r="L2427" s="3"/>
    </row>
    <row r="2428" spans="1:12" ht="13.5" customHeight="1" x14ac:dyDescent="0.25">
      <c r="A2428" s="3" t="s">
        <v>121</v>
      </c>
      <c r="B2428" s="2" t="s">
        <v>41422</v>
      </c>
      <c r="C2428" s="2" t="s">
        <v>9778</v>
      </c>
      <c r="D2428" s="3" t="s">
        <v>9779</v>
      </c>
      <c r="E2428" s="3" t="s">
        <v>9779</v>
      </c>
      <c r="F2428" s="3" t="s">
        <v>9780</v>
      </c>
      <c r="G2428" s="3" t="s">
        <v>9779</v>
      </c>
      <c r="H2428" s="3" t="s">
        <v>29758</v>
      </c>
      <c r="I2428" s="3" t="s">
        <v>29758</v>
      </c>
      <c r="J2428" s="3" t="s">
        <v>29759</v>
      </c>
      <c r="K2428" s="3" t="s">
        <v>29758</v>
      </c>
      <c r="L2428" s="3"/>
    </row>
    <row r="2429" spans="1:12" ht="13.5" customHeight="1" x14ac:dyDescent="0.25">
      <c r="A2429" s="3" t="s">
        <v>9</v>
      </c>
      <c r="B2429" s="2" t="s">
        <v>41423</v>
      </c>
      <c r="C2429" s="2" t="s">
        <v>9781</v>
      </c>
      <c r="D2429" s="3" t="s">
        <v>9782</v>
      </c>
      <c r="E2429" s="3" t="s">
        <v>9783</v>
      </c>
      <c r="F2429" s="3" t="s">
        <v>9784</v>
      </c>
      <c r="G2429" s="3" t="s">
        <v>9785</v>
      </c>
      <c r="H2429" s="3" t="s">
        <v>29760</v>
      </c>
      <c r="I2429" s="3" t="s">
        <v>29761</v>
      </c>
      <c r="J2429" s="3" t="s">
        <v>29762</v>
      </c>
      <c r="K2429" s="3" t="s">
        <v>29763</v>
      </c>
      <c r="L2429" s="3"/>
    </row>
    <row r="2430" spans="1:12" ht="13.5" customHeight="1" x14ac:dyDescent="0.25">
      <c r="A2430" s="3" t="s">
        <v>9</v>
      </c>
      <c r="B2430" s="2" t="s">
        <v>41424</v>
      </c>
      <c r="C2430" s="2" t="s">
        <v>9786</v>
      </c>
      <c r="D2430" s="3" t="s">
        <v>9787</v>
      </c>
      <c r="E2430" s="3" t="s">
        <v>9787</v>
      </c>
      <c r="F2430" s="3" t="s">
        <v>9788</v>
      </c>
      <c r="G2430" s="3" t="s">
        <v>9789</v>
      </c>
      <c r="H2430" s="3" t="s">
        <v>29764</v>
      </c>
      <c r="I2430" s="3" t="s">
        <v>29764</v>
      </c>
      <c r="J2430" s="3" t="s">
        <v>29765</v>
      </c>
      <c r="K2430" s="3" t="s">
        <v>29766</v>
      </c>
      <c r="L2430" s="3"/>
    </row>
    <row r="2431" spans="1:12" ht="13.5" customHeight="1" x14ac:dyDescent="0.25">
      <c r="A2431" s="3" t="s">
        <v>9</v>
      </c>
      <c r="B2431" s="2" t="s">
        <v>41425</v>
      </c>
      <c r="C2431" s="2" t="s">
        <v>9790</v>
      </c>
      <c r="D2431" s="3" t="s">
        <v>9791</v>
      </c>
      <c r="E2431" s="3" t="s">
        <v>9791</v>
      </c>
      <c r="F2431" s="3" t="s">
        <v>9792</v>
      </c>
      <c r="G2431" s="3" t="s">
        <v>9793</v>
      </c>
      <c r="H2431" s="3" t="s">
        <v>29767</v>
      </c>
      <c r="I2431" s="3" t="s">
        <v>29767</v>
      </c>
      <c r="J2431" s="3" t="s">
        <v>29768</v>
      </c>
      <c r="K2431" s="3" t="s">
        <v>29769</v>
      </c>
      <c r="L2431" s="3"/>
    </row>
    <row r="2432" spans="1:12" ht="13.5" customHeight="1" x14ac:dyDescent="0.25">
      <c r="A2432" s="3" t="s">
        <v>9</v>
      </c>
      <c r="B2432" s="2" t="s">
        <v>41426</v>
      </c>
      <c r="C2432" s="2" t="s">
        <v>9794</v>
      </c>
      <c r="D2432" s="3" t="s">
        <v>9795</v>
      </c>
      <c r="E2432" s="3" t="s">
        <v>9796</v>
      </c>
      <c r="F2432" s="3" t="s">
        <v>9797</v>
      </c>
      <c r="G2432" s="3" t="s">
        <v>9798</v>
      </c>
      <c r="H2432" s="3" t="s">
        <v>29770</v>
      </c>
      <c r="I2432" s="3" t="s">
        <v>29771</v>
      </c>
      <c r="J2432" s="3" t="s">
        <v>29772</v>
      </c>
      <c r="K2432" s="3" t="s">
        <v>29773</v>
      </c>
      <c r="L2432" s="3"/>
    </row>
    <row r="2433" spans="1:12" ht="13.5" customHeight="1" x14ac:dyDescent="0.25">
      <c r="A2433" s="3" t="s">
        <v>9</v>
      </c>
      <c r="B2433" s="2" t="s">
        <v>41427</v>
      </c>
      <c r="C2433" s="2" t="s">
        <v>9799</v>
      </c>
      <c r="D2433" s="3" t="s">
        <v>9800</v>
      </c>
      <c r="E2433" s="3" t="s">
        <v>9801</v>
      </c>
      <c r="F2433" s="3" t="s">
        <v>9802</v>
      </c>
      <c r="G2433" s="3" t="s">
        <v>9800</v>
      </c>
      <c r="H2433" s="3" t="s">
        <v>29774</v>
      </c>
      <c r="I2433" s="3" t="s">
        <v>29775</v>
      </c>
      <c r="J2433" s="3" t="s">
        <v>29776</v>
      </c>
      <c r="K2433" s="3" t="s">
        <v>29774</v>
      </c>
      <c r="L2433" s="3"/>
    </row>
    <row r="2434" spans="1:12" ht="13.5" customHeight="1" x14ac:dyDescent="0.25">
      <c r="A2434" s="3" t="s">
        <v>70</v>
      </c>
      <c r="B2434" s="2" t="s">
        <v>41428</v>
      </c>
      <c r="C2434" s="2" t="s">
        <v>9803</v>
      </c>
      <c r="D2434" s="3" t="s">
        <v>9804</v>
      </c>
      <c r="E2434" s="3" t="s">
        <v>9804</v>
      </c>
      <c r="F2434" s="3" t="s">
        <v>9805</v>
      </c>
      <c r="G2434" s="3" t="s">
        <v>9806</v>
      </c>
      <c r="H2434" s="3" t="s">
        <v>29777</v>
      </c>
      <c r="I2434" s="3" t="s">
        <v>29777</v>
      </c>
      <c r="J2434" s="3" t="s">
        <v>29778</v>
      </c>
      <c r="K2434" s="3" t="s">
        <v>29779</v>
      </c>
      <c r="L2434" s="3"/>
    </row>
    <row r="2435" spans="1:12" ht="13.5" customHeight="1" x14ac:dyDescent="0.25">
      <c r="A2435" s="3" t="s">
        <v>9</v>
      </c>
      <c r="B2435" s="2" t="s">
        <v>41429</v>
      </c>
      <c r="C2435" s="2" t="s">
        <v>9807</v>
      </c>
      <c r="D2435" s="3" t="s">
        <v>9808</v>
      </c>
      <c r="E2435" s="3" t="s">
        <v>9808</v>
      </c>
      <c r="F2435" s="3" t="s">
        <v>9809</v>
      </c>
      <c r="G2435" s="3" t="s">
        <v>9810</v>
      </c>
      <c r="H2435" s="3" t="s">
        <v>29780</v>
      </c>
      <c r="I2435" s="3" t="s">
        <v>29780</v>
      </c>
      <c r="J2435" s="3" t="s">
        <v>29781</v>
      </c>
      <c r="K2435" s="3" t="s">
        <v>29782</v>
      </c>
      <c r="L2435" s="3"/>
    </row>
    <row r="2436" spans="1:12" ht="13.5" customHeight="1" x14ac:dyDescent="0.25">
      <c r="A2436" s="5" t="s">
        <v>13581</v>
      </c>
      <c r="B2436" s="5" t="s">
        <v>44699</v>
      </c>
      <c r="C2436" s="5" t="s">
        <v>44700</v>
      </c>
      <c r="D2436" s="5" t="s">
        <v>44701</v>
      </c>
      <c r="E2436" s="1" t="s">
        <v>44702</v>
      </c>
      <c r="F2436" s="1" t="s">
        <v>44703</v>
      </c>
      <c r="G2436" s="1" t="s">
        <v>44704</v>
      </c>
      <c r="H2436" s="5" t="str">
        <f ca="1">IFERROR(__xludf.DUMMYFUNCTION("GOOGLETRANSLATE(D80,""en"",""ja"")"),"肝細胞バルーン")</f>
        <v>肝細胞バルーン</v>
      </c>
      <c r="I2436" s="5" t="str">
        <f ca="1">IFERROR(__xludf.DUMMYFUNCTION("GOOGLETRANSLATE(E80,""en"",""ja"")"),"バルーン変性；肝細胞バルーン化")</f>
        <v>バルーン変性；肝細胞バルーン化</v>
      </c>
      <c r="J2436" s="5" t="str">
        <f ca="1">IFERROR(__xludf.DUMMYFUNCTION("GOOGLETRANSLATE(F80,""en"",""ja"")"),"生物標本における肝細胞バルーン化の評価。")</f>
        <v>生物標本における肝細胞バルーン化の評価。</v>
      </c>
      <c r="K2436" s="5" t="str">
        <f ca="1">IFERROR(__xludf.DUMMYFUNCTION("GOOGLETRANSLATE(G80,""en"",""ja"")"),"肝細胞バルーン評価")</f>
        <v>肝細胞バルーン評価</v>
      </c>
      <c r="L2436" s="3"/>
    </row>
    <row r="2437" spans="1:12" ht="13.5" customHeight="1" x14ac:dyDescent="0.25">
      <c r="A2437" s="3" t="s">
        <v>9</v>
      </c>
      <c r="B2437" s="2" t="s">
        <v>41430</v>
      </c>
      <c r="C2437" s="2" t="s">
        <v>9811</v>
      </c>
      <c r="D2437" s="3" t="s">
        <v>9812</v>
      </c>
      <c r="E2437" s="3" t="s">
        <v>9813</v>
      </c>
      <c r="F2437" s="3" t="s">
        <v>9814</v>
      </c>
      <c r="G2437" s="3" t="s">
        <v>9815</v>
      </c>
      <c r="H2437" s="3" t="s">
        <v>29783</v>
      </c>
      <c r="I2437" s="3" t="s">
        <v>29784</v>
      </c>
      <c r="J2437" s="3" t="s">
        <v>29785</v>
      </c>
      <c r="K2437" s="3" t="s">
        <v>29786</v>
      </c>
      <c r="L2437" s="3"/>
    </row>
    <row r="2438" spans="1:12" ht="13.5" customHeight="1" x14ac:dyDescent="0.25">
      <c r="A2438" s="3" t="s">
        <v>9</v>
      </c>
      <c r="B2438" s="2" t="s">
        <v>41431</v>
      </c>
      <c r="C2438" s="2" t="s">
        <v>9816</v>
      </c>
      <c r="D2438" s="3" t="s">
        <v>9817</v>
      </c>
      <c r="E2438" s="3" t="s">
        <v>9817</v>
      </c>
      <c r="F2438" s="3" t="s">
        <v>9818</v>
      </c>
      <c r="G2438" s="3" t="s">
        <v>9819</v>
      </c>
      <c r="H2438" s="3" t="s">
        <v>29787</v>
      </c>
      <c r="I2438" s="3" t="s">
        <v>29787</v>
      </c>
      <c r="J2438" s="3" t="s">
        <v>29788</v>
      </c>
      <c r="K2438" s="3" t="s">
        <v>29789</v>
      </c>
      <c r="L2438" s="3"/>
    </row>
    <row r="2439" spans="1:12" ht="13.5" customHeight="1" x14ac:dyDescent="0.25">
      <c r="A2439" s="3" t="s">
        <v>9</v>
      </c>
      <c r="B2439" s="2" t="s">
        <v>41432</v>
      </c>
      <c r="C2439" s="2" t="s">
        <v>9820</v>
      </c>
      <c r="D2439" s="3" t="s">
        <v>9821</v>
      </c>
      <c r="E2439" s="3" t="s">
        <v>9822</v>
      </c>
      <c r="F2439" s="3" t="s">
        <v>9823</v>
      </c>
      <c r="G2439" s="3" t="s">
        <v>9824</v>
      </c>
      <c r="H2439" s="3" t="s">
        <v>29790</v>
      </c>
      <c r="I2439" s="3" t="s">
        <v>29791</v>
      </c>
      <c r="J2439" s="3" t="s">
        <v>29792</v>
      </c>
      <c r="K2439" s="3" t="s">
        <v>29793</v>
      </c>
      <c r="L2439" s="3"/>
    </row>
    <row r="2440" spans="1:12" ht="13.5" customHeight="1" x14ac:dyDescent="0.25">
      <c r="A2440" s="3" t="s">
        <v>9</v>
      </c>
      <c r="B2440" s="2" t="s">
        <v>41433</v>
      </c>
      <c r="C2440" s="2" t="s">
        <v>9825</v>
      </c>
      <c r="D2440" s="3" t="s">
        <v>9826</v>
      </c>
      <c r="E2440" s="3" t="s">
        <v>9827</v>
      </c>
      <c r="F2440" s="3" t="s">
        <v>9828</v>
      </c>
      <c r="G2440" s="3" t="s">
        <v>9829</v>
      </c>
      <c r="H2440" s="3" t="s">
        <v>29794</v>
      </c>
      <c r="I2440" s="3" t="s">
        <v>29795</v>
      </c>
      <c r="J2440" s="3" t="s">
        <v>29796</v>
      </c>
      <c r="K2440" s="3" t="s">
        <v>29797</v>
      </c>
      <c r="L2440" s="3"/>
    </row>
    <row r="2441" spans="1:12" ht="13.5" customHeight="1" x14ac:dyDescent="0.25">
      <c r="A2441" s="5" t="s">
        <v>13581</v>
      </c>
      <c r="B2441" s="5" t="s">
        <v>41433</v>
      </c>
      <c r="C2441" s="5" t="s">
        <v>9825</v>
      </c>
      <c r="D2441" s="5" t="s">
        <v>9826</v>
      </c>
      <c r="E2441" s="1" t="s">
        <v>9827</v>
      </c>
      <c r="F2441" s="1" t="s">
        <v>9828</v>
      </c>
      <c r="G2441" s="1" t="s">
        <v>9829</v>
      </c>
      <c r="H2441" s="5" t="str">
        <f ca="1">IFERROR(__xludf.DUMMYFUNCTION("GOOGLETRANSLATE(D81,""en"",""ja"")"),"ヒト上皮成長因子受容体2")</f>
        <v>ヒト上皮成長因子受容体2</v>
      </c>
      <c r="I2441" s="5" t="str">
        <f ca="1">IFERROR(__xludf.DUMMYFUNCTION("GOOGLETRANSLATE(E81,""en"",""ja"")"),"ERBB2; HER2/NEU; ヒト上皮成長因子受容体2")</f>
        <v>ERBB2; HER2/NEU; ヒト上皮成長因子受容体2</v>
      </c>
      <c r="J2441" s="5" t="str">
        <f ca="1">IFERROR(__xludf.DUMMYFUNCTION("GOOGLETRANSLATE(F81,""en"",""ja"")"),"生物標本中の HER2 タンパク質の測定。")</f>
        <v>生物標本中の HER2 タンパク質の測定。</v>
      </c>
      <c r="K2441" s="5" t="str">
        <f ca="1">IFERROR(__xludf.DUMMYFUNCTION("GOOGLETRANSLATE(G81,""en"",""ja"")"),"ヒト上皮成長因子受容体2の測定")</f>
        <v>ヒト上皮成長因子受容体2の測定</v>
      </c>
      <c r="L2441" s="3"/>
    </row>
    <row r="2442" spans="1:12" ht="13.5" customHeight="1" x14ac:dyDescent="0.25">
      <c r="A2442" s="3" t="s">
        <v>9</v>
      </c>
      <c r="B2442" s="2" t="s">
        <v>41434</v>
      </c>
      <c r="C2442" s="2" t="s">
        <v>9830</v>
      </c>
      <c r="D2442" s="3" t="s">
        <v>9831</v>
      </c>
      <c r="E2442" s="3" t="s">
        <v>9832</v>
      </c>
      <c r="F2442" s="3" t="s">
        <v>9833</v>
      </c>
      <c r="G2442" s="3" t="s">
        <v>9834</v>
      </c>
      <c r="H2442" s="3" t="s">
        <v>29798</v>
      </c>
      <c r="I2442" s="3" t="s">
        <v>29799</v>
      </c>
      <c r="J2442" s="3" t="s">
        <v>29800</v>
      </c>
      <c r="K2442" s="3" t="s">
        <v>29801</v>
      </c>
      <c r="L2442" s="3"/>
    </row>
    <row r="2443" spans="1:12" ht="13.5" customHeight="1" x14ac:dyDescent="0.25">
      <c r="A2443" s="3" t="s">
        <v>9</v>
      </c>
      <c r="B2443" s="2" t="s">
        <v>41435</v>
      </c>
      <c r="C2443" s="2" t="s">
        <v>9835</v>
      </c>
      <c r="D2443" s="3" t="s">
        <v>9836</v>
      </c>
      <c r="E2443" s="3" t="s">
        <v>9837</v>
      </c>
      <c r="F2443" s="3" t="s">
        <v>9838</v>
      </c>
      <c r="G2443" s="3" t="s">
        <v>9839</v>
      </c>
      <c r="H2443" s="3" t="s">
        <v>29802</v>
      </c>
      <c r="I2443" s="3" t="s">
        <v>29803</v>
      </c>
      <c r="J2443" s="3" t="s">
        <v>29804</v>
      </c>
      <c r="K2443" s="3" t="s">
        <v>29805</v>
      </c>
      <c r="L2443" s="3"/>
    </row>
    <row r="2444" spans="1:12" ht="13.5" customHeight="1" x14ac:dyDescent="0.25">
      <c r="A2444" s="3" t="s">
        <v>70</v>
      </c>
      <c r="B2444" s="2" t="s">
        <v>41436</v>
      </c>
      <c r="C2444" s="2" t="s">
        <v>9840</v>
      </c>
      <c r="D2444" s="3" t="s">
        <v>9841</v>
      </c>
      <c r="E2444" s="3" t="s">
        <v>9841</v>
      </c>
      <c r="F2444" s="3" t="s">
        <v>9842</v>
      </c>
      <c r="G2444" s="3" t="s">
        <v>9843</v>
      </c>
      <c r="H2444" s="3" t="s">
        <v>29806</v>
      </c>
      <c r="I2444" s="3" t="s">
        <v>29806</v>
      </c>
      <c r="J2444" s="3" t="s">
        <v>29807</v>
      </c>
      <c r="K2444" s="3" t="s">
        <v>29808</v>
      </c>
      <c r="L2444" s="3"/>
    </row>
    <row r="2445" spans="1:12" ht="13.5" customHeight="1" x14ac:dyDescent="0.25">
      <c r="A2445" s="3" t="s">
        <v>9</v>
      </c>
      <c r="B2445" s="2" t="s">
        <v>41437</v>
      </c>
      <c r="C2445" s="2" t="s">
        <v>9844</v>
      </c>
      <c r="D2445" s="3" t="s">
        <v>9845</v>
      </c>
      <c r="E2445" s="3" t="s">
        <v>9845</v>
      </c>
      <c r="F2445" s="3" t="s">
        <v>9846</v>
      </c>
      <c r="G2445" s="3" t="s">
        <v>9847</v>
      </c>
      <c r="H2445" s="3" t="s">
        <v>29809</v>
      </c>
      <c r="I2445" s="3" t="s">
        <v>29809</v>
      </c>
      <c r="J2445" s="3" t="s">
        <v>29810</v>
      </c>
      <c r="K2445" s="3" t="s">
        <v>29811</v>
      </c>
      <c r="L2445" s="3"/>
    </row>
    <row r="2446" spans="1:12" ht="13.5" customHeight="1" x14ac:dyDescent="0.25">
      <c r="A2446" s="3" t="s">
        <v>9</v>
      </c>
      <c r="B2446" s="2" t="s">
        <v>41438</v>
      </c>
      <c r="C2446" s="2" t="s">
        <v>9848</v>
      </c>
      <c r="D2446" s="3" t="s">
        <v>9849</v>
      </c>
      <c r="E2446" s="3" t="s">
        <v>9849</v>
      </c>
      <c r="F2446" s="3" t="s">
        <v>9850</v>
      </c>
      <c r="G2446" s="3" t="s">
        <v>9851</v>
      </c>
      <c r="H2446" s="3" t="s">
        <v>29812</v>
      </c>
      <c r="I2446" s="3" t="s">
        <v>29812</v>
      </c>
      <c r="J2446" s="3" t="s">
        <v>29813</v>
      </c>
      <c r="K2446" s="3" t="s">
        <v>29814</v>
      </c>
      <c r="L2446" s="3"/>
    </row>
    <row r="2447" spans="1:12" ht="13.5" customHeight="1" x14ac:dyDescent="0.25">
      <c r="A2447" s="3" t="s">
        <v>188</v>
      </c>
      <c r="B2447" s="2" t="s">
        <v>41439</v>
      </c>
      <c r="C2447" s="2" t="s">
        <v>9852</v>
      </c>
      <c r="D2447" s="3" t="s">
        <v>9853</v>
      </c>
      <c r="E2447" s="3" t="s">
        <v>9853</v>
      </c>
      <c r="F2447" s="3" t="s">
        <v>9854</v>
      </c>
      <c r="G2447" s="3" t="s">
        <v>9853</v>
      </c>
      <c r="H2447" s="3" t="s">
        <v>29815</v>
      </c>
      <c r="I2447" s="3" t="s">
        <v>29815</v>
      </c>
      <c r="J2447" s="3" t="s">
        <v>29816</v>
      </c>
      <c r="K2447" s="3" t="s">
        <v>29815</v>
      </c>
      <c r="L2447" s="3"/>
    </row>
    <row r="2448" spans="1:12" ht="13.5" customHeight="1" x14ac:dyDescent="0.25">
      <c r="A2448" s="3" t="s">
        <v>9</v>
      </c>
      <c r="B2448" s="2" t="s">
        <v>41440</v>
      </c>
      <c r="C2448" s="2" t="s">
        <v>9855</v>
      </c>
      <c r="D2448" s="3" t="s">
        <v>9856</v>
      </c>
      <c r="E2448" s="3" t="s">
        <v>9857</v>
      </c>
      <c r="F2448" s="3" t="s">
        <v>9858</v>
      </c>
      <c r="G2448" s="3" t="s">
        <v>9859</v>
      </c>
      <c r="H2448" s="3" t="s">
        <v>29817</v>
      </c>
      <c r="I2448" s="3" t="s">
        <v>29818</v>
      </c>
      <c r="J2448" s="3" t="s">
        <v>29819</v>
      </c>
      <c r="K2448" s="3" t="s">
        <v>29820</v>
      </c>
      <c r="L2448" s="3"/>
    </row>
    <row r="2449" spans="1:12" ht="13.5" customHeight="1" x14ac:dyDescent="0.25">
      <c r="A2449" s="3" t="s">
        <v>9</v>
      </c>
      <c r="B2449" s="2" t="s">
        <v>41441</v>
      </c>
      <c r="C2449" s="2" t="s">
        <v>9860</v>
      </c>
      <c r="D2449" s="3" t="s">
        <v>9861</v>
      </c>
      <c r="E2449" s="3" t="s">
        <v>9861</v>
      </c>
      <c r="F2449" s="3" t="s">
        <v>9862</v>
      </c>
      <c r="G2449" s="3" t="s">
        <v>9863</v>
      </c>
      <c r="H2449" s="3" t="s">
        <v>29821</v>
      </c>
      <c r="I2449" s="3" t="s">
        <v>29821</v>
      </c>
      <c r="J2449" s="3" t="s">
        <v>29822</v>
      </c>
      <c r="K2449" s="3" t="s">
        <v>29823</v>
      </c>
      <c r="L2449" s="3"/>
    </row>
    <row r="2450" spans="1:12" ht="13.5" customHeight="1" x14ac:dyDescent="0.25">
      <c r="A2450" s="3" t="s">
        <v>188</v>
      </c>
      <c r="B2450" s="2" t="s">
        <v>41442</v>
      </c>
      <c r="C2450" s="2" t="s">
        <v>9864</v>
      </c>
      <c r="D2450" s="3" t="s">
        <v>9865</v>
      </c>
      <c r="E2450" s="3" t="s">
        <v>9865</v>
      </c>
      <c r="F2450" s="3" t="s">
        <v>9866</v>
      </c>
      <c r="G2450" s="3" t="s">
        <v>9867</v>
      </c>
      <c r="H2450" s="3" t="s">
        <v>29824</v>
      </c>
      <c r="I2450" s="3" t="s">
        <v>29824</v>
      </c>
      <c r="J2450" s="3" t="s">
        <v>29825</v>
      </c>
      <c r="K2450" s="4" t="s">
        <v>29826</v>
      </c>
      <c r="L2450" s="3"/>
    </row>
    <row r="2451" spans="1:12" ht="13.5" customHeight="1" x14ac:dyDescent="0.25">
      <c r="A2451" s="3" t="s">
        <v>188</v>
      </c>
      <c r="B2451" s="2" t="s">
        <v>41443</v>
      </c>
      <c r="C2451" s="2" t="s">
        <v>9868</v>
      </c>
      <c r="D2451" s="3" t="s">
        <v>9869</v>
      </c>
      <c r="E2451" s="3" t="s">
        <v>9869</v>
      </c>
      <c r="F2451" s="3" t="s">
        <v>9870</v>
      </c>
      <c r="G2451" s="3" t="s">
        <v>9871</v>
      </c>
      <c r="H2451" s="3" t="s">
        <v>29827</v>
      </c>
      <c r="I2451" s="3" t="s">
        <v>29827</v>
      </c>
      <c r="J2451" s="3" t="s">
        <v>29828</v>
      </c>
      <c r="K2451" s="4" t="s">
        <v>29829</v>
      </c>
      <c r="L2451" s="3"/>
    </row>
    <row r="2452" spans="1:12" ht="13.5" customHeight="1" x14ac:dyDescent="0.25">
      <c r="A2452" s="3" t="s">
        <v>188</v>
      </c>
      <c r="B2452" s="2" t="s">
        <v>41444</v>
      </c>
      <c r="C2452" s="2" t="s">
        <v>9872</v>
      </c>
      <c r="D2452" s="3" t="s">
        <v>9873</v>
      </c>
      <c r="E2452" s="3" t="s">
        <v>9873</v>
      </c>
      <c r="F2452" s="3" t="s">
        <v>9874</v>
      </c>
      <c r="G2452" s="3" t="s">
        <v>9875</v>
      </c>
      <c r="H2452" s="3" t="s">
        <v>29830</v>
      </c>
      <c r="I2452" s="3" t="s">
        <v>29830</v>
      </c>
      <c r="J2452" s="3" t="s">
        <v>29831</v>
      </c>
      <c r="K2452" s="3" t="s">
        <v>29832</v>
      </c>
      <c r="L2452" s="3"/>
    </row>
    <row r="2453" spans="1:12" ht="13.5" customHeight="1" x14ac:dyDescent="0.25">
      <c r="A2453" s="3" t="s">
        <v>9</v>
      </c>
      <c r="B2453" s="2" t="s">
        <v>41445</v>
      </c>
      <c r="C2453" s="2" t="s">
        <v>9876</v>
      </c>
      <c r="D2453" s="3" t="s">
        <v>9877</v>
      </c>
      <c r="E2453" s="3" t="s">
        <v>9878</v>
      </c>
      <c r="F2453" s="3" t="s">
        <v>9879</v>
      </c>
      <c r="G2453" s="3" t="s">
        <v>9880</v>
      </c>
      <c r="H2453" s="3" t="s">
        <v>29833</v>
      </c>
      <c r="I2453" s="3" t="s">
        <v>29834</v>
      </c>
      <c r="J2453" s="3" t="s">
        <v>29835</v>
      </c>
      <c r="K2453" s="3" t="s">
        <v>29836</v>
      </c>
      <c r="L2453" s="3"/>
    </row>
    <row r="2454" spans="1:12" ht="13.5" customHeight="1" x14ac:dyDescent="0.25">
      <c r="A2454" s="3" t="s">
        <v>9</v>
      </c>
      <c r="B2454" s="2" t="s">
        <v>41446</v>
      </c>
      <c r="C2454" s="2" t="s">
        <v>9881</v>
      </c>
      <c r="D2454" s="3" t="s">
        <v>9882</v>
      </c>
      <c r="E2454" s="3" t="s">
        <v>9882</v>
      </c>
      <c r="F2454" s="3" t="s">
        <v>9883</v>
      </c>
      <c r="G2454" s="3" t="s">
        <v>9884</v>
      </c>
      <c r="H2454" s="3" t="s">
        <v>29837</v>
      </c>
      <c r="I2454" s="3" t="s">
        <v>29837</v>
      </c>
      <c r="J2454" s="3" t="s">
        <v>29838</v>
      </c>
      <c r="K2454" s="3" t="s">
        <v>29839</v>
      </c>
      <c r="L2454" s="3"/>
    </row>
    <row r="2455" spans="1:12" ht="13.5" customHeight="1" x14ac:dyDescent="0.25">
      <c r="A2455" s="3" t="s">
        <v>9</v>
      </c>
      <c r="B2455" s="2" t="s">
        <v>41447</v>
      </c>
      <c r="C2455" s="2" t="s">
        <v>9885</v>
      </c>
      <c r="D2455" s="3" t="s">
        <v>9886</v>
      </c>
      <c r="E2455" s="3" t="s">
        <v>9886</v>
      </c>
      <c r="F2455" s="3" t="s">
        <v>9887</v>
      </c>
      <c r="G2455" s="3" t="s">
        <v>9888</v>
      </c>
      <c r="H2455" s="3" t="s">
        <v>29840</v>
      </c>
      <c r="I2455" s="3" t="s">
        <v>29840</v>
      </c>
      <c r="J2455" s="3" t="s">
        <v>29841</v>
      </c>
      <c r="K2455" s="4" t="s">
        <v>29842</v>
      </c>
      <c r="L2455" s="3"/>
    </row>
    <row r="2456" spans="1:12" ht="13.5" customHeight="1" x14ac:dyDescent="0.25">
      <c r="A2456" s="3" t="s">
        <v>9</v>
      </c>
      <c r="B2456" s="2" t="s">
        <v>41448</v>
      </c>
      <c r="C2456" s="2" t="s">
        <v>9889</v>
      </c>
      <c r="D2456" s="3" t="s">
        <v>9890</v>
      </c>
      <c r="E2456" s="3" t="s">
        <v>9890</v>
      </c>
      <c r="F2456" s="3" t="s">
        <v>9891</v>
      </c>
      <c r="G2456" s="3" t="s">
        <v>9892</v>
      </c>
      <c r="H2456" s="3" t="s">
        <v>29843</v>
      </c>
      <c r="I2456" s="3" t="s">
        <v>29843</v>
      </c>
      <c r="J2456" s="3" t="s">
        <v>29844</v>
      </c>
      <c r="K2456" s="3" t="s">
        <v>29845</v>
      </c>
      <c r="L2456" s="3"/>
    </row>
    <row r="2457" spans="1:12" ht="13.5" customHeight="1" x14ac:dyDescent="0.25">
      <c r="A2457" s="3" t="s">
        <v>9</v>
      </c>
      <c r="B2457" s="2" t="s">
        <v>41449</v>
      </c>
      <c r="C2457" s="2" t="s">
        <v>9893</v>
      </c>
      <c r="D2457" s="3" t="s">
        <v>9894</v>
      </c>
      <c r="E2457" s="3" t="s">
        <v>9894</v>
      </c>
      <c r="F2457" s="3" t="s">
        <v>9895</v>
      </c>
      <c r="G2457" s="3" t="s">
        <v>9896</v>
      </c>
      <c r="H2457" s="3" t="s">
        <v>29846</v>
      </c>
      <c r="I2457" s="3" t="s">
        <v>29846</v>
      </c>
      <c r="J2457" s="3" t="s">
        <v>29847</v>
      </c>
      <c r="K2457" s="4" t="s">
        <v>29848</v>
      </c>
      <c r="L2457" s="3"/>
    </row>
    <row r="2458" spans="1:12" ht="13.5" customHeight="1" x14ac:dyDescent="0.25">
      <c r="A2458" s="3" t="s">
        <v>9</v>
      </c>
      <c r="B2458" s="2" t="s">
        <v>41450</v>
      </c>
      <c r="C2458" s="2" t="s">
        <v>9897</v>
      </c>
      <c r="D2458" s="3" t="s">
        <v>9898</v>
      </c>
      <c r="E2458" s="3" t="s">
        <v>9898</v>
      </c>
      <c r="F2458" s="3" t="s">
        <v>9899</v>
      </c>
      <c r="G2458" s="3" t="s">
        <v>9900</v>
      </c>
      <c r="H2458" s="3" t="s">
        <v>29849</v>
      </c>
      <c r="I2458" s="3" t="s">
        <v>29849</v>
      </c>
      <c r="J2458" s="3" t="s">
        <v>29850</v>
      </c>
      <c r="K2458" s="4" t="s">
        <v>29851</v>
      </c>
      <c r="L2458" s="3"/>
    </row>
    <row r="2459" spans="1:12" ht="13.5" customHeight="1" x14ac:dyDescent="0.25">
      <c r="A2459" s="3" t="s">
        <v>9</v>
      </c>
      <c r="B2459" s="2" t="s">
        <v>41451</v>
      </c>
      <c r="C2459" s="2" t="s">
        <v>9901</v>
      </c>
      <c r="D2459" s="3" t="s">
        <v>9902</v>
      </c>
      <c r="E2459" s="3" t="s">
        <v>9902</v>
      </c>
      <c r="F2459" s="3" t="s">
        <v>9903</v>
      </c>
      <c r="G2459" s="3" t="s">
        <v>9904</v>
      </c>
      <c r="H2459" s="3" t="s">
        <v>29852</v>
      </c>
      <c r="I2459" s="3" t="s">
        <v>29852</v>
      </c>
      <c r="J2459" s="3" t="s">
        <v>29853</v>
      </c>
      <c r="K2459" s="3" t="s">
        <v>29854</v>
      </c>
      <c r="L2459" s="3"/>
    </row>
    <row r="2460" spans="1:12" ht="13.5" customHeight="1" x14ac:dyDescent="0.25">
      <c r="A2460" s="3" t="s">
        <v>9</v>
      </c>
      <c r="B2460" s="2" t="s">
        <v>41452</v>
      </c>
      <c r="C2460" s="2" t="s">
        <v>9905</v>
      </c>
      <c r="D2460" s="3" t="s">
        <v>9906</v>
      </c>
      <c r="E2460" s="3" t="s">
        <v>9906</v>
      </c>
      <c r="F2460" s="3" t="s">
        <v>9907</v>
      </c>
      <c r="G2460" s="3" t="s">
        <v>9908</v>
      </c>
      <c r="H2460" s="3" t="s">
        <v>29855</v>
      </c>
      <c r="I2460" s="3" t="s">
        <v>29855</v>
      </c>
      <c r="J2460" s="3" t="s">
        <v>29856</v>
      </c>
      <c r="K2460" s="3" t="s">
        <v>29857</v>
      </c>
      <c r="L2460" s="3"/>
    </row>
    <row r="2461" spans="1:12" ht="13.5" customHeight="1" x14ac:dyDescent="0.25">
      <c r="A2461" s="3" t="s">
        <v>9</v>
      </c>
      <c r="B2461" s="2" t="s">
        <v>41453</v>
      </c>
      <c r="C2461" s="2" t="s">
        <v>9909</v>
      </c>
      <c r="D2461" s="3" t="s">
        <v>9910</v>
      </c>
      <c r="E2461" s="3" t="s">
        <v>9910</v>
      </c>
      <c r="F2461" s="3" t="s">
        <v>9911</v>
      </c>
      <c r="G2461" s="3" t="s">
        <v>9912</v>
      </c>
      <c r="H2461" s="3" t="s">
        <v>29858</v>
      </c>
      <c r="I2461" s="3" t="s">
        <v>29858</v>
      </c>
      <c r="J2461" s="3" t="s">
        <v>29859</v>
      </c>
      <c r="K2461" s="4" t="s">
        <v>29860</v>
      </c>
      <c r="L2461" s="3"/>
    </row>
    <row r="2462" spans="1:12" ht="13.5" customHeight="1" x14ac:dyDescent="0.25">
      <c r="A2462" s="3" t="s">
        <v>9</v>
      </c>
      <c r="B2462" s="2" t="s">
        <v>41454</v>
      </c>
      <c r="C2462" s="2" t="s">
        <v>9913</v>
      </c>
      <c r="D2462" s="3" t="s">
        <v>9914</v>
      </c>
      <c r="E2462" s="3" t="s">
        <v>9914</v>
      </c>
      <c r="F2462" s="3" t="s">
        <v>9915</v>
      </c>
      <c r="G2462" s="3" t="s">
        <v>9916</v>
      </c>
      <c r="H2462" s="3" t="s">
        <v>29861</v>
      </c>
      <c r="I2462" s="3" t="s">
        <v>29861</v>
      </c>
      <c r="J2462" s="3" t="s">
        <v>29862</v>
      </c>
      <c r="K2462" s="3" t="s">
        <v>29863</v>
      </c>
      <c r="L2462" s="3"/>
    </row>
    <row r="2463" spans="1:12" ht="13.5" customHeight="1" x14ac:dyDescent="0.25">
      <c r="A2463" s="3" t="s">
        <v>9</v>
      </c>
      <c r="B2463" s="2" t="s">
        <v>41455</v>
      </c>
      <c r="C2463" s="2" t="s">
        <v>9917</v>
      </c>
      <c r="D2463" s="3" t="s">
        <v>9918</v>
      </c>
      <c r="E2463" s="3" t="s">
        <v>9918</v>
      </c>
      <c r="F2463" s="3" t="s">
        <v>9919</v>
      </c>
      <c r="G2463" s="3" t="s">
        <v>9920</v>
      </c>
      <c r="H2463" s="3" t="s">
        <v>29864</v>
      </c>
      <c r="I2463" s="3" t="s">
        <v>29864</v>
      </c>
      <c r="J2463" s="3" t="s">
        <v>29865</v>
      </c>
      <c r="K2463" s="4" t="s">
        <v>29866</v>
      </c>
      <c r="L2463" s="3"/>
    </row>
    <row r="2464" spans="1:12" ht="13.5" customHeight="1" x14ac:dyDescent="0.25">
      <c r="A2464" s="3" t="s">
        <v>9</v>
      </c>
      <c r="B2464" s="2" t="s">
        <v>41456</v>
      </c>
      <c r="C2464" s="2" t="s">
        <v>9921</v>
      </c>
      <c r="D2464" s="3" t="s">
        <v>9922</v>
      </c>
      <c r="E2464" s="3" t="s">
        <v>9922</v>
      </c>
      <c r="F2464" s="3" t="s">
        <v>9923</v>
      </c>
      <c r="G2464" s="3" t="s">
        <v>9924</v>
      </c>
      <c r="H2464" s="3" t="s">
        <v>29867</v>
      </c>
      <c r="I2464" s="3" t="s">
        <v>29867</v>
      </c>
      <c r="J2464" s="3" t="s">
        <v>29868</v>
      </c>
      <c r="K2464" s="3" t="s">
        <v>29869</v>
      </c>
      <c r="L2464" s="3"/>
    </row>
    <row r="2465" spans="1:12" ht="13.5" customHeight="1" x14ac:dyDescent="0.25">
      <c r="A2465" s="3" t="s">
        <v>9</v>
      </c>
      <c r="B2465" s="2" t="s">
        <v>41457</v>
      </c>
      <c r="C2465" s="2" t="s">
        <v>9925</v>
      </c>
      <c r="D2465" s="3" t="s">
        <v>9926</v>
      </c>
      <c r="E2465" s="3" t="s">
        <v>9926</v>
      </c>
      <c r="F2465" s="3" t="s">
        <v>9927</v>
      </c>
      <c r="G2465" s="3" t="s">
        <v>9928</v>
      </c>
      <c r="H2465" s="3" t="s">
        <v>29870</v>
      </c>
      <c r="I2465" s="3" t="s">
        <v>29870</v>
      </c>
      <c r="J2465" s="3" t="s">
        <v>29871</v>
      </c>
      <c r="K2465" s="4" t="s">
        <v>29872</v>
      </c>
      <c r="L2465" s="3"/>
    </row>
    <row r="2466" spans="1:12" ht="13.5" customHeight="1" x14ac:dyDescent="0.25">
      <c r="A2466" s="3" t="s">
        <v>9</v>
      </c>
      <c r="B2466" s="2" t="s">
        <v>41458</v>
      </c>
      <c r="C2466" s="2" t="s">
        <v>9929</v>
      </c>
      <c r="D2466" s="3" t="s">
        <v>9930</v>
      </c>
      <c r="E2466" s="3" t="s">
        <v>9931</v>
      </c>
      <c r="F2466" s="3" t="s">
        <v>9932</v>
      </c>
      <c r="G2466" s="3" t="s">
        <v>9933</v>
      </c>
      <c r="H2466" s="3" t="s">
        <v>29873</v>
      </c>
      <c r="I2466" s="3" t="s">
        <v>29874</v>
      </c>
      <c r="J2466" s="3" t="s">
        <v>29875</v>
      </c>
      <c r="K2466" s="3" t="s">
        <v>29876</v>
      </c>
      <c r="L2466" s="3"/>
    </row>
    <row r="2467" spans="1:12" ht="13.5" customHeight="1" x14ac:dyDescent="0.25">
      <c r="A2467" s="3" t="s">
        <v>9</v>
      </c>
      <c r="B2467" s="2" t="s">
        <v>41459</v>
      </c>
      <c r="C2467" s="2" t="s">
        <v>9934</v>
      </c>
      <c r="D2467" s="3" t="s">
        <v>9935</v>
      </c>
      <c r="E2467" s="3" t="s">
        <v>9935</v>
      </c>
      <c r="F2467" s="3" t="s">
        <v>9936</v>
      </c>
      <c r="G2467" s="3" t="s">
        <v>9937</v>
      </c>
      <c r="H2467" s="3" t="s">
        <v>29877</v>
      </c>
      <c r="I2467" s="3" t="s">
        <v>29877</v>
      </c>
      <c r="J2467" s="3" t="s">
        <v>29878</v>
      </c>
      <c r="K2467" s="4" t="s">
        <v>29879</v>
      </c>
      <c r="L2467" s="3"/>
    </row>
    <row r="2468" spans="1:12" ht="13.5" customHeight="1" x14ac:dyDescent="0.25">
      <c r="A2468" s="3" t="s">
        <v>9</v>
      </c>
      <c r="B2468" s="2" t="s">
        <v>41460</v>
      </c>
      <c r="C2468" s="2" t="s">
        <v>9938</v>
      </c>
      <c r="D2468" s="3" t="s">
        <v>9939</v>
      </c>
      <c r="E2468" s="3" t="s">
        <v>9939</v>
      </c>
      <c r="F2468" s="3" t="s">
        <v>9940</v>
      </c>
      <c r="G2468" s="3" t="s">
        <v>9939</v>
      </c>
      <c r="H2468" s="3" t="s">
        <v>29880</v>
      </c>
      <c r="I2468" s="3" t="s">
        <v>29880</v>
      </c>
      <c r="J2468" s="3" t="s">
        <v>29881</v>
      </c>
      <c r="K2468" s="3" t="s">
        <v>29880</v>
      </c>
      <c r="L2468" s="3"/>
    </row>
    <row r="2469" spans="1:12" ht="13.5" customHeight="1" x14ac:dyDescent="0.25">
      <c r="A2469" s="3" t="s">
        <v>9</v>
      </c>
      <c r="B2469" s="2" t="s">
        <v>41461</v>
      </c>
      <c r="C2469" s="2" t="s">
        <v>9941</v>
      </c>
      <c r="D2469" s="3" t="s">
        <v>9942</v>
      </c>
      <c r="E2469" s="3" t="s">
        <v>9942</v>
      </c>
      <c r="F2469" s="3" t="s">
        <v>9943</v>
      </c>
      <c r="G2469" s="3" t="s">
        <v>9944</v>
      </c>
      <c r="H2469" s="3" t="s">
        <v>29882</v>
      </c>
      <c r="I2469" s="3" t="s">
        <v>29882</v>
      </c>
      <c r="J2469" s="3" t="s">
        <v>29883</v>
      </c>
      <c r="K2469" s="3" t="s">
        <v>29884</v>
      </c>
      <c r="L2469" s="3"/>
    </row>
    <row r="2470" spans="1:12" ht="13.5" customHeight="1" x14ac:dyDescent="0.25">
      <c r="A2470" s="3" t="s">
        <v>9</v>
      </c>
      <c r="B2470" s="2" t="s">
        <v>41462</v>
      </c>
      <c r="C2470" s="2" t="s">
        <v>9945</v>
      </c>
      <c r="D2470" s="3" t="s">
        <v>9946</v>
      </c>
      <c r="E2470" s="3" t="s">
        <v>9947</v>
      </c>
      <c r="F2470" s="3" t="s">
        <v>9948</v>
      </c>
      <c r="G2470" s="3" t="s">
        <v>9949</v>
      </c>
      <c r="H2470" s="3" t="s">
        <v>29885</v>
      </c>
      <c r="I2470" s="3" t="s">
        <v>29886</v>
      </c>
      <c r="J2470" s="3" t="s">
        <v>29887</v>
      </c>
      <c r="K2470" s="3" t="s">
        <v>29888</v>
      </c>
      <c r="L2470" s="3"/>
    </row>
    <row r="2471" spans="1:12" ht="13.5" customHeight="1" x14ac:dyDescent="0.25">
      <c r="A2471" s="3" t="s">
        <v>9</v>
      </c>
      <c r="B2471" s="2" t="s">
        <v>41463</v>
      </c>
      <c r="C2471" s="2" t="s">
        <v>9950</v>
      </c>
      <c r="D2471" s="3" t="s">
        <v>9951</v>
      </c>
      <c r="E2471" s="3" t="s">
        <v>9951</v>
      </c>
      <c r="F2471" s="3" t="s">
        <v>9952</v>
      </c>
      <c r="G2471" s="3" t="s">
        <v>9953</v>
      </c>
      <c r="H2471" s="3" t="s">
        <v>29889</v>
      </c>
      <c r="I2471" s="3" t="s">
        <v>29889</v>
      </c>
      <c r="J2471" s="3" t="s">
        <v>29890</v>
      </c>
      <c r="K2471" s="3" t="s">
        <v>29891</v>
      </c>
      <c r="L2471" s="3"/>
    </row>
    <row r="2472" spans="1:12" ht="13.5" customHeight="1" x14ac:dyDescent="0.25">
      <c r="A2472" s="3" t="s">
        <v>9</v>
      </c>
      <c r="B2472" s="2" t="s">
        <v>41464</v>
      </c>
      <c r="C2472" s="2" t="s">
        <v>9954</v>
      </c>
      <c r="D2472" s="3" t="s">
        <v>9955</v>
      </c>
      <c r="E2472" s="3" t="s">
        <v>9956</v>
      </c>
      <c r="F2472" s="3" t="s">
        <v>9957</v>
      </c>
      <c r="G2472" s="3" t="s">
        <v>9958</v>
      </c>
      <c r="H2472" s="3" t="s">
        <v>29892</v>
      </c>
      <c r="I2472" s="3" t="s">
        <v>29893</v>
      </c>
      <c r="J2472" s="3" t="s">
        <v>29894</v>
      </c>
      <c r="K2472" s="4" t="s">
        <v>29895</v>
      </c>
      <c r="L2472" s="3"/>
    </row>
    <row r="2473" spans="1:12" ht="13.5" customHeight="1" x14ac:dyDescent="0.25">
      <c r="A2473" s="3" t="s">
        <v>9</v>
      </c>
      <c r="B2473" s="2" t="s">
        <v>41465</v>
      </c>
      <c r="C2473" s="2" t="s">
        <v>9959</v>
      </c>
      <c r="D2473" s="3" t="s">
        <v>9960</v>
      </c>
      <c r="E2473" s="3" t="s">
        <v>9960</v>
      </c>
      <c r="F2473" s="3" t="s">
        <v>9961</v>
      </c>
      <c r="G2473" s="3" t="s">
        <v>9962</v>
      </c>
      <c r="H2473" s="3" t="s">
        <v>29896</v>
      </c>
      <c r="I2473" s="3" t="s">
        <v>29896</v>
      </c>
      <c r="J2473" s="3" t="s">
        <v>29897</v>
      </c>
      <c r="K2473" s="3" t="s">
        <v>29898</v>
      </c>
      <c r="L2473" s="3"/>
    </row>
    <row r="2474" spans="1:12" ht="13.5" customHeight="1" x14ac:dyDescent="0.25">
      <c r="A2474" s="3" t="s">
        <v>9</v>
      </c>
      <c r="B2474" s="2" t="s">
        <v>41466</v>
      </c>
      <c r="C2474" s="2" t="s">
        <v>9963</v>
      </c>
      <c r="D2474" s="3" t="s">
        <v>9964</v>
      </c>
      <c r="E2474" s="3" t="s">
        <v>9965</v>
      </c>
      <c r="F2474" s="3" t="s">
        <v>9966</v>
      </c>
      <c r="G2474" s="3" t="s">
        <v>9967</v>
      </c>
      <c r="H2474" s="3" t="s">
        <v>29899</v>
      </c>
      <c r="I2474" s="3" t="s">
        <v>29900</v>
      </c>
      <c r="J2474" s="3" t="s">
        <v>29901</v>
      </c>
      <c r="K2474" s="3" t="s">
        <v>29902</v>
      </c>
      <c r="L2474" s="3"/>
    </row>
    <row r="2475" spans="1:12" ht="13.5" customHeight="1" x14ac:dyDescent="0.25">
      <c r="A2475" s="3" t="s">
        <v>9</v>
      </c>
      <c r="B2475" s="2" t="s">
        <v>41467</v>
      </c>
      <c r="C2475" s="2" t="s">
        <v>9968</v>
      </c>
      <c r="D2475" s="3" t="s">
        <v>9969</v>
      </c>
      <c r="E2475" s="3" t="s">
        <v>9969</v>
      </c>
      <c r="F2475" s="3" t="s">
        <v>9970</v>
      </c>
      <c r="G2475" s="3" t="s">
        <v>9971</v>
      </c>
      <c r="H2475" s="3" t="s">
        <v>29903</v>
      </c>
      <c r="I2475" s="3" t="s">
        <v>29903</v>
      </c>
      <c r="J2475" s="3" t="s">
        <v>29904</v>
      </c>
      <c r="K2475" s="4" t="s">
        <v>29905</v>
      </c>
      <c r="L2475" s="3"/>
    </row>
    <row r="2476" spans="1:12" ht="13.5" customHeight="1" x14ac:dyDescent="0.25">
      <c r="A2476" s="3" t="s">
        <v>9</v>
      </c>
      <c r="B2476" s="2" t="s">
        <v>41468</v>
      </c>
      <c r="C2476" s="2" t="s">
        <v>9972</v>
      </c>
      <c r="D2476" s="3" t="s">
        <v>9973</v>
      </c>
      <c r="E2476" s="3" t="s">
        <v>9973</v>
      </c>
      <c r="F2476" s="3" t="s">
        <v>9974</v>
      </c>
      <c r="G2476" s="3" t="s">
        <v>9975</v>
      </c>
      <c r="H2476" s="3" t="s">
        <v>29906</v>
      </c>
      <c r="I2476" s="3" t="s">
        <v>29906</v>
      </c>
      <c r="J2476" s="3" t="s">
        <v>29907</v>
      </c>
      <c r="K2476" s="3" t="s">
        <v>29908</v>
      </c>
      <c r="L2476" s="3"/>
    </row>
    <row r="2477" spans="1:12" ht="13.5" customHeight="1" x14ac:dyDescent="0.25">
      <c r="A2477" s="3" t="s">
        <v>9</v>
      </c>
      <c r="B2477" s="2" t="s">
        <v>41469</v>
      </c>
      <c r="C2477" s="2" t="s">
        <v>9976</v>
      </c>
      <c r="D2477" s="3" t="s">
        <v>9977</v>
      </c>
      <c r="E2477" s="3" t="s">
        <v>9977</v>
      </c>
      <c r="F2477" s="3" t="s">
        <v>9978</v>
      </c>
      <c r="G2477" s="3" t="s">
        <v>9979</v>
      </c>
      <c r="H2477" s="3" t="s">
        <v>29909</v>
      </c>
      <c r="I2477" s="3" t="s">
        <v>29909</v>
      </c>
      <c r="J2477" s="3" t="s">
        <v>29910</v>
      </c>
      <c r="K2477" s="3" t="s">
        <v>29911</v>
      </c>
      <c r="L2477" s="3"/>
    </row>
    <row r="2478" spans="1:12" ht="13.5" customHeight="1" x14ac:dyDescent="0.25">
      <c r="A2478" s="3" t="s">
        <v>9</v>
      </c>
      <c r="B2478" s="2" t="s">
        <v>41470</v>
      </c>
      <c r="C2478" s="2" t="s">
        <v>9980</v>
      </c>
      <c r="D2478" s="3" t="s">
        <v>9981</v>
      </c>
      <c r="E2478" s="3" t="s">
        <v>9981</v>
      </c>
      <c r="F2478" s="3" t="s">
        <v>9982</v>
      </c>
      <c r="G2478" s="3" t="s">
        <v>9983</v>
      </c>
      <c r="H2478" s="3" t="s">
        <v>29912</v>
      </c>
      <c r="I2478" s="3" t="s">
        <v>29912</v>
      </c>
      <c r="J2478" s="3" t="s">
        <v>29913</v>
      </c>
      <c r="K2478" s="3" t="s">
        <v>29914</v>
      </c>
      <c r="L2478" s="3"/>
    </row>
    <row r="2479" spans="1:12" ht="13.5" customHeight="1" x14ac:dyDescent="0.25">
      <c r="A2479" s="3" t="s">
        <v>9</v>
      </c>
      <c r="B2479" s="2" t="s">
        <v>41471</v>
      </c>
      <c r="C2479" s="2" t="s">
        <v>9984</v>
      </c>
      <c r="D2479" s="3" t="s">
        <v>9985</v>
      </c>
      <c r="E2479" s="3" t="s">
        <v>9986</v>
      </c>
      <c r="F2479" s="3" t="s">
        <v>9987</v>
      </c>
      <c r="G2479" s="3" t="s">
        <v>9988</v>
      </c>
      <c r="H2479" s="3" t="s">
        <v>29915</v>
      </c>
      <c r="I2479" s="3" t="s">
        <v>29916</v>
      </c>
      <c r="J2479" s="3" t="s">
        <v>29917</v>
      </c>
      <c r="K2479" s="3" t="s">
        <v>29918</v>
      </c>
      <c r="L2479" s="3"/>
    </row>
    <row r="2480" spans="1:12" ht="13.5" customHeight="1" x14ac:dyDescent="0.25">
      <c r="A2480" s="5" t="s">
        <v>13581</v>
      </c>
      <c r="B2480" s="5" t="s">
        <v>41471</v>
      </c>
      <c r="C2480" s="5" t="s">
        <v>9984</v>
      </c>
      <c r="D2480" s="5" t="s">
        <v>9985</v>
      </c>
      <c r="E2480" s="1" t="s">
        <v>9986</v>
      </c>
      <c r="F2480" s="1" t="s">
        <v>9987</v>
      </c>
      <c r="G2480" s="1" t="s">
        <v>9988</v>
      </c>
      <c r="H2480" s="5" t="str">
        <f ca="1">IFERROR(__xludf.DUMMYFUNCTION("GOOGLETRANSLATE(D82,""en"",""ja"")"),"肝細胞増殖因子受容体")</f>
        <v>肝細胞増殖因子受容体</v>
      </c>
      <c r="I2480" s="5" t="str">
        <f ca="1">IFERROR(__xludf.DUMMYFUNCTION("GOOGLETRANSLATE(E82,""en"",""ja"")"),"c-Met; 肝細胞増殖因子受容体; MET プロトオンコゲン、受容体チロシンキナーゼ; チロシンタンパク質キナーゼ Met")</f>
        <v>c-Met; 肝細胞増殖因子受容体; MET プロトオンコゲン、受容体チロシンキナーゼ; チロシンタンパク質キナーゼ Met</v>
      </c>
      <c r="J2480" s="5" t="str">
        <f ca="1">IFERROR(__xludf.DUMMYFUNCTION("GOOGLETRANSLATE(F82,""en"",""ja"")"),"生物学的標本中の肝細胞増殖因子受容体の測定。")</f>
        <v>生物学的標本中の肝細胞増殖因子受容体の測定。</v>
      </c>
      <c r="K2480" s="5" t="str">
        <f ca="1">IFERROR(__xludf.DUMMYFUNCTION("GOOGLETRANSLATE(G82,""en"",""ja"")"),"肝細胞増殖因子受容体測定")</f>
        <v>肝細胞増殖因子受容体測定</v>
      </c>
      <c r="L2480" s="3"/>
    </row>
    <row r="2481" spans="1:12" ht="13.5" customHeight="1" x14ac:dyDescent="0.25">
      <c r="A2481" s="3" t="s">
        <v>9</v>
      </c>
      <c r="B2481" s="2" t="s">
        <v>41472</v>
      </c>
      <c r="C2481" s="2" t="s">
        <v>9989</v>
      </c>
      <c r="D2481" s="3" t="s">
        <v>9990</v>
      </c>
      <c r="E2481" s="3" t="s">
        <v>9990</v>
      </c>
      <c r="F2481" s="3" t="s">
        <v>9991</v>
      </c>
      <c r="G2481" s="3" t="s">
        <v>9992</v>
      </c>
      <c r="H2481" s="3" t="s">
        <v>29919</v>
      </c>
      <c r="I2481" s="3" t="s">
        <v>29919</v>
      </c>
      <c r="J2481" s="3" t="s">
        <v>29920</v>
      </c>
      <c r="K2481" s="3" t="s">
        <v>29921</v>
      </c>
      <c r="L2481" s="3"/>
    </row>
    <row r="2482" spans="1:12" ht="13.5" customHeight="1" x14ac:dyDescent="0.25">
      <c r="A2482" s="3" t="s">
        <v>9</v>
      </c>
      <c r="B2482" s="2" t="s">
        <v>41473</v>
      </c>
      <c r="C2482" s="2" t="s">
        <v>9993</v>
      </c>
      <c r="D2482" s="3" t="s">
        <v>9994</v>
      </c>
      <c r="E2482" s="3" t="s">
        <v>9995</v>
      </c>
      <c r="F2482" s="3" t="s">
        <v>9996</v>
      </c>
      <c r="G2482" s="3" t="s">
        <v>9997</v>
      </c>
      <c r="H2482" s="3" t="s">
        <v>29922</v>
      </c>
      <c r="I2482" s="3" t="s">
        <v>29923</v>
      </c>
      <c r="J2482" s="3" t="s">
        <v>29924</v>
      </c>
      <c r="K2482" s="4" t="s">
        <v>29925</v>
      </c>
      <c r="L2482" s="3"/>
    </row>
    <row r="2483" spans="1:12" ht="13.5" customHeight="1" x14ac:dyDescent="0.25">
      <c r="A2483" s="3" t="s">
        <v>70</v>
      </c>
      <c r="B2483" s="2" t="s">
        <v>41474</v>
      </c>
      <c r="C2483" s="2" t="s">
        <v>9998</v>
      </c>
      <c r="D2483" s="3" t="s">
        <v>9999</v>
      </c>
      <c r="E2483" s="3" t="s">
        <v>9999</v>
      </c>
      <c r="F2483" s="3" t="s">
        <v>10000</v>
      </c>
      <c r="G2483" s="3" t="s">
        <v>10001</v>
      </c>
      <c r="H2483" s="3" t="s">
        <v>29926</v>
      </c>
      <c r="I2483" s="3" t="s">
        <v>29926</v>
      </c>
      <c r="J2483" s="3" t="s">
        <v>29927</v>
      </c>
      <c r="K2483" s="3" t="s">
        <v>29928</v>
      </c>
      <c r="L2483" s="3"/>
    </row>
    <row r="2484" spans="1:12" ht="13.5" customHeight="1" x14ac:dyDescent="0.25">
      <c r="A2484" s="3" t="s">
        <v>70</v>
      </c>
      <c r="B2484" s="2" t="s">
        <v>41475</v>
      </c>
      <c r="C2484" s="2" t="s">
        <v>10002</v>
      </c>
      <c r="D2484" s="3" t="s">
        <v>10003</v>
      </c>
      <c r="E2484" s="3" t="s">
        <v>10003</v>
      </c>
      <c r="F2484" s="3" t="s">
        <v>10004</v>
      </c>
      <c r="G2484" s="3" t="s">
        <v>10005</v>
      </c>
      <c r="H2484" s="3" t="s">
        <v>29929</v>
      </c>
      <c r="I2484" s="3" t="s">
        <v>29929</v>
      </c>
      <c r="J2484" s="3" t="s">
        <v>29930</v>
      </c>
      <c r="K2484" s="3" t="s">
        <v>29931</v>
      </c>
      <c r="L2484" s="3"/>
    </row>
    <row r="2485" spans="1:12" ht="13.5" customHeight="1" x14ac:dyDescent="0.25">
      <c r="A2485" s="3" t="s">
        <v>70</v>
      </c>
      <c r="B2485" s="2" t="s">
        <v>41476</v>
      </c>
      <c r="C2485" s="2" t="s">
        <v>10006</v>
      </c>
      <c r="D2485" s="3" t="s">
        <v>10007</v>
      </c>
      <c r="E2485" s="3" t="s">
        <v>10007</v>
      </c>
      <c r="F2485" s="3" t="s">
        <v>10008</v>
      </c>
      <c r="G2485" s="3" t="s">
        <v>10009</v>
      </c>
      <c r="H2485" s="3" t="s">
        <v>29932</v>
      </c>
      <c r="I2485" s="3" t="s">
        <v>29932</v>
      </c>
      <c r="J2485" s="3" t="s">
        <v>29933</v>
      </c>
      <c r="K2485" s="3" t="s">
        <v>29934</v>
      </c>
      <c r="L2485" s="3"/>
    </row>
    <row r="2486" spans="1:12" ht="13.5" customHeight="1" x14ac:dyDescent="0.25">
      <c r="A2486" s="3" t="s">
        <v>70</v>
      </c>
      <c r="B2486" s="2" t="s">
        <v>41477</v>
      </c>
      <c r="C2486" s="2" t="s">
        <v>10010</v>
      </c>
      <c r="D2486" s="3" t="s">
        <v>10011</v>
      </c>
      <c r="E2486" s="3" t="s">
        <v>10011</v>
      </c>
      <c r="F2486" s="3" t="s">
        <v>10012</v>
      </c>
      <c r="G2486" s="3" t="s">
        <v>10013</v>
      </c>
      <c r="H2486" s="3" t="s">
        <v>29935</v>
      </c>
      <c r="I2486" s="3" t="s">
        <v>29935</v>
      </c>
      <c r="J2486" s="3" t="s">
        <v>29936</v>
      </c>
      <c r="K2486" s="3" t="s">
        <v>29937</v>
      </c>
      <c r="L2486" s="3"/>
    </row>
    <row r="2487" spans="1:12" ht="13.5" customHeight="1" x14ac:dyDescent="0.25">
      <c r="A2487" s="3" t="s">
        <v>70</v>
      </c>
      <c r="B2487" s="2" t="s">
        <v>41478</v>
      </c>
      <c r="C2487" s="2" t="s">
        <v>10014</v>
      </c>
      <c r="D2487" s="3" t="s">
        <v>10015</v>
      </c>
      <c r="E2487" s="3" t="s">
        <v>10016</v>
      </c>
      <c r="F2487" s="3" t="s">
        <v>10017</v>
      </c>
      <c r="G2487" s="3" t="s">
        <v>10018</v>
      </c>
      <c r="H2487" s="3" t="s">
        <v>29938</v>
      </c>
      <c r="I2487" s="3" t="s">
        <v>29939</v>
      </c>
      <c r="J2487" s="3" t="s">
        <v>29940</v>
      </c>
      <c r="K2487" s="3" t="s">
        <v>29941</v>
      </c>
      <c r="L2487" s="3"/>
    </row>
    <row r="2488" spans="1:12" ht="13.5" customHeight="1" x14ac:dyDescent="0.25">
      <c r="A2488" s="3" t="s">
        <v>70</v>
      </c>
      <c r="B2488" s="2" t="s">
        <v>41479</v>
      </c>
      <c r="C2488" s="2" t="s">
        <v>10019</v>
      </c>
      <c r="D2488" s="3" t="s">
        <v>10020</v>
      </c>
      <c r="E2488" s="3" t="s">
        <v>10020</v>
      </c>
      <c r="F2488" s="3" t="s">
        <v>10021</v>
      </c>
      <c r="G2488" s="3" t="s">
        <v>10022</v>
      </c>
      <c r="H2488" s="3" t="s">
        <v>29942</v>
      </c>
      <c r="I2488" s="3" t="s">
        <v>29942</v>
      </c>
      <c r="J2488" s="3" t="s">
        <v>29943</v>
      </c>
      <c r="K2488" s="3" t="s">
        <v>29944</v>
      </c>
      <c r="L2488" s="3"/>
    </row>
    <row r="2489" spans="1:12" ht="13.5" customHeight="1" x14ac:dyDescent="0.25">
      <c r="A2489" s="3" t="s">
        <v>506</v>
      </c>
      <c r="B2489" s="2" t="s">
        <v>41480</v>
      </c>
      <c r="C2489" s="2" t="s">
        <v>10023</v>
      </c>
      <c r="D2489" s="3" t="s">
        <v>10024</v>
      </c>
      <c r="E2489" s="3" t="s">
        <v>10024</v>
      </c>
      <c r="F2489" s="3" t="s">
        <v>10025</v>
      </c>
      <c r="G2489" s="3" t="s">
        <v>10026</v>
      </c>
      <c r="H2489" s="3" t="s">
        <v>29945</v>
      </c>
      <c r="I2489" s="3" t="s">
        <v>29945</v>
      </c>
      <c r="J2489" s="3" t="s">
        <v>29946</v>
      </c>
      <c r="K2489" s="3" t="s">
        <v>29947</v>
      </c>
      <c r="L2489" s="3"/>
    </row>
    <row r="2490" spans="1:12" ht="13.5" customHeight="1" x14ac:dyDescent="0.25">
      <c r="A2490" s="3" t="s">
        <v>506</v>
      </c>
      <c r="B2490" s="2" t="s">
        <v>41481</v>
      </c>
      <c r="C2490" s="2" t="s">
        <v>10027</v>
      </c>
      <c r="D2490" s="3" t="s">
        <v>10028</v>
      </c>
      <c r="E2490" s="3" t="s">
        <v>10028</v>
      </c>
      <c r="F2490" s="3" t="s">
        <v>10029</v>
      </c>
      <c r="G2490" s="3" t="s">
        <v>10030</v>
      </c>
      <c r="H2490" s="3" t="s">
        <v>29948</v>
      </c>
      <c r="I2490" s="3" t="s">
        <v>29948</v>
      </c>
      <c r="J2490" s="3" t="s">
        <v>29949</v>
      </c>
      <c r="K2490" s="3" t="s">
        <v>29950</v>
      </c>
      <c r="L2490" s="3"/>
    </row>
    <row r="2491" spans="1:12" ht="13.5" customHeight="1" x14ac:dyDescent="0.25">
      <c r="A2491" s="3" t="s">
        <v>506</v>
      </c>
      <c r="B2491" s="2" t="s">
        <v>41482</v>
      </c>
      <c r="C2491" s="2" t="s">
        <v>10031</v>
      </c>
      <c r="D2491" s="3" t="s">
        <v>10032</v>
      </c>
      <c r="E2491" s="3" t="s">
        <v>10032</v>
      </c>
      <c r="F2491" s="3" t="s">
        <v>10033</v>
      </c>
      <c r="G2491" s="3" t="s">
        <v>10032</v>
      </c>
      <c r="H2491" s="3" t="s">
        <v>29951</v>
      </c>
      <c r="I2491" s="3" t="s">
        <v>29951</v>
      </c>
      <c r="J2491" s="3" t="s">
        <v>29952</v>
      </c>
      <c r="K2491" s="3" t="s">
        <v>29951</v>
      </c>
      <c r="L2491" s="3"/>
    </row>
    <row r="2492" spans="1:12" ht="13.5" customHeight="1" x14ac:dyDescent="0.25">
      <c r="A2492" s="3" t="s">
        <v>506</v>
      </c>
      <c r="B2492" s="2" t="s">
        <v>41483</v>
      </c>
      <c r="C2492" s="2" t="s">
        <v>10034</v>
      </c>
      <c r="D2492" s="3" t="s">
        <v>10035</v>
      </c>
      <c r="E2492" s="3" t="s">
        <v>10035</v>
      </c>
      <c r="F2492" s="3" t="s">
        <v>10036</v>
      </c>
      <c r="G2492" s="3" t="s">
        <v>10035</v>
      </c>
      <c r="H2492" s="3" t="s">
        <v>29953</v>
      </c>
      <c r="I2492" s="3" t="s">
        <v>29953</v>
      </c>
      <c r="J2492" s="3" t="s">
        <v>29954</v>
      </c>
      <c r="K2492" s="3" t="s">
        <v>29953</v>
      </c>
      <c r="L2492" s="3"/>
    </row>
    <row r="2493" spans="1:12" ht="13.5" customHeight="1" x14ac:dyDescent="0.25">
      <c r="A2493" s="3" t="s">
        <v>70</v>
      </c>
      <c r="B2493" s="2" t="s">
        <v>41484</v>
      </c>
      <c r="C2493" s="2" t="s">
        <v>10037</v>
      </c>
      <c r="D2493" s="3" t="s">
        <v>10038</v>
      </c>
      <c r="E2493" s="3" t="s">
        <v>10038</v>
      </c>
      <c r="F2493" s="3" t="s">
        <v>10039</v>
      </c>
      <c r="G2493" s="3" t="s">
        <v>10040</v>
      </c>
      <c r="H2493" s="3" t="s">
        <v>29955</v>
      </c>
      <c r="I2493" s="3" t="s">
        <v>29955</v>
      </c>
      <c r="J2493" s="3" t="s">
        <v>29956</v>
      </c>
      <c r="K2493" s="3" t="s">
        <v>29957</v>
      </c>
      <c r="L2493" s="3"/>
    </row>
    <row r="2494" spans="1:12" ht="13.5" customHeight="1" x14ac:dyDescent="0.25">
      <c r="A2494" s="3" t="s">
        <v>121</v>
      </c>
      <c r="B2494" s="2" t="s">
        <v>41485</v>
      </c>
      <c r="C2494" s="2" t="s">
        <v>10041</v>
      </c>
      <c r="D2494" s="3" t="s">
        <v>10042</v>
      </c>
      <c r="E2494" s="3" t="s">
        <v>10042</v>
      </c>
      <c r="F2494" s="3" t="s">
        <v>10043</v>
      </c>
      <c r="G2494" s="3" t="s">
        <v>10042</v>
      </c>
      <c r="H2494" s="3" t="s">
        <v>29958</v>
      </c>
      <c r="I2494" s="3" t="s">
        <v>29958</v>
      </c>
      <c r="J2494" s="3" t="s">
        <v>29959</v>
      </c>
      <c r="K2494" s="3" t="s">
        <v>29958</v>
      </c>
      <c r="L2494" s="3"/>
    </row>
    <row r="2495" spans="1:12" ht="13.5" customHeight="1" x14ac:dyDescent="0.25">
      <c r="A2495" s="3" t="s">
        <v>506</v>
      </c>
      <c r="B2495" s="2" t="s">
        <v>41486</v>
      </c>
      <c r="C2495" s="2" t="s">
        <v>10044</v>
      </c>
      <c r="D2495" s="3" t="s">
        <v>10045</v>
      </c>
      <c r="E2495" s="3" t="s">
        <v>10045</v>
      </c>
      <c r="F2495" s="3" t="s">
        <v>10046</v>
      </c>
      <c r="G2495" s="3" t="s">
        <v>10045</v>
      </c>
      <c r="H2495" s="3" t="s">
        <v>29960</v>
      </c>
      <c r="I2495" s="3" t="s">
        <v>29960</v>
      </c>
      <c r="J2495" s="3" t="s">
        <v>29961</v>
      </c>
      <c r="K2495" s="3" t="s">
        <v>29960</v>
      </c>
      <c r="L2495" s="3"/>
    </row>
    <row r="2496" spans="1:12" ht="13.5" customHeight="1" x14ac:dyDescent="0.25">
      <c r="A2496" s="3" t="s">
        <v>9</v>
      </c>
      <c r="B2496" s="2" t="s">
        <v>41487</v>
      </c>
      <c r="C2496" s="2" t="s">
        <v>10047</v>
      </c>
      <c r="D2496" s="3" t="s">
        <v>10048</v>
      </c>
      <c r="E2496" s="3" t="s">
        <v>10048</v>
      </c>
      <c r="F2496" s="3" t="s">
        <v>10049</v>
      </c>
      <c r="G2496" s="3" t="s">
        <v>10050</v>
      </c>
      <c r="H2496" s="3" t="s">
        <v>29962</v>
      </c>
      <c r="I2496" s="3" t="s">
        <v>29962</v>
      </c>
      <c r="J2496" s="3" t="s">
        <v>29963</v>
      </c>
      <c r="K2496" s="3" t="s">
        <v>29964</v>
      </c>
      <c r="L2496" s="3"/>
    </row>
    <row r="2497" spans="1:12" ht="13.5" customHeight="1" x14ac:dyDescent="0.25">
      <c r="A2497" s="3" t="s">
        <v>9</v>
      </c>
      <c r="B2497" s="2" t="s">
        <v>41488</v>
      </c>
      <c r="C2497" s="2" t="s">
        <v>10051</v>
      </c>
      <c r="D2497" s="3" t="s">
        <v>10052</v>
      </c>
      <c r="E2497" s="3" t="s">
        <v>10052</v>
      </c>
      <c r="F2497" s="3" t="s">
        <v>10053</v>
      </c>
      <c r="G2497" s="3" t="s">
        <v>10054</v>
      </c>
      <c r="H2497" s="3" t="s">
        <v>29965</v>
      </c>
      <c r="I2497" s="3" t="s">
        <v>29965</v>
      </c>
      <c r="J2497" s="3" t="s">
        <v>29966</v>
      </c>
      <c r="K2497" s="3" t="s">
        <v>29967</v>
      </c>
      <c r="L2497" s="3"/>
    </row>
    <row r="2498" spans="1:12" ht="13.5" customHeight="1" x14ac:dyDescent="0.25">
      <c r="A2498" s="5" t="s">
        <v>13581</v>
      </c>
      <c r="B2498" s="5" t="s">
        <v>44705</v>
      </c>
      <c r="C2498" s="5" t="s">
        <v>44706</v>
      </c>
      <c r="D2498" s="5" t="s">
        <v>44707</v>
      </c>
      <c r="E2498" s="1" t="s">
        <v>44707</v>
      </c>
      <c r="F2498" s="1" t="s">
        <v>44708</v>
      </c>
      <c r="G2498" s="1" t="s">
        <v>44707</v>
      </c>
      <c r="H2498" s="5" t="str">
        <f ca="1">IFERROR(__xludf.DUMMYFUNCTION("GOOGLETRANSLATE(D83,""en"",""ja"")"),"癌の組織学的型")</f>
        <v>癌の組織学的型</v>
      </c>
      <c r="I2498" s="5" t="str">
        <f ca="1">IFERROR(__xludf.DUMMYFUNCTION("GOOGLETRANSLATE(E83,""en"",""ja"")"),"癌の組織学的型")</f>
        <v>癌の組織学的型</v>
      </c>
      <c r="J2498" s="5" t="str">
        <f ca="1">IFERROR(__xludf.DUMMYFUNCTION("GOOGLETRANSLATE(F83,""en"",""ja"")"),"生物学的標本における癌の組織学的種類の判定。")</f>
        <v>生物学的標本における癌の組織学的種類の判定。</v>
      </c>
      <c r="K2498" s="5" t="str">
        <f ca="1">IFERROR(__xludf.DUMMYFUNCTION("GOOGLETRANSLATE(G83,""en"",""ja"")"),"癌の組織学的型")</f>
        <v>癌の組織学的型</v>
      </c>
      <c r="L2498" s="3"/>
    </row>
    <row r="2499" spans="1:12" ht="13.5" customHeight="1" x14ac:dyDescent="0.25">
      <c r="A2499" s="3" t="s">
        <v>70</v>
      </c>
      <c r="B2499" s="2" t="s">
        <v>41489</v>
      </c>
      <c r="C2499" s="2" t="s">
        <v>10055</v>
      </c>
      <c r="D2499" s="3" t="s">
        <v>10056</v>
      </c>
      <c r="E2499" s="3" t="s">
        <v>10056</v>
      </c>
      <c r="F2499" s="3" t="s">
        <v>10057</v>
      </c>
      <c r="G2499" s="3" t="s">
        <v>10058</v>
      </c>
      <c r="H2499" s="3" t="s">
        <v>29968</v>
      </c>
      <c r="I2499" s="3" t="s">
        <v>29968</v>
      </c>
      <c r="J2499" s="3" t="s">
        <v>29969</v>
      </c>
      <c r="K2499" s="3" t="s">
        <v>29970</v>
      </c>
      <c r="L2499" s="3"/>
    </row>
    <row r="2500" spans="1:12" ht="13.5" customHeight="1" x14ac:dyDescent="0.25">
      <c r="A2500" s="3" t="s">
        <v>70</v>
      </c>
      <c r="B2500" s="2" t="s">
        <v>41490</v>
      </c>
      <c r="C2500" s="2" t="s">
        <v>10059</v>
      </c>
      <c r="D2500" s="3" t="s">
        <v>10060</v>
      </c>
      <c r="E2500" s="3" t="s">
        <v>10060</v>
      </c>
      <c r="F2500" s="3" t="s">
        <v>10061</v>
      </c>
      <c r="G2500" s="3" t="s">
        <v>10062</v>
      </c>
      <c r="H2500" s="3" t="s">
        <v>29971</v>
      </c>
      <c r="I2500" s="3" t="s">
        <v>29971</v>
      </c>
      <c r="J2500" s="3" t="s">
        <v>29972</v>
      </c>
      <c r="K2500" s="3" t="s">
        <v>29973</v>
      </c>
      <c r="L2500" s="3"/>
    </row>
    <row r="2501" spans="1:12" ht="13.5" customHeight="1" x14ac:dyDescent="0.25">
      <c r="A2501" s="3" t="s">
        <v>70</v>
      </c>
      <c r="B2501" s="2" t="s">
        <v>41491</v>
      </c>
      <c r="C2501" s="2" t="s">
        <v>10063</v>
      </c>
      <c r="D2501" s="3" t="s">
        <v>10064</v>
      </c>
      <c r="E2501" s="3" t="s">
        <v>10064</v>
      </c>
      <c r="F2501" s="3" t="s">
        <v>10065</v>
      </c>
      <c r="G2501" s="3" t="s">
        <v>10066</v>
      </c>
      <c r="H2501" s="3" t="s">
        <v>29974</v>
      </c>
      <c r="I2501" s="3" t="s">
        <v>29974</v>
      </c>
      <c r="J2501" s="3" t="s">
        <v>29975</v>
      </c>
      <c r="K2501" s="3" t="s">
        <v>29976</v>
      </c>
      <c r="L2501" s="3"/>
    </row>
    <row r="2502" spans="1:12" ht="13.5" customHeight="1" x14ac:dyDescent="0.25">
      <c r="A2502" s="3" t="s">
        <v>70</v>
      </c>
      <c r="B2502" s="2" t="s">
        <v>41492</v>
      </c>
      <c r="C2502" s="2" t="s">
        <v>10067</v>
      </c>
      <c r="D2502" s="3" t="s">
        <v>10068</v>
      </c>
      <c r="E2502" s="3" t="s">
        <v>10068</v>
      </c>
      <c r="F2502" s="3" t="s">
        <v>10069</v>
      </c>
      <c r="G2502" s="3" t="s">
        <v>10070</v>
      </c>
      <c r="H2502" s="3" t="s">
        <v>29977</v>
      </c>
      <c r="I2502" s="3" t="s">
        <v>29977</v>
      </c>
      <c r="J2502" s="3" t="s">
        <v>29978</v>
      </c>
      <c r="K2502" s="3" t="s">
        <v>29979</v>
      </c>
      <c r="L2502" s="3"/>
    </row>
    <row r="2503" spans="1:12" ht="13.5" customHeight="1" x14ac:dyDescent="0.25">
      <c r="A2503" s="3" t="s">
        <v>70</v>
      </c>
      <c r="B2503" s="2" t="s">
        <v>41493</v>
      </c>
      <c r="C2503" s="2" t="s">
        <v>10071</v>
      </c>
      <c r="D2503" s="3" t="s">
        <v>10072</v>
      </c>
      <c r="E2503" s="3" t="s">
        <v>10072</v>
      </c>
      <c r="F2503" s="3" t="s">
        <v>10073</v>
      </c>
      <c r="G2503" s="3" t="s">
        <v>10074</v>
      </c>
      <c r="H2503" s="3" t="s">
        <v>10072</v>
      </c>
      <c r="I2503" s="3" t="s">
        <v>10072</v>
      </c>
      <c r="J2503" s="3" t="s">
        <v>29980</v>
      </c>
      <c r="K2503" s="3" t="s">
        <v>29981</v>
      </c>
      <c r="L2503" s="3"/>
    </row>
    <row r="2504" spans="1:12" ht="13.5" customHeight="1" x14ac:dyDescent="0.25">
      <c r="A2504" s="3" t="s">
        <v>70</v>
      </c>
      <c r="B2504" s="2" t="s">
        <v>41494</v>
      </c>
      <c r="C2504" s="2" t="s">
        <v>10075</v>
      </c>
      <c r="D2504" s="3" t="s">
        <v>10076</v>
      </c>
      <c r="E2504" s="3" t="s">
        <v>10076</v>
      </c>
      <c r="F2504" s="3" t="s">
        <v>10077</v>
      </c>
      <c r="G2504" s="3" t="s">
        <v>10078</v>
      </c>
      <c r="H2504" s="3" t="s">
        <v>29982</v>
      </c>
      <c r="I2504" s="3" t="s">
        <v>29982</v>
      </c>
      <c r="J2504" s="3" t="s">
        <v>29983</v>
      </c>
      <c r="K2504" s="3" t="s">
        <v>29984</v>
      </c>
      <c r="L2504" s="3"/>
    </row>
    <row r="2505" spans="1:12" ht="13.5" customHeight="1" x14ac:dyDescent="0.25">
      <c r="A2505" s="3" t="s">
        <v>70</v>
      </c>
      <c r="B2505" s="2" t="s">
        <v>41495</v>
      </c>
      <c r="C2505" s="2" t="s">
        <v>10079</v>
      </c>
      <c r="D2505" s="3" t="s">
        <v>10080</v>
      </c>
      <c r="E2505" s="3" t="s">
        <v>10080</v>
      </c>
      <c r="F2505" s="3" t="s">
        <v>10081</v>
      </c>
      <c r="G2505" s="3" t="s">
        <v>10082</v>
      </c>
      <c r="H2505" s="3" t="s">
        <v>29985</v>
      </c>
      <c r="I2505" s="3" t="s">
        <v>29985</v>
      </c>
      <c r="J2505" s="3" t="s">
        <v>29986</v>
      </c>
      <c r="K2505" s="3" t="s">
        <v>29987</v>
      </c>
      <c r="L2505" s="3"/>
    </row>
    <row r="2506" spans="1:12" ht="13.5" customHeight="1" x14ac:dyDescent="0.25">
      <c r="A2506" s="3" t="s">
        <v>70</v>
      </c>
      <c r="B2506" s="2" t="s">
        <v>41496</v>
      </c>
      <c r="C2506" s="2" t="s">
        <v>10083</v>
      </c>
      <c r="D2506" s="3" t="s">
        <v>10084</v>
      </c>
      <c r="E2506" s="3" t="s">
        <v>10084</v>
      </c>
      <c r="F2506" s="3" t="s">
        <v>10085</v>
      </c>
      <c r="G2506" s="3" t="s">
        <v>10086</v>
      </c>
      <c r="H2506" s="3" t="s">
        <v>29988</v>
      </c>
      <c r="I2506" s="3" t="s">
        <v>29988</v>
      </c>
      <c r="J2506" s="3" t="s">
        <v>29989</v>
      </c>
      <c r="K2506" s="3" t="s">
        <v>29990</v>
      </c>
      <c r="L2506" s="3"/>
    </row>
    <row r="2507" spans="1:12" ht="13.5" customHeight="1" x14ac:dyDescent="0.25">
      <c r="A2507" s="3" t="s">
        <v>70</v>
      </c>
      <c r="B2507" s="2" t="s">
        <v>41497</v>
      </c>
      <c r="C2507" s="2" t="s">
        <v>10087</v>
      </c>
      <c r="D2507" s="3" t="s">
        <v>10088</v>
      </c>
      <c r="E2507" s="3" t="s">
        <v>10088</v>
      </c>
      <c r="F2507" s="3" t="s">
        <v>10089</v>
      </c>
      <c r="G2507" s="3" t="s">
        <v>10090</v>
      </c>
      <c r="H2507" s="3" t="s">
        <v>29991</v>
      </c>
      <c r="I2507" s="3" t="s">
        <v>29991</v>
      </c>
      <c r="J2507" s="3" t="s">
        <v>29992</v>
      </c>
      <c r="K2507" s="3" t="s">
        <v>29993</v>
      </c>
      <c r="L2507" s="3"/>
    </row>
    <row r="2508" spans="1:12" ht="13.5" customHeight="1" x14ac:dyDescent="0.25">
      <c r="A2508" s="3" t="s">
        <v>70</v>
      </c>
      <c r="B2508" s="2" t="s">
        <v>41498</v>
      </c>
      <c r="C2508" s="2" t="s">
        <v>10091</v>
      </c>
      <c r="D2508" s="3" t="s">
        <v>10092</v>
      </c>
      <c r="E2508" s="3" t="s">
        <v>10092</v>
      </c>
      <c r="F2508" s="3" t="s">
        <v>10093</v>
      </c>
      <c r="G2508" s="3" t="s">
        <v>10094</v>
      </c>
      <c r="H2508" s="3" t="s">
        <v>10092</v>
      </c>
      <c r="I2508" s="3" t="s">
        <v>10092</v>
      </c>
      <c r="J2508" s="3" t="s">
        <v>29994</v>
      </c>
      <c r="K2508" s="3" t="s">
        <v>29995</v>
      </c>
      <c r="L2508" s="3"/>
    </row>
    <row r="2509" spans="1:12" ht="13.5" customHeight="1" x14ac:dyDescent="0.25">
      <c r="A2509" s="3" t="s">
        <v>183</v>
      </c>
      <c r="B2509" s="2" t="s">
        <v>41499</v>
      </c>
      <c r="C2509" s="2" t="s">
        <v>10095</v>
      </c>
      <c r="D2509" s="3" t="s">
        <v>10096</v>
      </c>
      <c r="E2509" s="3" t="s">
        <v>10096</v>
      </c>
      <c r="F2509" s="3" t="s">
        <v>10097</v>
      </c>
      <c r="G2509" s="3" t="s">
        <v>10098</v>
      </c>
      <c r="H2509" s="3" t="s">
        <v>29996</v>
      </c>
      <c r="I2509" s="3" t="s">
        <v>29996</v>
      </c>
      <c r="J2509" s="3" t="s">
        <v>29997</v>
      </c>
      <c r="K2509" s="3" t="s">
        <v>29998</v>
      </c>
      <c r="L2509" s="3"/>
    </row>
    <row r="2510" spans="1:12" ht="13.5" customHeight="1" x14ac:dyDescent="0.25">
      <c r="A2510" s="3" t="s">
        <v>70</v>
      </c>
      <c r="B2510" s="2" t="s">
        <v>41500</v>
      </c>
      <c r="C2510" s="2" t="s">
        <v>10099</v>
      </c>
      <c r="D2510" s="3" t="s">
        <v>10100</v>
      </c>
      <c r="E2510" s="3" t="s">
        <v>10100</v>
      </c>
      <c r="F2510" s="3" t="s">
        <v>10101</v>
      </c>
      <c r="G2510" s="3" t="s">
        <v>10102</v>
      </c>
      <c r="H2510" s="3" t="s">
        <v>29999</v>
      </c>
      <c r="I2510" s="3" t="s">
        <v>29999</v>
      </c>
      <c r="J2510" s="3" t="s">
        <v>30000</v>
      </c>
      <c r="K2510" s="3" t="s">
        <v>30001</v>
      </c>
      <c r="L2510" s="3"/>
    </row>
    <row r="2511" spans="1:12" ht="13.5" customHeight="1" x14ac:dyDescent="0.25">
      <c r="A2511" s="3" t="s">
        <v>70</v>
      </c>
      <c r="B2511" s="2" t="s">
        <v>41501</v>
      </c>
      <c r="C2511" s="2" t="s">
        <v>10103</v>
      </c>
      <c r="D2511" s="3" t="s">
        <v>10104</v>
      </c>
      <c r="E2511" s="3" t="s">
        <v>10104</v>
      </c>
      <c r="F2511" s="3" t="s">
        <v>10105</v>
      </c>
      <c r="G2511" s="3" t="s">
        <v>10106</v>
      </c>
      <c r="H2511" s="3" t="s">
        <v>30002</v>
      </c>
      <c r="I2511" s="3" t="s">
        <v>30002</v>
      </c>
      <c r="J2511" s="3" t="s">
        <v>30003</v>
      </c>
      <c r="K2511" s="3" t="s">
        <v>30004</v>
      </c>
      <c r="L2511" s="3"/>
    </row>
    <row r="2512" spans="1:12" ht="13.5" customHeight="1" x14ac:dyDescent="0.25">
      <c r="A2512" s="3" t="s">
        <v>70</v>
      </c>
      <c r="B2512" s="2" t="s">
        <v>41502</v>
      </c>
      <c r="C2512" s="2" t="s">
        <v>10107</v>
      </c>
      <c r="D2512" s="3" t="s">
        <v>10108</v>
      </c>
      <c r="E2512" s="3" t="s">
        <v>10108</v>
      </c>
      <c r="F2512" s="3" t="s">
        <v>10109</v>
      </c>
      <c r="G2512" s="3" t="s">
        <v>10110</v>
      </c>
      <c r="H2512" s="3" t="s">
        <v>10108</v>
      </c>
      <c r="I2512" s="3" t="s">
        <v>10108</v>
      </c>
      <c r="J2512" s="3" t="s">
        <v>30005</v>
      </c>
      <c r="K2512" s="3" t="s">
        <v>30006</v>
      </c>
      <c r="L2512" s="3"/>
    </row>
    <row r="2513" spans="1:12" ht="13.5" customHeight="1" x14ac:dyDescent="0.25">
      <c r="A2513" s="3" t="s">
        <v>183</v>
      </c>
      <c r="B2513" s="2" t="s">
        <v>41503</v>
      </c>
      <c r="C2513" s="2" t="s">
        <v>10111</v>
      </c>
      <c r="D2513" s="3" t="s">
        <v>10112</v>
      </c>
      <c r="E2513" s="3" t="s">
        <v>10112</v>
      </c>
      <c r="F2513" s="3" t="s">
        <v>10113</v>
      </c>
      <c r="G2513" s="3" t="s">
        <v>10114</v>
      </c>
      <c r="H2513" s="3" t="s">
        <v>30007</v>
      </c>
      <c r="I2513" s="3" t="s">
        <v>30007</v>
      </c>
      <c r="J2513" s="3" t="s">
        <v>30008</v>
      </c>
      <c r="K2513" s="3" t="s">
        <v>30009</v>
      </c>
      <c r="L2513" s="3"/>
    </row>
    <row r="2514" spans="1:12" ht="13.5" customHeight="1" x14ac:dyDescent="0.25">
      <c r="A2514" s="3" t="s">
        <v>70</v>
      </c>
      <c r="B2514" s="2" t="s">
        <v>41504</v>
      </c>
      <c r="C2514" s="2" t="s">
        <v>10115</v>
      </c>
      <c r="D2514" s="3" t="s">
        <v>10116</v>
      </c>
      <c r="E2514" s="3" t="s">
        <v>10116</v>
      </c>
      <c r="F2514" s="3" t="s">
        <v>10117</v>
      </c>
      <c r="G2514" s="3" t="s">
        <v>10118</v>
      </c>
      <c r="H2514" s="3" t="s">
        <v>30010</v>
      </c>
      <c r="I2514" s="3" t="s">
        <v>30010</v>
      </c>
      <c r="J2514" s="3" t="s">
        <v>30011</v>
      </c>
      <c r="K2514" s="3" t="s">
        <v>30012</v>
      </c>
      <c r="L2514" s="3"/>
    </row>
    <row r="2515" spans="1:12" ht="13.5" customHeight="1" x14ac:dyDescent="0.25">
      <c r="A2515" s="3" t="s">
        <v>506</v>
      </c>
      <c r="B2515" s="2" t="s">
        <v>41505</v>
      </c>
      <c r="C2515" s="2" t="s">
        <v>10119</v>
      </c>
      <c r="D2515" s="3" t="s">
        <v>10120</v>
      </c>
      <c r="E2515" s="3" t="s">
        <v>10120</v>
      </c>
      <c r="F2515" s="3" t="s">
        <v>10121</v>
      </c>
      <c r="G2515" s="3" t="s">
        <v>10120</v>
      </c>
      <c r="H2515" s="3" t="s">
        <v>30013</v>
      </c>
      <c r="I2515" s="3" t="s">
        <v>30013</v>
      </c>
      <c r="J2515" s="3" t="s">
        <v>30014</v>
      </c>
      <c r="K2515" s="3" t="s">
        <v>30013</v>
      </c>
      <c r="L2515" s="3"/>
    </row>
    <row r="2516" spans="1:12" ht="13.5" customHeight="1" x14ac:dyDescent="0.25">
      <c r="A2516" s="3" t="s">
        <v>70</v>
      </c>
      <c r="B2516" s="2" t="s">
        <v>41506</v>
      </c>
      <c r="C2516" s="2" t="s">
        <v>10122</v>
      </c>
      <c r="D2516" s="3" t="s">
        <v>10123</v>
      </c>
      <c r="E2516" s="3" t="s">
        <v>10124</v>
      </c>
      <c r="F2516" s="3" t="s">
        <v>10125</v>
      </c>
      <c r="G2516" s="3" t="s">
        <v>10126</v>
      </c>
      <c r="H2516" s="3" t="s">
        <v>30015</v>
      </c>
      <c r="I2516" s="3" t="s">
        <v>30016</v>
      </c>
      <c r="J2516" s="3" t="s">
        <v>30017</v>
      </c>
      <c r="K2516" s="3" t="s">
        <v>30018</v>
      </c>
      <c r="L2516" s="3"/>
    </row>
    <row r="2517" spans="1:12" ht="13.5" customHeight="1" x14ac:dyDescent="0.25">
      <c r="A2517" s="3" t="s">
        <v>70</v>
      </c>
      <c r="B2517" s="2" t="s">
        <v>41507</v>
      </c>
      <c r="C2517" s="2" t="s">
        <v>10127</v>
      </c>
      <c r="D2517" s="3" t="s">
        <v>10128</v>
      </c>
      <c r="E2517" s="3" t="s">
        <v>10129</v>
      </c>
      <c r="F2517" s="3" t="s">
        <v>10130</v>
      </c>
      <c r="G2517" s="3" t="s">
        <v>10131</v>
      </c>
      <c r="H2517" s="3" t="s">
        <v>10128</v>
      </c>
      <c r="I2517" s="3" t="s">
        <v>30019</v>
      </c>
      <c r="J2517" s="3" t="s">
        <v>30020</v>
      </c>
      <c r="K2517" s="3" t="s">
        <v>30021</v>
      </c>
      <c r="L2517" s="3"/>
    </row>
    <row r="2518" spans="1:12" ht="13.5" customHeight="1" x14ac:dyDescent="0.25">
      <c r="A2518" s="3" t="s">
        <v>9</v>
      </c>
      <c r="B2518" s="2" t="s">
        <v>41508</v>
      </c>
      <c r="C2518" s="2" t="s">
        <v>10132</v>
      </c>
      <c r="D2518" s="3" t="s">
        <v>10133</v>
      </c>
      <c r="E2518" s="3" t="s">
        <v>10133</v>
      </c>
      <c r="F2518" s="3" t="s">
        <v>10134</v>
      </c>
      <c r="G2518" s="3" t="s">
        <v>10135</v>
      </c>
      <c r="H2518" s="3" t="s">
        <v>30022</v>
      </c>
      <c r="I2518" s="3" t="s">
        <v>30022</v>
      </c>
      <c r="J2518" s="3" t="s">
        <v>30023</v>
      </c>
      <c r="K2518" s="3" t="s">
        <v>30024</v>
      </c>
      <c r="L2518" s="3"/>
    </row>
    <row r="2519" spans="1:12" ht="13.5" customHeight="1" x14ac:dyDescent="0.25">
      <c r="A2519" s="3" t="s">
        <v>9</v>
      </c>
      <c r="B2519" s="2" t="s">
        <v>41509</v>
      </c>
      <c r="C2519" s="2" t="s">
        <v>10136</v>
      </c>
      <c r="D2519" s="3" t="s">
        <v>10137</v>
      </c>
      <c r="E2519" s="3" t="s">
        <v>10138</v>
      </c>
      <c r="F2519" s="3" t="s">
        <v>10139</v>
      </c>
      <c r="G2519" s="3" t="s">
        <v>10140</v>
      </c>
      <c r="H2519" s="3" t="s">
        <v>30025</v>
      </c>
      <c r="I2519" s="3" t="s">
        <v>30026</v>
      </c>
      <c r="J2519" s="3" t="s">
        <v>30027</v>
      </c>
      <c r="K2519" s="3" t="s">
        <v>30028</v>
      </c>
      <c r="L2519" s="3"/>
    </row>
    <row r="2520" spans="1:12" ht="13.5" customHeight="1" x14ac:dyDescent="0.25">
      <c r="A2520" s="3" t="s">
        <v>9</v>
      </c>
      <c r="B2520" s="2" t="s">
        <v>41510</v>
      </c>
      <c r="C2520" s="2" t="s">
        <v>10141</v>
      </c>
      <c r="D2520" s="3" t="s">
        <v>10142</v>
      </c>
      <c r="E2520" s="3" t="s">
        <v>10143</v>
      </c>
      <c r="F2520" s="3" t="s">
        <v>10144</v>
      </c>
      <c r="G2520" s="3" t="s">
        <v>10145</v>
      </c>
      <c r="H2520" s="3" t="s">
        <v>30029</v>
      </c>
      <c r="I2520" s="3" t="s">
        <v>30030</v>
      </c>
      <c r="J2520" s="3" t="s">
        <v>30031</v>
      </c>
      <c r="K2520" s="3" t="s">
        <v>30032</v>
      </c>
      <c r="L2520" s="3"/>
    </row>
    <row r="2521" spans="1:12" ht="13.5" customHeight="1" x14ac:dyDescent="0.25">
      <c r="A2521" s="3" t="s">
        <v>9</v>
      </c>
      <c r="B2521" s="2" t="s">
        <v>41511</v>
      </c>
      <c r="C2521" s="2" t="s">
        <v>10146</v>
      </c>
      <c r="D2521" s="3" t="s">
        <v>10147</v>
      </c>
      <c r="E2521" s="3" t="s">
        <v>10148</v>
      </c>
      <c r="F2521" s="3" t="s">
        <v>10149</v>
      </c>
      <c r="G2521" s="3" t="s">
        <v>10150</v>
      </c>
      <c r="H2521" s="3" t="s">
        <v>30033</v>
      </c>
      <c r="I2521" s="3" t="s">
        <v>30034</v>
      </c>
      <c r="J2521" s="3" t="s">
        <v>30035</v>
      </c>
      <c r="K2521" s="3" t="s">
        <v>30036</v>
      </c>
      <c r="L2521" s="3"/>
    </row>
    <row r="2522" spans="1:12" ht="13.5" customHeight="1" x14ac:dyDescent="0.25">
      <c r="A2522" s="3" t="s">
        <v>9</v>
      </c>
      <c r="B2522" s="2" t="s">
        <v>41512</v>
      </c>
      <c r="C2522" s="2" t="s">
        <v>10151</v>
      </c>
      <c r="D2522" s="3" t="s">
        <v>10152</v>
      </c>
      <c r="E2522" s="3" t="s">
        <v>10153</v>
      </c>
      <c r="F2522" s="3" t="s">
        <v>10154</v>
      </c>
      <c r="G2522" s="3" t="s">
        <v>10155</v>
      </c>
      <c r="H2522" s="3" t="s">
        <v>30037</v>
      </c>
      <c r="I2522" s="3" t="s">
        <v>30038</v>
      </c>
      <c r="J2522" s="3" t="s">
        <v>30039</v>
      </c>
      <c r="K2522" s="3" t="s">
        <v>30040</v>
      </c>
      <c r="L2522" s="3"/>
    </row>
    <row r="2523" spans="1:12" ht="13.5" customHeight="1" x14ac:dyDescent="0.25">
      <c r="A2523" s="3" t="s">
        <v>9</v>
      </c>
      <c r="B2523" s="2" t="s">
        <v>41513</v>
      </c>
      <c r="C2523" s="2" t="s">
        <v>10156</v>
      </c>
      <c r="D2523" s="3" t="s">
        <v>10157</v>
      </c>
      <c r="E2523" s="3" t="s">
        <v>10157</v>
      </c>
      <c r="F2523" s="3" t="s">
        <v>10158</v>
      </c>
      <c r="G2523" s="3" t="s">
        <v>10157</v>
      </c>
      <c r="H2523" s="3" t="s">
        <v>30041</v>
      </c>
      <c r="I2523" s="3" t="s">
        <v>30041</v>
      </c>
      <c r="J2523" s="3" t="s">
        <v>30042</v>
      </c>
      <c r="K2523" s="3" t="s">
        <v>30041</v>
      </c>
      <c r="L2523" s="3"/>
    </row>
    <row r="2524" spans="1:12" ht="13.5" customHeight="1" x14ac:dyDescent="0.25">
      <c r="A2524" s="3" t="s">
        <v>9</v>
      </c>
      <c r="B2524" s="2" t="s">
        <v>41514</v>
      </c>
      <c r="C2524" s="2" t="s">
        <v>10159</v>
      </c>
      <c r="D2524" s="3" t="s">
        <v>10160</v>
      </c>
      <c r="E2524" s="3" t="s">
        <v>10160</v>
      </c>
      <c r="F2524" s="3" t="s">
        <v>10161</v>
      </c>
      <c r="G2524" s="3" t="s">
        <v>10160</v>
      </c>
      <c r="H2524" s="3" t="s">
        <v>30043</v>
      </c>
      <c r="I2524" s="3" t="s">
        <v>30043</v>
      </c>
      <c r="J2524" s="3" t="s">
        <v>30044</v>
      </c>
      <c r="K2524" s="3" t="s">
        <v>30043</v>
      </c>
      <c r="L2524" s="3"/>
    </row>
    <row r="2525" spans="1:12" ht="13.5" customHeight="1" x14ac:dyDescent="0.25">
      <c r="A2525" s="3" t="s">
        <v>9</v>
      </c>
      <c r="B2525" s="2" t="s">
        <v>41515</v>
      </c>
      <c r="C2525" s="2" t="s">
        <v>10162</v>
      </c>
      <c r="D2525" s="3" t="s">
        <v>10163</v>
      </c>
      <c r="E2525" s="3" t="s">
        <v>10163</v>
      </c>
      <c r="F2525" s="3" t="s">
        <v>10164</v>
      </c>
      <c r="G2525" s="3" t="s">
        <v>10165</v>
      </c>
      <c r="H2525" s="3" t="s">
        <v>30045</v>
      </c>
      <c r="I2525" s="3" t="s">
        <v>30045</v>
      </c>
      <c r="J2525" s="3" t="s">
        <v>30046</v>
      </c>
      <c r="K2525" s="3" t="s">
        <v>30047</v>
      </c>
      <c r="L2525" s="3"/>
    </row>
    <row r="2526" spans="1:12" ht="13.5" customHeight="1" x14ac:dyDescent="0.25">
      <c r="A2526" s="3" t="s">
        <v>9</v>
      </c>
      <c r="B2526" s="2" t="s">
        <v>41516</v>
      </c>
      <c r="C2526" s="2" t="s">
        <v>10166</v>
      </c>
      <c r="D2526" s="3" t="s">
        <v>10167</v>
      </c>
      <c r="E2526" s="3" t="s">
        <v>10168</v>
      </c>
      <c r="F2526" s="3" t="s">
        <v>10169</v>
      </c>
      <c r="G2526" s="3" t="s">
        <v>10170</v>
      </c>
      <c r="H2526" s="3" t="s">
        <v>30048</v>
      </c>
      <c r="I2526" s="3" t="s">
        <v>30049</v>
      </c>
      <c r="J2526" s="3" t="s">
        <v>30050</v>
      </c>
      <c r="K2526" s="3" t="s">
        <v>30051</v>
      </c>
      <c r="L2526" s="3"/>
    </row>
    <row r="2527" spans="1:12" ht="13.5" customHeight="1" x14ac:dyDescent="0.25">
      <c r="A2527" s="3" t="s">
        <v>9</v>
      </c>
      <c r="B2527" s="2" t="s">
        <v>41517</v>
      </c>
      <c r="C2527" s="2" t="s">
        <v>10171</v>
      </c>
      <c r="D2527" s="3" t="s">
        <v>10172</v>
      </c>
      <c r="E2527" s="3" t="s">
        <v>10172</v>
      </c>
      <c r="F2527" s="3" t="s">
        <v>10173</v>
      </c>
      <c r="G2527" s="3" t="s">
        <v>10172</v>
      </c>
      <c r="H2527" s="3" t="s">
        <v>30052</v>
      </c>
      <c r="I2527" s="3" t="s">
        <v>30052</v>
      </c>
      <c r="J2527" s="3" t="s">
        <v>30053</v>
      </c>
      <c r="K2527" s="3" t="s">
        <v>30052</v>
      </c>
      <c r="L2527" s="3"/>
    </row>
    <row r="2528" spans="1:12" ht="13.5" customHeight="1" x14ac:dyDescent="0.25">
      <c r="A2528" s="3" t="s">
        <v>9</v>
      </c>
      <c r="B2528" s="2" t="s">
        <v>41518</v>
      </c>
      <c r="C2528" s="2" t="s">
        <v>10174</v>
      </c>
      <c r="D2528" s="3" t="s">
        <v>10175</v>
      </c>
      <c r="E2528" s="3" t="s">
        <v>10175</v>
      </c>
      <c r="F2528" s="3" t="s">
        <v>10176</v>
      </c>
      <c r="G2528" s="3" t="s">
        <v>10175</v>
      </c>
      <c r="H2528" s="3" t="s">
        <v>30054</v>
      </c>
      <c r="I2528" s="3" t="s">
        <v>30054</v>
      </c>
      <c r="J2528" s="3" t="s">
        <v>30055</v>
      </c>
      <c r="K2528" s="3" t="s">
        <v>30054</v>
      </c>
      <c r="L2528" s="3"/>
    </row>
    <row r="2529" spans="1:12" ht="13.5" customHeight="1" x14ac:dyDescent="0.25">
      <c r="A2529" s="3" t="s">
        <v>9</v>
      </c>
      <c r="B2529" s="2" t="s">
        <v>41519</v>
      </c>
      <c r="C2529" s="2" t="s">
        <v>10177</v>
      </c>
      <c r="D2529" s="3" t="s">
        <v>10178</v>
      </c>
      <c r="E2529" s="3" t="s">
        <v>10178</v>
      </c>
      <c r="F2529" s="3" t="s">
        <v>10179</v>
      </c>
      <c r="G2529" s="3" t="s">
        <v>10180</v>
      </c>
      <c r="H2529" s="3" t="s">
        <v>30056</v>
      </c>
      <c r="I2529" s="3" t="s">
        <v>30056</v>
      </c>
      <c r="J2529" s="3" t="s">
        <v>30057</v>
      </c>
      <c r="K2529" s="3" t="s">
        <v>30058</v>
      </c>
      <c r="L2529" s="3"/>
    </row>
    <row r="2530" spans="1:12" ht="13.5" customHeight="1" x14ac:dyDescent="0.25">
      <c r="A2530" s="3" t="s">
        <v>9</v>
      </c>
      <c r="B2530" s="2" t="s">
        <v>41520</v>
      </c>
      <c r="C2530" s="2" t="s">
        <v>10181</v>
      </c>
      <c r="D2530" s="3" t="s">
        <v>10182</v>
      </c>
      <c r="E2530" s="3" t="s">
        <v>10183</v>
      </c>
      <c r="F2530" s="3" t="s">
        <v>10184</v>
      </c>
      <c r="G2530" s="3" t="s">
        <v>10185</v>
      </c>
      <c r="H2530" s="3" t="s">
        <v>30059</v>
      </c>
      <c r="I2530" s="3" t="s">
        <v>30060</v>
      </c>
      <c r="J2530" s="3" t="s">
        <v>30061</v>
      </c>
      <c r="K2530" s="3" t="s">
        <v>30062</v>
      </c>
      <c r="L2530" s="3"/>
    </row>
    <row r="2531" spans="1:12" ht="13.5" customHeight="1" x14ac:dyDescent="0.25">
      <c r="A2531" s="3" t="s">
        <v>9</v>
      </c>
      <c r="B2531" s="2" t="s">
        <v>41521</v>
      </c>
      <c r="C2531" s="2" t="s">
        <v>10186</v>
      </c>
      <c r="D2531" s="3" t="s">
        <v>10187</v>
      </c>
      <c r="E2531" s="3" t="s">
        <v>10188</v>
      </c>
      <c r="F2531" s="3" t="s">
        <v>10189</v>
      </c>
      <c r="G2531" s="3" t="s">
        <v>10190</v>
      </c>
      <c r="H2531" s="3" t="s">
        <v>30063</v>
      </c>
      <c r="I2531" s="3" t="s">
        <v>30064</v>
      </c>
      <c r="J2531" s="3" t="s">
        <v>30065</v>
      </c>
      <c r="K2531" s="3" t="s">
        <v>30066</v>
      </c>
      <c r="L2531" s="3"/>
    </row>
    <row r="2532" spans="1:12" ht="13.5" customHeight="1" x14ac:dyDescent="0.25">
      <c r="A2532" s="3" t="s">
        <v>9</v>
      </c>
      <c r="B2532" s="2" t="s">
        <v>41522</v>
      </c>
      <c r="C2532" s="2" t="s">
        <v>10191</v>
      </c>
      <c r="D2532" s="3" t="s">
        <v>10192</v>
      </c>
      <c r="E2532" s="3" t="s">
        <v>10193</v>
      </c>
      <c r="F2532" s="3" t="s">
        <v>10194</v>
      </c>
      <c r="G2532" s="3" t="s">
        <v>10195</v>
      </c>
      <c r="H2532" s="3" t="s">
        <v>30067</v>
      </c>
      <c r="I2532" s="3" t="s">
        <v>30068</v>
      </c>
      <c r="J2532" s="3" t="s">
        <v>30069</v>
      </c>
      <c r="K2532" s="3" t="s">
        <v>30070</v>
      </c>
      <c r="L2532" s="3"/>
    </row>
    <row r="2533" spans="1:12" ht="13.5" customHeight="1" x14ac:dyDescent="0.25">
      <c r="A2533" s="3" t="s">
        <v>9</v>
      </c>
      <c r="B2533" s="2" t="s">
        <v>41523</v>
      </c>
      <c r="C2533" s="2" t="s">
        <v>10196</v>
      </c>
      <c r="D2533" s="3" t="s">
        <v>10197</v>
      </c>
      <c r="E2533" s="3" t="s">
        <v>10197</v>
      </c>
      <c r="F2533" s="3" t="s">
        <v>10198</v>
      </c>
      <c r="G2533" s="3" t="s">
        <v>10199</v>
      </c>
      <c r="H2533" s="3" t="s">
        <v>30071</v>
      </c>
      <c r="I2533" s="3" t="s">
        <v>30071</v>
      </c>
      <c r="J2533" s="3" t="s">
        <v>30072</v>
      </c>
      <c r="K2533" s="3" t="s">
        <v>30073</v>
      </c>
      <c r="L2533" s="3"/>
    </row>
    <row r="2534" spans="1:12" ht="13.5" customHeight="1" x14ac:dyDescent="0.25">
      <c r="A2534" s="3" t="s">
        <v>9</v>
      </c>
      <c r="B2534" s="2" t="s">
        <v>41524</v>
      </c>
      <c r="C2534" s="2" t="s">
        <v>10200</v>
      </c>
      <c r="D2534" s="3" t="s">
        <v>10201</v>
      </c>
      <c r="E2534" s="3" t="s">
        <v>10202</v>
      </c>
      <c r="F2534" s="3" t="s">
        <v>10203</v>
      </c>
      <c r="G2534" s="3" t="s">
        <v>10204</v>
      </c>
      <c r="H2534" s="3" t="s">
        <v>30074</v>
      </c>
      <c r="I2534" s="3" t="s">
        <v>30075</v>
      </c>
      <c r="J2534" s="3" t="s">
        <v>30076</v>
      </c>
      <c r="K2534" s="3" t="s">
        <v>30077</v>
      </c>
      <c r="L2534" s="3"/>
    </row>
    <row r="2535" spans="1:12" ht="13.5" customHeight="1" x14ac:dyDescent="0.25">
      <c r="A2535" s="3" t="s">
        <v>9</v>
      </c>
      <c r="B2535" s="2" t="s">
        <v>41525</v>
      </c>
      <c r="C2535" s="2" t="s">
        <v>10205</v>
      </c>
      <c r="D2535" s="3" t="s">
        <v>10206</v>
      </c>
      <c r="E2535" s="3" t="s">
        <v>10207</v>
      </c>
      <c r="F2535" s="3" t="s">
        <v>10208</v>
      </c>
      <c r="G2535" s="3" t="s">
        <v>10209</v>
      </c>
      <c r="H2535" s="3" t="s">
        <v>30078</v>
      </c>
      <c r="I2535" s="3" t="s">
        <v>30079</v>
      </c>
      <c r="J2535" s="3" t="s">
        <v>30080</v>
      </c>
      <c r="K2535" s="3" t="s">
        <v>30081</v>
      </c>
      <c r="L2535" s="3"/>
    </row>
    <row r="2536" spans="1:12" ht="13.5" customHeight="1" x14ac:dyDescent="0.25">
      <c r="A2536" s="3" t="s">
        <v>9</v>
      </c>
      <c r="B2536" s="2" t="s">
        <v>41526</v>
      </c>
      <c r="C2536" s="2" t="s">
        <v>10210</v>
      </c>
      <c r="D2536" s="3" t="s">
        <v>10211</v>
      </c>
      <c r="E2536" s="3" t="s">
        <v>10212</v>
      </c>
      <c r="F2536" s="3" t="s">
        <v>10213</v>
      </c>
      <c r="G2536" s="3" t="s">
        <v>10214</v>
      </c>
      <c r="H2536" s="3" t="s">
        <v>30082</v>
      </c>
      <c r="I2536" s="3" t="s">
        <v>30083</v>
      </c>
      <c r="J2536" s="3" t="s">
        <v>30084</v>
      </c>
      <c r="K2536" s="3" t="s">
        <v>30085</v>
      </c>
      <c r="L2536" s="3"/>
    </row>
    <row r="2537" spans="1:12" ht="13.5" customHeight="1" x14ac:dyDescent="0.25">
      <c r="A2537" s="3" t="s">
        <v>9</v>
      </c>
      <c r="B2537" s="2" t="s">
        <v>41527</v>
      </c>
      <c r="C2537" s="2" t="s">
        <v>10215</v>
      </c>
      <c r="D2537" s="3" t="s">
        <v>10216</v>
      </c>
      <c r="E2537" s="3" t="s">
        <v>10216</v>
      </c>
      <c r="F2537" s="3" t="s">
        <v>10217</v>
      </c>
      <c r="G2537" s="3" t="s">
        <v>10218</v>
      </c>
      <c r="H2537" s="3" t="s">
        <v>30086</v>
      </c>
      <c r="I2537" s="3" t="s">
        <v>30086</v>
      </c>
      <c r="J2537" s="3" t="s">
        <v>30087</v>
      </c>
      <c r="K2537" s="3" t="s">
        <v>30088</v>
      </c>
      <c r="L2537" s="3"/>
    </row>
    <row r="2538" spans="1:12" ht="13.5" customHeight="1" x14ac:dyDescent="0.25">
      <c r="A2538" s="3" t="s">
        <v>9</v>
      </c>
      <c r="B2538" s="2" t="s">
        <v>41528</v>
      </c>
      <c r="C2538" s="2" t="s">
        <v>10219</v>
      </c>
      <c r="D2538" s="3" t="s">
        <v>10220</v>
      </c>
      <c r="E2538" s="3" t="s">
        <v>10221</v>
      </c>
      <c r="F2538" s="3" t="s">
        <v>10222</v>
      </c>
      <c r="G2538" s="3" t="s">
        <v>10223</v>
      </c>
      <c r="H2538" s="3" t="s">
        <v>30089</v>
      </c>
      <c r="I2538" s="3" t="s">
        <v>30090</v>
      </c>
      <c r="J2538" s="3" t="s">
        <v>30091</v>
      </c>
      <c r="K2538" s="3" t="s">
        <v>30092</v>
      </c>
      <c r="L2538" s="3"/>
    </row>
    <row r="2539" spans="1:12" ht="13.5" customHeight="1" x14ac:dyDescent="0.25">
      <c r="A2539" s="3" t="s">
        <v>9</v>
      </c>
      <c r="B2539" s="2" t="s">
        <v>41529</v>
      </c>
      <c r="C2539" s="2" t="s">
        <v>10224</v>
      </c>
      <c r="D2539" s="3" t="s">
        <v>10225</v>
      </c>
      <c r="E2539" s="3" t="s">
        <v>10225</v>
      </c>
      <c r="F2539" s="3" t="s">
        <v>10226</v>
      </c>
      <c r="G2539" s="3" t="s">
        <v>10225</v>
      </c>
      <c r="H2539" s="3" t="s">
        <v>30093</v>
      </c>
      <c r="I2539" s="3" t="s">
        <v>30093</v>
      </c>
      <c r="J2539" s="3" t="s">
        <v>30094</v>
      </c>
      <c r="K2539" s="3" t="s">
        <v>30093</v>
      </c>
      <c r="L2539" s="3"/>
    </row>
    <row r="2540" spans="1:12" ht="13.5" customHeight="1" x14ac:dyDescent="0.25">
      <c r="A2540" s="3" t="s">
        <v>9</v>
      </c>
      <c r="B2540" s="2" t="s">
        <v>41530</v>
      </c>
      <c r="C2540" s="2" t="s">
        <v>10227</v>
      </c>
      <c r="D2540" s="3" t="s">
        <v>10228</v>
      </c>
      <c r="E2540" s="3" t="s">
        <v>10229</v>
      </c>
      <c r="F2540" s="3" t="s">
        <v>10230</v>
      </c>
      <c r="G2540" s="3" t="s">
        <v>10231</v>
      </c>
      <c r="H2540" s="3" t="s">
        <v>30095</v>
      </c>
      <c r="I2540" s="3" t="s">
        <v>30096</v>
      </c>
      <c r="J2540" s="3" t="s">
        <v>30097</v>
      </c>
      <c r="K2540" s="3" t="s">
        <v>30098</v>
      </c>
      <c r="L2540" s="3"/>
    </row>
    <row r="2541" spans="1:12" ht="13.5" customHeight="1" x14ac:dyDescent="0.25">
      <c r="A2541" s="3" t="s">
        <v>9</v>
      </c>
      <c r="B2541" s="2" t="s">
        <v>41531</v>
      </c>
      <c r="C2541" s="2" t="s">
        <v>10232</v>
      </c>
      <c r="D2541" s="3" t="s">
        <v>10233</v>
      </c>
      <c r="E2541" s="3" t="s">
        <v>10233</v>
      </c>
      <c r="F2541" s="3" t="s">
        <v>10234</v>
      </c>
      <c r="G2541" s="3" t="s">
        <v>10235</v>
      </c>
      <c r="H2541" s="3" t="s">
        <v>30099</v>
      </c>
      <c r="I2541" s="3" t="s">
        <v>30099</v>
      </c>
      <c r="J2541" s="3" t="s">
        <v>30100</v>
      </c>
      <c r="K2541" s="3" t="s">
        <v>30101</v>
      </c>
      <c r="L2541" s="3"/>
    </row>
    <row r="2542" spans="1:12" ht="13.5" customHeight="1" x14ac:dyDescent="0.25">
      <c r="A2542" s="3" t="s">
        <v>9</v>
      </c>
      <c r="B2542" s="2" t="s">
        <v>41532</v>
      </c>
      <c r="C2542" s="2" t="s">
        <v>10236</v>
      </c>
      <c r="D2542" s="3" t="s">
        <v>10237</v>
      </c>
      <c r="E2542" s="3" t="s">
        <v>10238</v>
      </c>
      <c r="F2542" s="3" t="s">
        <v>10239</v>
      </c>
      <c r="G2542" s="3" t="s">
        <v>10240</v>
      </c>
      <c r="H2542" s="3" t="s">
        <v>30102</v>
      </c>
      <c r="I2542" s="3" t="s">
        <v>30103</v>
      </c>
      <c r="J2542" s="3" t="s">
        <v>30104</v>
      </c>
      <c r="K2542" s="3" t="s">
        <v>30105</v>
      </c>
      <c r="L2542" s="3"/>
    </row>
    <row r="2543" spans="1:12" ht="13.5" customHeight="1" x14ac:dyDescent="0.25">
      <c r="A2543" s="3" t="s">
        <v>9</v>
      </c>
      <c r="B2543" s="2" t="s">
        <v>41533</v>
      </c>
      <c r="C2543" s="2" t="s">
        <v>10241</v>
      </c>
      <c r="D2543" s="3" t="s">
        <v>10242</v>
      </c>
      <c r="E2543" s="3" t="s">
        <v>10243</v>
      </c>
      <c r="F2543" s="3" t="s">
        <v>10244</v>
      </c>
      <c r="G2543" s="3" t="s">
        <v>10245</v>
      </c>
      <c r="H2543" s="3" t="s">
        <v>30106</v>
      </c>
      <c r="I2543" s="3" t="s">
        <v>30107</v>
      </c>
      <c r="J2543" s="3" t="s">
        <v>30108</v>
      </c>
      <c r="K2543" s="3" t="s">
        <v>30109</v>
      </c>
      <c r="L2543" s="3"/>
    </row>
    <row r="2544" spans="1:12" ht="13.5" customHeight="1" x14ac:dyDescent="0.25">
      <c r="A2544" s="3" t="s">
        <v>9</v>
      </c>
      <c r="B2544" s="2" t="s">
        <v>41534</v>
      </c>
      <c r="C2544" s="2" t="s">
        <v>10246</v>
      </c>
      <c r="D2544" s="3" t="s">
        <v>10247</v>
      </c>
      <c r="E2544" s="3" t="s">
        <v>10248</v>
      </c>
      <c r="F2544" s="3" t="s">
        <v>10249</v>
      </c>
      <c r="G2544" s="3" t="s">
        <v>10250</v>
      </c>
      <c r="H2544" s="3" t="s">
        <v>30110</v>
      </c>
      <c r="I2544" s="3" t="s">
        <v>30111</v>
      </c>
      <c r="J2544" s="3" t="s">
        <v>30112</v>
      </c>
      <c r="K2544" s="3" t="s">
        <v>30113</v>
      </c>
      <c r="L2544" s="3"/>
    </row>
    <row r="2545" spans="1:12" ht="13.5" customHeight="1" x14ac:dyDescent="0.25">
      <c r="A2545" s="3" t="s">
        <v>9</v>
      </c>
      <c r="B2545" s="2" t="s">
        <v>41535</v>
      </c>
      <c r="C2545" s="2" t="s">
        <v>10251</v>
      </c>
      <c r="D2545" s="3" t="s">
        <v>10252</v>
      </c>
      <c r="E2545" s="3" t="s">
        <v>10253</v>
      </c>
      <c r="F2545" s="3" t="s">
        <v>10254</v>
      </c>
      <c r="G2545" s="3" t="s">
        <v>10255</v>
      </c>
      <c r="H2545" s="3" t="s">
        <v>30114</v>
      </c>
      <c r="I2545" s="3" t="s">
        <v>30115</v>
      </c>
      <c r="J2545" s="3" t="s">
        <v>30116</v>
      </c>
      <c r="K2545" s="3" t="s">
        <v>30117</v>
      </c>
      <c r="L2545" s="3"/>
    </row>
    <row r="2546" spans="1:12" ht="13.5" customHeight="1" x14ac:dyDescent="0.25">
      <c r="A2546" s="3" t="s">
        <v>9</v>
      </c>
      <c r="B2546" s="2" t="s">
        <v>41536</v>
      </c>
      <c r="C2546" s="2" t="s">
        <v>10256</v>
      </c>
      <c r="D2546" s="3" t="s">
        <v>10257</v>
      </c>
      <c r="E2546" s="3" t="s">
        <v>10257</v>
      </c>
      <c r="F2546" s="3" t="s">
        <v>10258</v>
      </c>
      <c r="G2546" s="3" t="s">
        <v>10257</v>
      </c>
      <c r="H2546" s="3" t="s">
        <v>30118</v>
      </c>
      <c r="I2546" s="3" t="s">
        <v>30118</v>
      </c>
      <c r="J2546" s="3" t="s">
        <v>30119</v>
      </c>
      <c r="K2546" s="3" t="s">
        <v>30118</v>
      </c>
      <c r="L2546" s="3"/>
    </row>
    <row r="2547" spans="1:12" ht="13.5" customHeight="1" x14ac:dyDescent="0.25">
      <c r="A2547" s="3" t="s">
        <v>106</v>
      </c>
      <c r="B2547" s="2" t="s">
        <v>41537</v>
      </c>
      <c r="C2547" s="2" t="s">
        <v>10259</v>
      </c>
      <c r="D2547" s="3" t="s">
        <v>10260</v>
      </c>
      <c r="E2547" s="3" t="s">
        <v>10260</v>
      </c>
      <c r="F2547" s="3" t="s">
        <v>10261</v>
      </c>
      <c r="G2547" s="3" t="s">
        <v>10262</v>
      </c>
      <c r="H2547" s="3" t="s">
        <v>30120</v>
      </c>
      <c r="I2547" s="3" t="s">
        <v>30120</v>
      </c>
      <c r="J2547" s="3" t="s">
        <v>30121</v>
      </c>
      <c r="K2547" s="3" t="s">
        <v>30122</v>
      </c>
      <c r="L2547" s="3"/>
    </row>
    <row r="2548" spans="1:12" ht="13.5" customHeight="1" x14ac:dyDescent="0.25">
      <c r="A2548" s="3" t="s">
        <v>183</v>
      </c>
      <c r="B2548" s="2" t="s">
        <v>41538</v>
      </c>
      <c r="C2548" s="2" t="s">
        <v>10263</v>
      </c>
      <c r="D2548" s="3" t="s">
        <v>10264</v>
      </c>
      <c r="E2548" s="3" t="s">
        <v>10264</v>
      </c>
      <c r="F2548" s="3" t="s">
        <v>10265</v>
      </c>
      <c r="G2548" s="3" t="s">
        <v>10266</v>
      </c>
      <c r="H2548" s="3" t="s">
        <v>30123</v>
      </c>
      <c r="I2548" s="3" t="s">
        <v>30123</v>
      </c>
      <c r="J2548" s="3" t="s">
        <v>30124</v>
      </c>
      <c r="K2548" s="3" t="s">
        <v>30125</v>
      </c>
      <c r="L2548" s="3"/>
    </row>
    <row r="2549" spans="1:12" ht="13.5" customHeight="1" x14ac:dyDescent="0.25">
      <c r="A2549" s="3" t="s">
        <v>183</v>
      </c>
      <c r="B2549" s="2" t="s">
        <v>41539</v>
      </c>
      <c r="C2549" s="2" t="s">
        <v>10267</v>
      </c>
      <c r="D2549" s="3" t="s">
        <v>10268</v>
      </c>
      <c r="E2549" s="3" t="s">
        <v>10268</v>
      </c>
      <c r="F2549" s="3" t="s">
        <v>10269</v>
      </c>
      <c r="G2549" s="3" t="s">
        <v>10270</v>
      </c>
      <c r="H2549" s="3" t="s">
        <v>30126</v>
      </c>
      <c r="I2549" s="3" t="s">
        <v>30126</v>
      </c>
      <c r="J2549" s="3" t="s">
        <v>30127</v>
      </c>
      <c r="K2549" s="3" t="s">
        <v>30128</v>
      </c>
      <c r="L2549" s="3"/>
    </row>
    <row r="2550" spans="1:12" ht="13.5" customHeight="1" x14ac:dyDescent="0.25">
      <c r="A2550" s="3" t="s">
        <v>9</v>
      </c>
      <c r="B2550" s="2" t="s">
        <v>41540</v>
      </c>
      <c r="C2550" s="2" t="s">
        <v>10271</v>
      </c>
      <c r="D2550" s="3" t="s">
        <v>10272</v>
      </c>
      <c r="E2550" s="3" t="s">
        <v>10272</v>
      </c>
      <c r="F2550" s="3" t="s">
        <v>10273</v>
      </c>
      <c r="G2550" s="3" t="s">
        <v>10272</v>
      </c>
      <c r="H2550" s="3" t="s">
        <v>30129</v>
      </c>
      <c r="I2550" s="3" t="s">
        <v>30129</v>
      </c>
      <c r="J2550" s="3" t="s">
        <v>30130</v>
      </c>
      <c r="K2550" s="3" t="s">
        <v>30129</v>
      </c>
      <c r="L2550" s="3"/>
    </row>
    <row r="2551" spans="1:12" ht="13.5" customHeight="1" x14ac:dyDescent="0.25">
      <c r="A2551" s="3" t="s">
        <v>9</v>
      </c>
      <c r="B2551" s="2" t="s">
        <v>41541</v>
      </c>
      <c r="C2551" s="2" t="s">
        <v>10274</v>
      </c>
      <c r="D2551" s="3" t="s">
        <v>10275</v>
      </c>
      <c r="E2551" s="3" t="s">
        <v>10275</v>
      </c>
      <c r="F2551" s="3" t="s">
        <v>10276</v>
      </c>
      <c r="G2551" s="3" t="s">
        <v>10277</v>
      </c>
      <c r="H2551" s="3" t="s">
        <v>30131</v>
      </c>
      <c r="I2551" s="3" t="s">
        <v>30131</v>
      </c>
      <c r="J2551" s="3" t="s">
        <v>30132</v>
      </c>
      <c r="K2551" s="3" t="s">
        <v>30133</v>
      </c>
      <c r="L2551" s="3"/>
    </row>
    <row r="2552" spans="1:12" ht="13.5" customHeight="1" x14ac:dyDescent="0.25">
      <c r="A2552" s="5" t="s">
        <v>13581</v>
      </c>
      <c r="B2552" s="5" t="s">
        <v>44709</v>
      </c>
      <c r="C2552" s="5" t="s">
        <v>44710</v>
      </c>
      <c r="D2552" s="5" t="s">
        <v>44711</v>
      </c>
      <c r="E2552" s="1" t="s">
        <v>44712</v>
      </c>
      <c r="F2552" s="1" t="s">
        <v>44713</v>
      </c>
      <c r="G2552" s="1" t="s">
        <v>44714</v>
      </c>
      <c r="H2552" s="5" t="str">
        <f ca="1">IFERROR(__xludf.DUMMYFUNCTION("GOOGLETRANSLATE(D84,""en"",""ja"")"),"造血細胞/脂肪細胞")</f>
        <v>造血細胞/脂肪細胞</v>
      </c>
      <c r="I2552" s="5" t="str">
        <f ca="1">IFERROR(__xludf.DUMMYFUNCTION("GOOGLETRANSLATE(E84,""en"",""ja"")"),"造血細胞/脂肪細胞; 造血細胞/脂肪細胞; 造血細胞/脂肪細胞")</f>
        <v>造血細胞/脂肪細胞; 造血細胞/脂肪細胞; 造血細胞/脂肪細胞</v>
      </c>
      <c r="J2552" s="5" t="str">
        <f ca="1">IFERROR(__xludf.DUMMYFUNCTION("GOOGLETRANSLATE(F84,""en"",""ja"")"),"生物標本中の造血細胞と脂肪細胞の相対的な測定値（比率）。")</f>
        <v>生物標本中の造血細胞と脂肪細胞の相対的な測定値（比率）。</v>
      </c>
      <c r="K2552" s="5" t="str">
        <f ca="1">IFERROR(__xludf.DUMMYFUNCTION("GOOGLETRANSLATE(G84,""en"",""ja"")"),"造血細胞と脂肪細胞比の測定")</f>
        <v>造血細胞と脂肪細胞比の測定</v>
      </c>
      <c r="L2552" s="3"/>
    </row>
    <row r="2553" spans="1:12" ht="13.5" customHeight="1" x14ac:dyDescent="0.25">
      <c r="A2553" s="3" t="s">
        <v>9</v>
      </c>
      <c r="B2553" s="2" t="s">
        <v>41542</v>
      </c>
      <c r="C2553" s="2" t="s">
        <v>10278</v>
      </c>
      <c r="D2553" s="3" t="s">
        <v>10279</v>
      </c>
      <c r="E2553" s="3" t="s">
        <v>10279</v>
      </c>
      <c r="F2553" s="3" t="s">
        <v>10280</v>
      </c>
      <c r="G2553" s="3" t="s">
        <v>10281</v>
      </c>
      <c r="H2553" s="3" t="s">
        <v>30134</v>
      </c>
      <c r="I2553" s="3" t="s">
        <v>30134</v>
      </c>
      <c r="J2553" s="3" t="s">
        <v>30135</v>
      </c>
      <c r="K2553" s="3" t="s">
        <v>30136</v>
      </c>
      <c r="L2553" s="3"/>
    </row>
    <row r="2554" spans="1:12" ht="13.5" customHeight="1" x14ac:dyDescent="0.25">
      <c r="A2554" s="3" t="s">
        <v>145</v>
      </c>
      <c r="B2554" s="2" t="s">
        <v>41543</v>
      </c>
      <c r="C2554" s="2" t="s">
        <v>10282</v>
      </c>
      <c r="D2554" s="3" t="s">
        <v>10283</v>
      </c>
      <c r="E2554" s="3" t="s">
        <v>10283</v>
      </c>
      <c r="F2554" s="3" t="s">
        <v>10284</v>
      </c>
      <c r="G2554" s="3" t="s">
        <v>10283</v>
      </c>
      <c r="H2554" s="3" t="s">
        <v>30137</v>
      </c>
      <c r="I2554" s="3" t="s">
        <v>30137</v>
      </c>
      <c r="J2554" s="3" t="s">
        <v>30138</v>
      </c>
      <c r="K2554" s="3" t="s">
        <v>30137</v>
      </c>
      <c r="L2554" s="3"/>
    </row>
    <row r="2555" spans="1:12" ht="13.5" customHeight="1" x14ac:dyDescent="0.25">
      <c r="A2555" s="3" t="s">
        <v>9</v>
      </c>
      <c r="B2555" s="2" t="s">
        <v>41544</v>
      </c>
      <c r="C2555" s="2" t="s">
        <v>10285</v>
      </c>
      <c r="D2555" s="3" t="s">
        <v>10286</v>
      </c>
      <c r="E2555" s="3" t="s">
        <v>10287</v>
      </c>
      <c r="F2555" s="3" t="s">
        <v>10288</v>
      </c>
      <c r="G2555" s="3" t="s">
        <v>10289</v>
      </c>
      <c r="H2555" s="3" t="s">
        <v>30139</v>
      </c>
      <c r="I2555" s="3" t="s">
        <v>30140</v>
      </c>
      <c r="J2555" s="3" t="s">
        <v>30141</v>
      </c>
      <c r="K2555" s="4" t="s">
        <v>30142</v>
      </c>
      <c r="L2555" s="3"/>
    </row>
    <row r="2556" spans="1:12" ht="13.5" customHeight="1" x14ac:dyDescent="0.25">
      <c r="A2556" s="3" t="s">
        <v>70</v>
      </c>
      <c r="B2556" s="2" t="s">
        <v>41545</v>
      </c>
      <c r="C2556" s="2" t="s">
        <v>10290</v>
      </c>
      <c r="D2556" s="3" t="s">
        <v>10291</v>
      </c>
      <c r="E2556" s="3" t="s">
        <v>10291</v>
      </c>
      <c r="F2556" s="3" t="s">
        <v>10292</v>
      </c>
      <c r="G2556" s="3" t="s">
        <v>10293</v>
      </c>
      <c r="H2556" s="3" t="s">
        <v>30143</v>
      </c>
      <c r="I2556" s="3" t="s">
        <v>30143</v>
      </c>
      <c r="J2556" s="3" t="s">
        <v>30144</v>
      </c>
      <c r="K2556" s="3" t="s">
        <v>30145</v>
      </c>
      <c r="L2556" s="3"/>
    </row>
    <row r="2557" spans="1:12" ht="13.5" customHeight="1" x14ac:dyDescent="0.25">
      <c r="A2557" s="3" t="s">
        <v>70</v>
      </c>
      <c r="B2557" s="2" t="s">
        <v>41546</v>
      </c>
      <c r="C2557" s="2" t="s">
        <v>10294</v>
      </c>
      <c r="D2557" s="3" t="s">
        <v>10295</v>
      </c>
      <c r="E2557" s="3" t="s">
        <v>10295</v>
      </c>
      <c r="F2557" s="3" t="s">
        <v>10296</v>
      </c>
      <c r="G2557" s="3" t="s">
        <v>10297</v>
      </c>
      <c r="H2557" s="3" t="s">
        <v>30146</v>
      </c>
      <c r="I2557" s="3" t="s">
        <v>30146</v>
      </c>
      <c r="J2557" s="3" t="s">
        <v>30147</v>
      </c>
      <c r="K2557" s="3" t="s">
        <v>30148</v>
      </c>
      <c r="L2557" s="3"/>
    </row>
    <row r="2558" spans="1:12" ht="13.5" customHeight="1" x14ac:dyDescent="0.25">
      <c r="A2558" s="3" t="s">
        <v>70</v>
      </c>
      <c r="B2558" s="2" t="s">
        <v>41547</v>
      </c>
      <c r="C2558" s="2" t="s">
        <v>10298</v>
      </c>
      <c r="D2558" s="3" t="s">
        <v>10299</v>
      </c>
      <c r="E2558" s="3" t="s">
        <v>10299</v>
      </c>
      <c r="F2558" s="3" t="s">
        <v>10300</v>
      </c>
      <c r="G2558" s="3" t="s">
        <v>10301</v>
      </c>
      <c r="H2558" s="3" t="s">
        <v>30149</v>
      </c>
      <c r="I2558" s="3" t="s">
        <v>30149</v>
      </c>
      <c r="J2558" s="3" t="s">
        <v>30150</v>
      </c>
      <c r="K2558" s="3" t="s">
        <v>30151</v>
      </c>
      <c r="L2558" s="3"/>
    </row>
    <row r="2559" spans="1:12" ht="13.5" customHeight="1" x14ac:dyDescent="0.25">
      <c r="A2559" s="3" t="s">
        <v>70</v>
      </c>
      <c r="B2559" s="2" t="s">
        <v>41548</v>
      </c>
      <c r="C2559" s="2" t="s">
        <v>10302</v>
      </c>
      <c r="D2559" s="3" t="s">
        <v>10303</v>
      </c>
      <c r="E2559" s="3" t="s">
        <v>10303</v>
      </c>
      <c r="F2559" s="3" t="s">
        <v>10304</v>
      </c>
      <c r="G2559" s="3" t="s">
        <v>10305</v>
      </c>
      <c r="H2559" s="3" t="s">
        <v>30152</v>
      </c>
      <c r="I2559" s="3" t="s">
        <v>30152</v>
      </c>
      <c r="J2559" s="3" t="s">
        <v>30153</v>
      </c>
      <c r="K2559" s="3" t="s">
        <v>30154</v>
      </c>
      <c r="L2559" s="3"/>
    </row>
    <row r="2560" spans="1:12" ht="13.5" customHeight="1" x14ac:dyDescent="0.25">
      <c r="A2560" s="3" t="s">
        <v>1560</v>
      </c>
      <c r="B2560" s="2" t="s">
        <v>41549</v>
      </c>
      <c r="C2560" s="2" t="s">
        <v>10306</v>
      </c>
      <c r="D2560" s="3" t="s">
        <v>10307</v>
      </c>
      <c r="E2560" s="3" t="s">
        <v>10308</v>
      </c>
      <c r="F2560" s="3" t="s">
        <v>10309</v>
      </c>
      <c r="G2560" s="3" t="s">
        <v>10310</v>
      </c>
      <c r="H2560" s="3" t="s">
        <v>30155</v>
      </c>
      <c r="I2560" s="3" t="s">
        <v>30156</v>
      </c>
      <c r="J2560" s="3" t="s">
        <v>30157</v>
      </c>
      <c r="K2560" s="3" t="s">
        <v>30158</v>
      </c>
      <c r="L2560" s="3"/>
    </row>
    <row r="2561" spans="1:12" ht="13.5" customHeight="1" x14ac:dyDescent="0.25">
      <c r="A2561" s="3" t="s">
        <v>1560</v>
      </c>
      <c r="B2561" s="2" t="s">
        <v>41550</v>
      </c>
      <c r="C2561" s="2" t="s">
        <v>10311</v>
      </c>
      <c r="D2561" s="3" t="s">
        <v>10312</v>
      </c>
      <c r="E2561" s="3" t="s">
        <v>10313</v>
      </c>
      <c r="F2561" s="3" t="s">
        <v>10314</v>
      </c>
      <c r="G2561" s="3" t="s">
        <v>10315</v>
      </c>
      <c r="H2561" s="3" t="s">
        <v>30159</v>
      </c>
      <c r="I2561" s="3" t="s">
        <v>30160</v>
      </c>
      <c r="J2561" s="3" t="s">
        <v>30161</v>
      </c>
      <c r="K2561" s="3" t="s">
        <v>30162</v>
      </c>
      <c r="L2561" s="3"/>
    </row>
    <row r="2562" spans="1:12" ht="13.5" customHeight="1" x14ac:dyDescent="0.25">
      <c r="A2562" s="3" t="s">
        <v>9</v>
      </c>
      <c r="B2562" s="2" t="s">
        <v>41551</v>
      </c>
      <c r="C2562" s="2" t="s">
        <v>10316</v>
      </c>
      <c r="D2562" s="3" t="s">
        <v>10317</v>
      </c>
      <c r="E2562" s="3" t="s">
        <v>10317</v>
      </c>
      <c r="F2562" s="3" t="s">
        <v>10318</v>
      </c>
      <c r="G2562" s="3" t="s">
        <v>10319</v>
      </c>
      <c r="H2562" s="3" t="s">
        <v>30163</v>
      </c>
      <c r="I2562" s="3" t="s">
        <v>30163</v>
      </c>
      <c r="J2562" s="3" t="s">
        <v>30164</v>
      </c>
      <c r="K2562" s="3" t="s">
        <v>30165</v>
      </c>
      <c r="L2562" s="3"/>
    </row>
    <row r="2563" spans="1:12" ht="13.5" customHeight="1" x14ac:dyDescent="0.25">
      <c r="A2563" s="3" t="s">
        <v>9</v>
      </c>
      <c r="B2563" s="2" t="s">
        <v>41552</v>
      </c>
      <c r="C2563" s="2" t="s">
        <v>10320</v>
      </c>
      <c r="D2563" s="3" t="s">
        <v>10321</v>
      </c>
      <c r="E2563" s="3" t="s">
        <v>10321</v>
      </c>
      <c r="F2563" s="3" t="s">
        <v>10322</v>
      </c>
      <c r="G2563" s="3" t="s">
        <v>10323</v>
      </c>
      <c r="H2563" s="3" t="s">
        <v>30166</v>
      </c>
      <c r="I2563" s="3" t="s">
        <v>30166</v>
      </c>
      <c r="J2563" s="3" t="s">
        <v>30167</v>
      </c>
      <c r="K2563" s="3" t="s">
        <v>30168</v>
      </c>
      <c r="L2563" s="3"/>
    </row>
    <row r="2564" spans="1:12" ht="13.5" customHeight="1" x14ac:dyDescent="0.25">
      <c r="A2564" s="3" t="s">
        <v>9</v>
      </c>
      <c r="B2564" s="2" t="s">
        <v>41553</v>
      </c>
      <c r="C2564" s="2" t="s">
        <v>10324</v>
      </c>
      <c r="D2564" s="3" t="s">
        <v>10325</v>
      </c>
      <c r="E2564" s="3" t="s">
        <v>10325</v>
      </c>
      <c r="F2564" s="3" t="s">
        <v>10326</v>
      </c>
      <c r="G2564" s="3" t="s">
        <v>10327</v>
      </c>
      <c r="H2564" s="3" t="s">
        <v>30169</v>
      </c>
      <c r="I2564" s="3" t="s">
        <v>30169</v>
      </c>
      <c r="J2564" s="3" t="s">
        <v>30170</v>
      </c>
      <c r="K2564" s="3" t="s">
        <v>30171</v>
      </c>
      <c r="L2564" s="3"/>
    </row>
    <row r="2565" spans="1:12" ht="13.5" customHeight="1" x14ac:dyDescent="0.25">
      <c r="A2565" s="3" t="s">
        <v>188</v>
      </c>
      <c r="B2565" s="2" t="s">
        <v>41554</v>
      </c>
      <c r="C2565" s="2" t="s">
        <v>10328</v>
      </c>
      <c r="D2565" s="3" t="s">
        <v>10329</v>
      </c>
      <c r="E2565" s="3" t="s">
        <v>10329</v>
      </c>
      <c r="F2565" s="3" t="s">
        <v>10330</v>
      </c>
      <c r="G2565" s="3" t="s">
        <v>10331</v>
      </c>
      <c r="H2565" s="3" t="s">
        <v>30172</v>
      </c>
      <c r="I2565" s="3" t="s">
        <v>30172</v>
      </c>
      <c r="J2565" s="3" t="s">
        <v>30173</v>
      </c>
      <c r="K2565" s="3" t="s">
        <v>30172</v>
      </c>
      <c r="L2565" s="3"/>
    </row>
    <row r="2566" spans="1:12" ht="13.5" customHeight="1" x14ac:dyDescent="0.25">
      <c r="A2566" s="3" t="s">
        <v>9</v>
      </c>
      <c r="B2566" s="2" t="s">
        <v>41555</v>
      </c>
      <c r="C2566" s="2" t="s">
        <v>10332</v>
      </c>
      <c r="D2566" s="3" t="s">
        <v>10333</v>
      </c>
      <c r="E2566" s="3" t="s">
        <v>10333</v>
      </c>
      <c r="F2566" s="3" t="s">
        <v>10334</v>
      </c>
      <c r="G2566" s="3" t="s">
        <v>10335</v>
      </c>
      <c r="H2566" s="3" t="s">
        <v>30174</v>
      </c>
      <c r="I2566" s="3" t="s">
        <v>30174</v>
      </c>
      <c r="J2566" s="3" t="s">
        <v>30175</v>
      </c>
      <c r="K2566" s="3" t="s">
        <v>30176</v>
      </c>
      <c r="L2566" s="3"/>
    </row>
    <row r="2567" spans="1:12" ht="13.5" customHeight="1" x14ac:dyDescent="0.25">
      <c r="A2567" s="3" t="s">
        <v>70</v>
      </c>
      <c r="B2567" s="2" t="s">
        <v>41556</v>
      </c>
      <c r="C2567" s="2" t="s">
        <v>10336</v>
      </c>
      <c r="D2567" s="3" t="s">
        <v>10337</v>
      </c>
      <c r="E2567" s="3" t="s">
        <v>10337</v>
      </c>
      <c r="F2567" s="3" t="s">
        <v>10338</v>
      </c>
      <c r="G2567" s="3" t="s">
        <v>10339</v>
      </c>
      <c r="H2567" s="3" t="s">
        <v>30177</v>
      </c>
      <c r="I2567" s="3" t="s">
        <v>30177</v>
      </c>
      <c r="J2567" s="3" t="s">
        <v>30178</v>
      </c>
      <c r="K2567" s="4" t="s">
        <v>30179</v>
      </c>
      <c r="L2567" s="3"/>
    </row>
    <row r="2568" spans="1:12" ht="13.5" customHeight="1" x14ac:dyDescent="0.25">
      <c r="A2568" s="3" t="s">
        <v>70</v>
      </c>
      <c r="B2568" s="2" t="s">
        <v>41557</v>
      </c>
      <c r="C2568" s="2" t="s">
        <v>10340</v>
      </c>
      <c r="D2568" s="3" t="s">
        <v>10341</v>
      </c>
      <c r="E2568" s="3" t="s">
        <v>10341</v>
      </c>
      <c r="F2568" s="3" t="s">
        <v>10342</v>
      </c>
      <c r="G2568" s="3" t="s">
        <v>10343</v>
      </c>
      <c r="H2568" s="3" t="s">
        <v>30180</v>
      </c>
      <c r="I2568" s="3" t="s">
        <v>30180</v>
      </c>
      <c r="J2568" s="3" t="s">
        <v>30181</v>
      </c>
      <c r="K2568" s="4" t="s">
        <v>30182</v>
      </c>
      <c r="L2568" s="3"/>
    </row>
    <row r="2569" spans="1:12" ht="13.5" customHeight="1" x14ac:dyDescent="0.25">
      <c r="A2569" s="3" t="s">
        <v>70</v>
      </c>
      <c r="B2569" s="2" t="s">
        <v>41558</v>
      </c>
      <c r="C2569" s="2" t="s">
        <v>10344</v>
      </c>
      <c r="D2569" s="3" t="s">
        <v>10345</v>
      </c>
      <c r="E2569" s="3" t="s">
        <v>10345</v>
      </c>
      <c r="F2569" s="3" t="s">
        <v>10346</v>
      </c>
      <c r="G2569" s="3" t="s">
        <v>10347</v>
      </c>
      <c r="H2569" s="3" t="s">
        <v>30183</v>
      </c>
      <c r="I2569" s="3" t="s">
        <v>30183</v>
      </c>
      <c r="J2569" s="3" t="s">
        <v>30184</v>
      </c>
      <c r="K2569" s="4" t="s">
        <v>30185</v>
      </c>
      <c r="L2569" s="3"/>
    </row>
    <row r="2570" spans="1:12" ht="13.5" customHeight="1" x14ac:dyDescent="0.25">
      <c r="A2570" s="3" t="s">
        <v>70</v>
      </c>
      <c r="B2570" s="2" t="s">
        <v>41559</v>
      </c>
      <c r="C2570" s="2" t="s">
        <v>10348</v>
      </c>
      <c r="D2570" s="3" t="s">
        <v>10349</v>
      </c>
      <c r="E2570" s="3" t="s">
        <v>10349</v>
      </c>
      <c r="F2570" s="3" t="s">
        <v>10350</v>
      </c>
      <c r="G2570" s="3" t="s">
        <v>10351</v>
      </c>
      <c r="H2570" s="3" t="s">
        <v>30186</v>
      </c>
      <c r="I2570" s="3" t="s">
        <v>30186</v>
      </c>
      <c r="J2570" s="3" t="s">
        <v>30187</v>
      </c>
      <c r="K2570" s="3" t="s">
        <v>30188</v>
      </c>
      <c r="L2570" s="3"/>
    </row>
    <row r="2571" spans="1:12" ht="13.5" customHeight="1" x14ac:dyDescent="0.25">
      <c r="A2571" s="3" t="s">
        <v>70</v>
      </c>
      <c r="B2571" s="2" t="s">
        <v>41560</v>
      </c>
      <c r="C2571" s="2" t="s">
        <v>10352</v>
      </c>
      <c r="D2571" s="3" t="s">
        <v>10353</v>
      </c>
      <c r="E2571" s="3" t="s">
        <v>10353</v>
      </c>
      <c r="F2571" s="3" t="s">
        <v>10354</v>
      </c>
      <c r="G2571" s="3" t="s">
        <v>10355</v>
      </c>
      <c r="H2571" s="3" t="s">
        <v>30189</v>
      </c>
      <c r="I2571" s="3" t="s">
        <v>30189</v>
      </c>
      <c r="J2571" s="3" t="s">
        <v>30190</v>
      </c>
      <c r="K2571" s="4" t="s">
        <v>30191</v>
      </c>
      <c r="L2571" s="3"/>
    </row>
    <row r="2572" spans="1:12" ht="13.5" customHeight="1" x14ac:dyDescent="0.25">
      <c r="A2572" s="3" t="s">
        <v>70</v>
      </c>
      <c r="B2572" s="2" t="s">
        <v>41561</v>
      </c>
      <c r="C2572" s="2" t="s">
        <v>10356</v>
      </c>
      <c r="D2572" s="3" t="s">
        <v>10357</v>
      </c>
      <c r="E2572" s="3" t="s">
        <v>10358</v>
      </c>
      <c r="F2572" s="3" t="s">
        <v>10359</v>
      </c>
      <c r="G2572" s="3" t="s">
        <v>10360</v>
      </c>
      <c r="H2572" s="3" t="s">
        <v>30192</v>
      </c>
      <c r="I2572" s="3" t="s">
        <v>30193</v>
      </c>
      <c r="J2572" s="3" t="s">
        <v>30194</v>
      </c>
      <c r="K2572" s="3" t="s">
        <v>30195</v>
      </c>
      <c r="L2572" s="3"/>
    </row>
    <row r="2573" spans="1:12" ht="13.5" customHeight="1" x14ac:dyDescent="0.25">
      <c r="A2573" s="3" t="s">
        <v>70</v>
      </c>
      <c r="B2573" s="2" t="s">
        <v>41562</v>
      </c>
      <c r="C2573" s="2" t="s">
        <v>10361</v>
      </c>
      <c r="D2573" s="3" t="s">
        <v>10362</v>
      </c>
      <c r="E2573" s="3" t="s">
        <v>10362</v>
      </c>
      <c r="F2573" s="3" t="s">
        <v>10363</v>
      </c>
      <c r="G2573" s="3" t="s">
        <v>10364</v>
      </c>
      <c r="H2573" s="3" t="s">
        <v>30196</v>
      </c>
      <c r="I2573" s="3" t="s">
        <v>30196</v>
      </c>
      <c r="J2573" s="3" t="s">
        <v>30197</v>
      </c>
      <c r="K2573" s="4" t="s">
        <v>30198</v>
      </c>
      <c r="L2573" s="3"/>
    </row>
    <row r="2574" spans="1:12" ht="13.5" customHeight="1" x14ac:dyDescent="0.25">
      <c r="A2574" s="3" t="s">
        <v>70</v>
      </c>
      <c r="B2574" s="2" t="s">
        <v>41563</v>
      </c>
      <c r="C2574" s="2" t="s">
        <v>10365</v>
      </c>
      <c r="D2574" s="3" t="s">
        <v>10366</v>
      </c>
      <c r="E2574" s="3" t="s">
        <v>10367</v>
      </c>
      <c r="F2574" s="3" t="s">
        <v>10368</v>
      </c>
      <c r="G2574" s="3" t="s">
        <v>10369</v>
      </c>
      <c r="H2574" s="3" t="s">
        <v>30199</v>
      </c>
      <c r="I2574" s="3" t="s">
        <v>30200</v>
      </c>
      <c r="J2574" s="3" t="s">
        <v>30201</v>
      </c>
      <c r="K2574" s="4" t="s">
        <v>30202</v>
      </c>
      <c r="L2574" s="3"/>
    </row>
    <row r="2575" spans="1:12" ht="13.5" customHeight="1" x14ac:dyDescent="0.25">
      <c r="A2575" s="3" t="s">
        <v>70</v>
      </c>
      <c r="B2575" s="2" t="s">
        <v>41564</v>
      </c>
      <c r="C2575" s="2" t="s">
        <v>10370</v>
      </c>
      <c r="D2575" s="3" t="s">
        <v>10371</v>
      </c>
      <c r="E2575" s="3" t="s">
        <v>10371</v>
      </c>
      <c r="F2575" s="3" t="s">
        <v>10372</v>
      </c>
      <c r="G2575" s="3" t="s">
        <v>10373</v>
      </c>
      <c r="H2575" s="3" t="s">
        <v>30203</v>
      </c>
      <c r="I2575" s="3" t="s">
        <v>30203</v>
      </c>
      <c r="J2575" s="3" t="s">
        <v>30204</v>
      </c>
      <c r="K2575" s="4" t="s">
        <v>30205</v>
      </c>
      <c r="L2575" s="3"/>
    </row>
    <row r="2576" spans="1:12" ht="13.5" customHeight="1" x14ac:dyDescent="0.25">
      <c r="A2576" s="3" t="s">
        <v>70</v>
      </c>
      <c r="B2576" s="2" t="s">
        <v>41565</v>
      </c>
      <c r="C2576" s="2" t="s">
        <v>10374</v>
      </c>
      <c r="D2576" s="3" t="s">
        <v>10375</v>
      </c>
      <c r="E2576" s="3" t="s">
        <v>10376</v>
      </c>
      <c r="F2576" s="3" t="s">
        <v>10377</v>
      </c>
      <c r="G2576" s="3" t="s">
        <v>10378</v>
      </c>
      <c r="H2576" s="3" t="s">
        <v>30206</v>
      </c>
      <c r="I2576" s="3" t="s">
        <v>30207</v>
      </c>
      <c r="J2576" s="3" t="s">
        <v>30208</v>
      </c>
      <c r="K2576" s="4" t="s">
        <v>30209</v>
      </c>
      <c r="L2576" s="3"/>
    </row>
    <row r="2577" spans="1:12" ht="13.5" customHeight="1" x14ac:dyDescent="0.25">
      <c r="A2577" s="3" t="s">
        <v>70</v>
      </c>
      <c r="B2577" s="2" t="s">
        <v>41566</v>
      </c>
      <c r="C2577" s="2" t="s">
        <v>10379</v>
      </c>
      <c r="D2577" s="3" t="s">
        <v>10380</v>
      </c>
      <c r="E2577" s="3" t="s">
        <v>10380</v>
      </c>
      <c r="F2577" s="3" t="s">
        <v>10381</v>
      </c>
      <c r="G2577" s="3" t="s">
        <v>10382</v>
      </c>
      <c r="H2577" s="3" t="s">
        <v>30210</v>
      </c>
      <c r="I2577" s="3" t="s">
        <v>30210</v>
      </c>
      <c r="J2577" s="3" t="s">
        <v>30211</v>
      </c>
      <c r="K2577" s="4" t="s">
        <v>30212</v>
      </c>
      <c r="L2577" s="3"/>
    </row>
    <row r="2578" spans="1:12" ht="13.5" customHeight="1" x14ac:dyDescent="0.25">
      <c r="A2578" s="3" t="s">
        <v>70</v>
      </c>
      <c r="B2578" s="2" t="s">
        <v>41567</v>
      </c>
      <c r="C2578" s="2" t="s">
        <v>10383</v>
      </c>
      <c r="D2578" s="3" t="s">
        <v>10384</v>
      </c>
      <c r="E2578" s="3" t="s">
        <v>10385</v>
      </c>
      <c r="F2578" s="3" t="s">
        <v>10386</v>
      </c>
      <c r="G2578" s="3" t="s">
        <v>10387</v>
      </c>
      <c r="H2578" s="3" t="s">
        <v>30213</v>
      </c>
      <c r="I2578" s="3" t="s">
        <v>30214</v>
      </c>
      <c r="J2578" s="3" t="s">
        <v>30215</v>
      </c>
      <c r="K2578" s="4" t="s">
        <v>30216</v>
      </c>
      <c r="L2578" s="3"/>
    </row>
    <row r="2579" spans="1:12" ht="13.5" customHeight="1" x14ac:dyDescent="0.25">
      <c r="A2579" s="3" t="s">
        <v>70</v>
      </c>
      <c r="B2579" s="2" t="s">
        <v>41568</v>
      </c>
      <c r="C2579" s="2" t="s">
        <v>10388</v>
      </c>
      <c r="D2579" s="3" t="s">
        <v>10389</v>
      </c>
      <c r="E2579" s="3" t="s">
        <v>10389</v>
      </c>
      <c r="F2579" s="3" t="s">
        <v>10390</v>
      </c>
      <c r="G2579" s="3" t="s">
        <v>10391</v>
      </c>
      <c r="H2579" s="3" t="s">
        <v>30217</v>
      </c>
      <c r="I2579" s="3" t="s">
        <v>30217</v>
      </c>
      <c r="J2579" s="3" t="s">
        <v>30218</v>
      </c>
      <c r="K2579" s="4" t="s">
        <v>30219</v>
      </c>
      <c r="L2579" s="3"/>
    </row>
    <row r="2580" spans="1:12" ht="13.5" customHeight="1" x14ac:dyDescent="0.25">
      <c r="A2580" s="3" t="s">
        <v>70</v>
      </c>
      <c r="B2580" s="2" t="s">
        <v>41569</v>
      </c>
      <c r="C2580" s="2" t="s">
        <v>10392</v>
      </c>
      <c r="D2580" s="3" t="s">
        <v>10393</v>
      </c>
      <c r="E2580" s="3" t="s">
        <v>10394</v>
      </c>
      <c r="F2580" s="3" t="s">
        <v>10395</v>
      </c>
      <c r="G2580" s="3" t="s">
        <v>10396</v>
      </c>
      <c r="H2580" s="3" t="s">
        <v>30220</v>
      </c>
      <c r="I2580" s="3" t="s">
        <v>30221</v>
      </c>
      <c r="J2580" s="3" t="s">
        <v>30222</v>
      </c>
      <c r="K2580" s="4" t="s">
        <v>30223</v>
      </c>
      <c r="L2580" s="3"/>
    </row>
    <row r="2581" spans="1:12" ht="13.5" customHeight="1" x14ac:dyDescent="0.25">
      <c r="A2581" s="3" t="s">
        <v>70</v>
      </c>
      <c r="B2581" s="2" t="s">
        <v>41570</v>
      </c>
      <c r="C2581" s="2" t="s">
        <v>10397</v>
      </c>
      <c r="D2581" s="3" t="s">
        <v>10398</v>
      </c>
      <c r="E2581" s="3" t="s">
        <v>10398</v>
      </c>
      <c r="F2581" s="3" t="s">
        <v>10399</v>
      </c>
      <c r="G2581" s="3" t="s">
        <v>10400</v>
      </c>
      <c r="H2581" s="3" t="s">
        <v>30224</v>
      </c>
      <c r="I2581" s="3" t="s">
        <v>30224</v>
      </c>
      <c r="J2581" s="3" t="s">
        <v>30225</v>
      </c>
      <c r="K2581" s="4" t="s">
        <v>30226</v>
      </c>
      <c r="L2581" s="3"/>
    </row>
    <row r="2582" spans="1:12" ht="13.5" customHeight="1" x14ac:dyDescent="0.25">
      <c r="A2582" s="3" t="s">
        <v>70</v>
      </c>
      <c r="B2582" s="2" t="s">
        <v>41571</v>
      </c>
      <c r="C2582" s="2" t="s">
        <v>10401</v>
      </c>
      <c r="D2582" s="3" t="s">
        <v>10402</v>
      </c>
      <c r="E2582" s="3" t="s">
        <v>10403</v>
      </c>
      <c r="F2582" s="3" t="s">
        <v>10404</v>
      </c>
      <c r="G2582" s="3" t="s">
        <v>10405</v>
      </c>
      <c r="H2582" s="3" t="s">
        <v>30227</v>
      </c>
      <c r="I2582" s="3" t="s">
        <v>30228</v>
      </c>
      <c r="J2582" s="3" t="s">
        <v>30229</v>
      </c>
      <c r="K2582" s="4" t="s">
        <v>30230</v>
      </c>
      <c r="L2582" s="3"/>
    </row>
    <row r="2583" spans="1:12" ht="13.5" customHeight="1" x14ac:dyDescent="0.25">
      <c r="A2583" s="3" t="s">
        <v>70</v>
      </c>
      <c r="B2583" s="2" t="s">
        <v>41572</v>
      </c>
      <c r="C2583" s="2" t="s">
        <v>10406</v>
      </c>
      <c r="D2583" s="3" t="s">
        <v>10407</v>
      </c>
      <c r="E2583" s="3" t="s">
        <v>10407</v>
      </c>
      <c r="F2583" s="3" t="s">
        <v>10408</v>
      </c>
      <c r="G2583" s="3" t="s">
        <v>10409</v>
      </c>
      <c r="H2583" s="3" t="s">
        <v>30231</v>
      </c>
      <c r="I2583" s="3" t="s">
        <v>30231</v>
      </c>
      <c r="J2583" s="3" t="s">
        <v>30232</v>
      </c>
      <c r="K2583" s="4" t="s">
        <v>30233</v>
      </c>
      <c r="L2583" s="3"/>
    </row>
    <row r="2584" spans="1:12" ht="13.5" customHeight="1" x14ac:dyDescent="0.25">
      <c r="A2584" s="3" t="s">
        <v>70</v>
      </c>
      <c r="B2584" s="2" t="s">
        <v>41573</v>
      </c>
      <c r="C2584" s="2" t="s">
        <v>10410</v>
      </c>
      <c r="D2584" s="3" t="s">
        <v>10411</v>
      </c>
      <c r="E2584" s="3" t="s">
        <v>10412</v>
      </c>
      <c r="F2584" s="3" t="s">
        <v>10413</v>
      </c>
      <c r="G2584" s="3" t="s">
        <v>10414</v>
      </c>
      <c r="H2584" s="3" t="s">
        <v>30234</v>
      </c>
      <c r="I2584" s="3" t="s">
        <v>30235</v>
      </c>
      <c r="J2584" s="3" t="s">
        <v>30236</v>
      </c>
      <c r="K2584" s="4" t="s">
        <v>30237</v>
      </c>
      <c r="L2584" s="3"/>
    </row>
    <row r="2585" spans="1:12" ht="13.5" customHeight="1" x14ac:dyDescent="0.25">
      <c r="A2585" s="3" t="s">
        <v>70</v>
      </c>
      <c r="B2585" s="2" t="s">
        <v>41574</v>
      </c>
      <c r="C2585" s="2" t="s">
        <v>10415</v>
      </c>
      <c r="D2585" s="3" t="s">
        <v>10416</v>
      </c>
      <c r="E2585" s="3" t="s">
        <v>10416</v>
      </c>
      <c r="F2585" s="3" t="s">
        <v>10417</v>
      </c>
      <c r="G2585" s="3" t="s">
        <v>10418</v>
      </c>
      <c r="H2585" s="3" t="s">
        <v>30238</v>
      </c>
      <c r="I2585" s="3" t="s">
        <v>30238</v>
      </c>
      <c r="J2585" s="3" t="s">
        <v>30239</v>
      </c>
      <c r="K2585" s="4" t="s">
        <v>30240</v>
      </c>
      <c r="L2585" s="3"/>
    </row>
    <row r="2586" spans="1:12" ht="13.5" customHeight="1" x14ac:dyDescent="0.25">
      <c r="A2586" s="3" t="s">
        <v>70</v>
      </c>
      <c r="B2586" s="2" t="s">
        <v>41575</v>
      </c>
      <c r="C2586" s="2" t="s">
        <v>10419</v>
      </c>
      <c r="D2586" s="3" t="s">
        <v>10420</v>
      </c>
      <c r="E2586" s="3" t="s">
        <v>10421</v>
      </c>
      <c r="F2586" s="3" t="s">
        <v>10422</v>
      </c>
      <c r="G2586" s="3" t="s">
        <v>10423</v>
      </c>
      <c r="H2586" s="3" t="s">
        <v>30241</v>
      </c>
      <c r="I2586" s="3" t="s">
        <v>30242</v>
      </c>
      <c r="J2586" s="3" t="s">
        <v>30243</v>
      </c>
      <c r="K2586" s="4" t="s">
        <v>30244</v>
      </c>
      <c r="L2586" s="3"/>
    </row>
    <row r="2587" spans="1:12" ht="13.5" customHeight="1" x14ac:dyDescent="0.25">
      <c r="A2587" s="3" t="s">
        <v>70</v>
      </c>
      <c r="B2587" s="2" t="s">
        <v>41576</v>
      </c>
      <c r="C2587" s="2" t="s">
        <v>10424</v>
      </c>
      <c r="D2587" s="3" t="s">
        <v>10425</v>
      </c>
      <c r="E2587" s="3" t="s">
        <v>10425</v>
      </c>
      <c r="F2587" s="3" t="s">
        <v>10426</v>
      </c>
      <c r="G2587" s="3" t="s">
        <v>10427</v>
      </c>
      <c r="H2587" s="3" t="s">
        <v>30245</v>
      </c>
      <c r="I2587" s="3" t="s">
        <v>30245</v>
      </c>
      <c r="J2587" s="3" t="s">
        <v>30246</v>
      </c>
      <c r="K2587" s="3" t="s">
        <v>30247</v>
      </c>
      <c r="L2587" s="3"/>
    </row>
    <row r="2588" spans="1:12" ht="13.5" customHeight="1" x14ac:dyDescent="0.25">
      <c r="A2588" s="3" t="s">
        <v>70</v>
      </c>
      <c r="B2588" s="2" t="s">
        <v>41577</v>
      </c>
      <c r="C2588" s="2" t="s">
        <v>10428</v>
      </c>
      <c r="D2588" s="3" t="s">
        <v>10429</v>
      </c>
      <c r="E2588" s="3" t="s">
        <v>10429</v>
      </c>
      <c r="F2588" s="3" t="s">
        <v>10430</v>
      </c>
      <c r="G2588" s="3" t="s">
        <v>10431</v>
      </c>
      <c r="H2588" s="3" t="s">
        <v>30248</v>
      </c>
      <c r="I2588" s="3" t="s">
        <v>30248</v>
      </c>
      <c r="J2588" s="3" t="s">
        <v>30249</v>
      </c>
      <c r="K2588" s="4" t="s">
        <v>30250</v>
      </c>
      <c r="L2588" s="3"/>
    </row>
    <row r="2589" spans="1:12" ht="13.5" customHeight="1" x14ac:dyDescent="0.25">
      <c r="A2589" s="3" t="s">
        <v>9</v>
      </c>
      <c r="B2589" s="2" t="s">
        <v>41578</v>
      </c>
      <c r="C2589" s="2" t="s">
        <v>10432</v>
      </c>
      <c r="D2589" s="3" t="s">
        <v>10433</v>
      </c>
      <c r="E2589" s="3" t="s">
        <v>10434</v>
      </c>
      <c r="F2589" s="3" t="s">
        <v>10435</v>
      </c>
      <c r="G2589" s="3" t="s">
        <v>10436</v>
      </c>
      <c r="H2589" s="3" t="s">
        <v>30251</v>
      </c>
      <c r="I2589" s="3" t="s">
        <v>30252</v>
      </c>
      <c r="J2589" s="3" t="s">
        <v>30253</v>
      </c>
      <c r="K2589" s="4" t="s">
        <v>30254</v>
      </c>
      <c r="L2589" s="3"/>
    </row>
    <row r="2590" spans="1:12" ht="13.5" customHeight="1" x14ac:dyDescent="0.25">
      <c r="A2590" s="3" t="s">
        <v>9</v>
      </c>
      <c r="B2590" s="2" t="s">
        <v>41579</v>
      </c>
      <c r="C2590" s="2" t="s">
        <v>10437</v>
      </c>
      <c r="D2590" s="3" t="s">
        <v>10438</v>
      </c>
      <c r="E2590" s="3" t="s">
        <v>10439</v>
      </c>
      <c r="F2590" s="3" t="s">
        <v>10440</v>
      </c>
      <c r="G2590" s="3" t="s">
        <v>10438</v>
      </c>
      <c r="H2590" s="3" t="s">
        <v>30255</v>
      </c>
      <c r="I2590" s="3" t="s">
        <v>30256</v>
      </c>
      <c r="J2590" s="3" t="s">
        <v>30257</v>
      </c>
      <c r="K2590" s="3" t="s">
        <v>30255</v>
      </c>
      <c r="L2590" s="3"/>
    </row>
    <row r="2591" spans="1:12" ht="13.5" customHeight="1" x14ac:dyDescent="0.25">
      <c r="A2591" s="3" t="s">
        <v>5522</v>
      </c>
      <c r="B2591" s="2" t="s">
        <v>41580</v>
      </c>
      <c r="C2591" s="2" t="s">
        <v>10441</v>
      </c>
      <c r="D2591" s="3" t="s">
        <v>10442</v>
      </c>
      <c r="E2591" s="3" t="s">
        <v>10442</v>
      </c>
      <c r="F2591" s="3" t="s">
        <v>10443</v>
      </c>
      <c r="G2591" s="3" t="s">
        <v>10442</v>
      </c>
      <c r="H2591" s="3" t="s">
        <v>30258</v>
      </c>
      <c r="I2591" s="3" t="s">
        <v>30258</v>
      </c>
      <c r="J2591" s="3" t="s">
        <v>30259</v>
      </c>
      <c r="K2591" s="3" t="s">
        <v>30258</v>
      </c>
      <c r="L2591" s="3"/>
    </row>
    <row r="2592" spans="1:12" ht="13.5" customHeight="1" x14ac:dyDescent="0.25">
      <c r="A2592" s="3" t="s">
        <v>70</v>
      </c>
      <c r="B2592" s="2" t="s">
        <v>41581</v>
      </c>
      <c r="C2592" s="2" t="s">
        <v>10444</v>
      </c>
      <c r="D2592" s="3" t="s">
        <v>10445</v>
      </c>
      <c r="E2592" s="3" t="s">
        <v>10445</v>
      </c>
      <c r="F2592" s="3" t="s">
        <v>10446</v>
      </c>
      <c r="G2592" s="3" t="s">
        <v>10447</v>
      </c>
      <c r="H2592" s="3" t="s">
        <v>30260</v>
      </c>
      <c r="I2592" s="3" t="s">
        <v>30260</v>
      </c>
      <c r="J2592" s="3" t="s">
        <v>30261</v>
      </c>
      <c r="K2592" s="4" t="s">
        <v>30262</v>
      </c>
      <c r="L2592" s="3"/>
    </row>
    <row r="2593" spans="1:12" ht="13.5" customHeight="1" x14ac:dyDescent="0.25">
      <c r="A2593" s="3" t="s">
        <v>70</v>
      </c>
      <c r="B2593" s="2" t="s">
        <v>41582</v>
      </c>
      <c r="C2593" s="2" t="s">
        <v>10448</v>
      </c>
      <c r="D2593" s="3" t="s">
        <v>10449</v>
      </c>
      <c r="E2593" s="3" t="s">
        <v>10449</v>
      </c>
      <c r="F2593" s="3" t="s">
        <v>10450</v>
      </c>
      <c r="G2593" s="3" t="s">
        <v>10451</v>
      </c>
      <c r="H2593" s="3" t="s">
        <v>30263</v>
      </c>
      <c r="I2593" s="3" t="s">
        <v>30263</v>
      </c>
      <c r="J2593" s="3" t="s">
        <v>30264</v>
      </c>
      <c r="K2593" s="4" t="s">
        <v>30265</v>
      </c>
      <c r="L2593" s="3"/>
    </row>
    <row r="2594" spans="1:12" ht="13.5" customHeight="1" x14ac:dyDescent="0.25">
      <c r="A2594" s="3" t="s">
        <v>70</v>
      </c>
      <c r="B2594" s="2" t="s">
        <v>41583</v>
      </c>
      <c r="C2594" s="2" t="s">
        <v>10452</v>
      </c>
      <c r="D2594" s="3" t="s">
        <v>10453</v>
      </c>
      <c r="E2594" s="3" t="s">
        <v>10453</v>
      </c>
      <c r="F2594" s="3" t="s">
        <v>10454</v>
      </c>
      <c r="G2594" s="3" t="s">
        <v>10455</v>
      </c>
      <c r="H2594" s="3" t="s">
        <v>30266</v>
      </c>
      <c r="I2594" s="3" t="s">
        <v>30266</v>
      </c>
      <c r="J2594" s="3" t="s">
        <v>30267</v>
      </c>
      <c r="K2594" s="4" t="s">
        <v>30268</v>
      </c>
      <c r="L2594" s="3"/>
    </row>
    <row r="2595" spans="1:12" ht="13.5" customHeight="1" x14ac:dyDescent="0.25">
      <c r="A2595" s="3" t="s">
        <v>70</v>
      </c>
      <c r="B2595" s="2" t="s">
        <v>41584</v>
      </c>
      <c r="C2595" s="2" t="s">
        <v>10456</v>
      </c>
      <c r="D2595" s="3" t="s">
        <v>10457</v>
      </c>
      <c r="E2595" s="3" t="s">
        <v>10457</v>
      </c>
      <c r="F2595" s="3" t="s">
        <v>10458</v>
      </c>
      <c r="G2595" s="3" t="s">
        <v>10459</v>
      </c>
      <c r="H2595" s="3" t="s">
        <v>30269</v>
      </c>
      <c r="I2595" s="3" t="s">
        <v>30269</v>
      </c>
      <c r="J2595" s="3" t="s">
        <v>30270</v>
      </c>
      <c r="K2595" s="3" t="s">
        <v>30271</v>
      </c>
      <c r="L2595" s="3"/>
    </row>
    <row r="2596" spans="1:12" ht="13.5" customHeight="1" x14ac:dyDescent="0.25">
      <c r="A2596" s="3" t="s">
        <v>70</v>
      </c>
      <c r="B2596" s="2" t="s">
        <v>41585</v>
      </c>
      <c r="C2596" s="2" t="s">
        <v>10460</v>
      </c>
      <c r="D2596" s="3" t="s">
        <v>10461</v>
      </c>
      <c r="E2596" s="3" t="s">
        <v>10461</v>
      </c>
      <c r="F2596" s="3" t="s">
        <v>10462</v>
      </c>
      <c r="G2596" s="3" t="s">
        <v>10463</v>
      </c>
      <c r="H2596" s="3" t="s">
        <v>30272</v>
      </c>
      <c r="I2596" s="3" t="s">
        <v>30272</v>
      </c>
      <c r="J2596" s="3" t="s">
        <v>30273</v>
      </c>
      <c r="K2596" s="4" t="s">
        <v>30274</v>
      </c>
      <c r="L2596" s="3"/>
    </row>
    <row r="2597" spans="1:12" ht="13.5" customHeight="1" x14ac:dyDescent="0.25">
      <c r="A2597" s="3" t="s">
        <v>70</v>
      </c>
      <c r="B2597" s="2" t="s">
        <v>41586</v>
      </c>
      <c r="C2597" s="2" t="s">
        <v>10464</v>
      </c>
      <c r="D2597" s="3" t="s">
        <v>10465</v>
      </c>
      <c r="E2597" s="3" t="s">
        <v>10465</v>
      </c>
      <c r="F2597" s="3" t="s">
        <v>10466</v>
      </c>
      <c r="G2597" s="3" t="s">
        <v>10467</v>
      </c>
      <c r="H2597" s="3" t="s">
        <v>30275</v>
      </c>
      <c r="I2597" s="3" t="s">
        <v>30275</v>
      </c>
      <c r="J2597" s="3" t="s">
        <v>30276</v>
      </c>
      <c r="K2597" s="3" t="s">
        <v>30277</v>
      </c>
      <c r="L2597" s="3"/>
    </row>
    <row r="2598" spans="1:12" ht="13.5" customHeight="1" x14ac:dyDescent="0.25">
      <c r="A2598" s="3" t="s">
        <v>70</v>
      </c>
      <c r="B2598" s="2" t="s">
        <v>41587</v>
      </c>
      <c r="C2598" s="2" t="s">
        <v>10468</v>
      </c>
      <c r="D2598" s="3" t="s">
        <v>10469</v>
      </c>
      <c r="E2598" s="3" t="s">
        <v>10469</v>
      </c>
      <c r="F2598" s="3" t="s">
        <v>10470</v>
      </c>
      <c r="G2598" s="3" t="s">
        <v>10471</v>
      </c>
      <c r="H2598" s="3" t="s">
        <v>30278</v>
      </c>
      <c r="I2598" s="3" t="s">
        <v>30278</v>
      </c>
      <c r="J2598" s="3" t="s">
        <v>30279</v>
      </c>
      <c r="K2598" s="4" t="s">
        <v>30280</v>
      </c>
      <c r="L2598" s="3"/>
    </row>
    <row r="2599" spans="1:12" ht="13.5" customHeight="1" x14ac:dyDescent="0.25">
      <c r="A2599" s="3" t="s">
        <v>70</v>
      </c>
      <c r="B2599" s="2" t="s">
        <v>41588</v>
      </c>
      <c r="C2599" s="2" t="s">
        <v>10472</v>
      </c>
      <c r="D2599" s="3" t="s">
        <v>10473</v>
      </c>
      <c r="E2599" s="3" t="s">
        <v>10473</v>
      </c>
      <c r="F2599" s="3" t="s">
        <v>10474</v>
      </c>
      <c r="G2599" s="3" t="s">
        <v>10475</v>
      </c>
      <c r="H2599" s="3" t="s">
        <v>30281</v>
      </c>
      <c r="I2599" s="3" t="s">
        <v>30281</v>
      </c>
      <c r="J2599" s="3" t="s">
        <v>30282</v>
      </c>
      <c r="K2599" s="3" t="s">
        <v>30283</v>
      </c>
      <c r="L2599" s="3"/>
    </row>
    <row r="2600" spans="1:12" ht="13.5" customHeight="1" x14ac:dyDescent="0.25">
      <c r="A2600" s="3" t="s">
        <v>70</v>
      </c>
      <c r="B2600" s="2" t="s">
        <v>41589</v>
      </c>
      <c r="C2600" s="2" t="s">
        <v>10476</v>
      </c>
      <c r="D2600" s="3" t="s">
        <v>10477</v>
      </c>
      <c r="E2600" s="3" t="s">
        <v>10477</v>
      </c>
      <c r="F2600" s="3" t="s">
        <v>10478</v>
      </c>
      <c r="G2600" s="3" t="s">
        <v>10479</v>
      </c>
      <c r="H2600" s="3" t="s">
        <v>30284</v>
      </c>
      <c r="I2600" s="3" t="s">
        <v>30284</v>
      </c>
      <c r="J2600" s="3" t="s">
        <v>30285</v>
      </c>
      <c r="K2600" s="3" t="s">
        <v>30286</v>
      </c>
      <c r="L2600" s="3"/>
    </row>
    <row r="2601" spans="1:12" ht="13.5" customHeight="1" x14ac:dyDescent="0.25">
      <c r="A2601" s="3" t="s">
        <v>70</v>
      </c>
      <c r="B2601" s="2" t="s">
        <v>41590</v>
      </c>
      <c r="C2601" s="2" t="s">
        <v>10480</v>
      </c>
      <c r="D2601" s="3" t="s">
        <v>10481</v>
      </c>
      <c r="E2601" s="3" t="s">
        <v>10481</v>
      </c>
      <c r="F2601" s="3" t="s">
        <v>10482</v>
      </c>
      <c r="G2601" s="3" t="s">
        <v>10483</v>
      </c>
      <c r="H2601" s="3" t="s">
        <v>30287</v>
      </c>
      <c r="I2601" s="3" t="s">
        <v>30287</v>
      </c>
      <c r="J2601" s="3" t="s">
        <v>30288</v>
      </c>
      <c r="K2601" s="4" t="s">
        <v>30289</v>
      </c>
      <c r="L2601" s="3"/>
    </row>
    <row r="2602" spans="1:12" ht="13.5" customHeight="1" x14ac:dyDescent="0.25">
      <c r="A2602" s="3" t="s">
        <v>70</v>
      </c>
      <c r="B2602" s="2" t="s">
        <v>41591</v>
      </c>
      <c r="C2602" s="2" t="s">
        <v>10484</v>
      </c>
      <c r="D2602" s="3" t="s">
        <v>10485</v>
      </c>
      <c r="E2602" s="3" t="s">
        <v>10485</v>
      </c>
      <c r="F2602" s="3" t="s">
        <v>10486</v>
      </c>
      <c r="G2602" s="3" t="s">
        <v>10487</v>
      </c>
      <c r="H2602" s="3" t="s">
        <v>30290</v>
      </c>
      <c r="I2602" s="3" t="s">
        <v>30290</v>
      </c>
      <c r="J2602" s="3" t="s">
        <v>30291</v>
      </c>
      <c r="K2602" s="3" t="s">
        <v>30292</v>
      </c>
      <c r="L2602" s="3"/>
    </row>
    <row r="2603" spans="1:12" ht="13.5" customHeight="1" x14ac:dyDescent="0.25">
      <c r="A2603" s="3" t="s">
        <v>70</v>
      </c>
      <c r="B2603" s="2" t="s">
        <v>41592</v>
      </c>
      <c r="C2603" s="2" t="s">
        <v>10488</v>
      </c>
      <c r="D2603" s="3" t="s">
        <v>10489</v>
      </c>
      <c r="E2603" s="3" t="s">
        <v>10489</v>
      </c>
      <c r="F2603" s="3" t="s">
        <v>10490</v>
      </c>
      <c r="G2603" s="3" t="s">
        <v>10491</v>
      </c>
      <c r="H2603" s="3" t="s">
        <v>30293</v>
      </c>
      <c r="I2603" s="3" t="s">
        <v>30293</v>
      </c>
      <c r="J2603" s="3" t="s">
        <v>30294</v>
      </c>
      <c r="K2603" s="4" t="s">
        <v>30295</v>
      </c>
      <c r="L2603" s="3"/>
    </row>
    <row r="2604" spans="1:12" ht="13.5" customHeight="1" x14ac:dyDescent="0.25">
      <c r="A2604" s="3" t="s">
        <v>70</v>
      </c>
      <c r="B2604" s="2" t="s">
        <v>41593</v>
      </c>
      <c r="C2604" s="2" t="s">
        <v>10492</v>
      </c>
      <c r="D2604" s="3" t="s">
        <v>10493</v>
      </c>
      <c r="E2604" s="3" t="s">
        <v>10493</v>
      </c>
      <c r="F2604" s="3" t="s">
        <v>10494</v>
      </c>
      <c r="G2604" s="3" t="s">
        <v>10495</v>
      </c>
      <c r="H2604" s="3" t="s">
        <v>30296</v>
      </c>
      <c r="I2604" s="3" t="s">
        <v>30296</v>
      </c>
      <c r="J2604" s="3" t="s">
        <v>30297</v>
      </c>
      <c r="K2604" s="3" t="s">
        <v>30298</v>
      </c>
      <c r="L2604" s="3"/>
    </row>
    <row r="2605" spans="1:12" ht="13.5" customHeight="1" x14ac:dyDescent="0.25">
      <c r="A2605" s="3" t="s">
        <v>70</v>
      </c>
      <c r="B2605" s="2" t="s">
        <v>41594</v>
      </c>
      <c r="C2605" s="2" t="s">
        <v>10496</v>
      </c>
      <c r="D2605" s="3" t="s">
        <v>10497</v>
      </c>
      <c r="E2605" s="3" t="s">
        <v>10497</v>
      </c>
      <c r="F2605" s="3" t="s">
        <v>10498</v>
      </c>
      <c r="G2605" s="3" t="s">
        <v>10499</v>
      </c>
      <c r="H2605" s="3" t="s">
        <v>30299</v>
      </c>
      <c r="I2605" s="3" t="s">
        <v>30299</v>
      </c>
      <c r="J2605" s="3" t="s">
        <v>30300</v>
      </c>
      <c r="K2605" s="3" t="s">
        <v>30301</v>
      </c>
      <c r="L2605" s="3"/>
    </row>
    <row r="2606" spans="1:12" ht="13.5" customHeight="1" x14ac:dyDescent="0.25">
      <c r="A2606" s="3" t="s">
        <v>70</v>
      </c>
      <c r="B2606" s="2" t="s">
        <v>41595</v>
      </c>
      <c r="C2606" s="2" t="s">
        <v>10500</v>
      </c>
      <c r="D2606" s="3" t="s">
        <v>10501</v>
      </c>
      <c r="E2606" s="3" t="s">
        <v>10501</v>
      </c>
      <c r="F2606" s="3" t="s">
        <v>10502</v>
      </c>
      <c r="G2606" s="3" t="s">
        <v>10503</v>
      </c>
      <c r="H2606" s="3" t="s">
        <v>30302</v>
      </c>
      <c r="I2606" s="3" t="s">
        <v>30302</v>
      </c>
      <c r="J2606" s="3" t="s">
        <v>30303</v>
      </c>
      <c r="K2606" s="3" t="s">
        <v>30304</v>
      </c>
      <c r="L2606" s="3"/>
    </row>
    <row r="2607" spans="1:12" ht="13.5" customHeight="1" x14ac:dyDescent="0.25">
      <c r="A2607" s="3" t="s">
        <v>70</v>
      </c>
      <c r="B2607" s="2" t="s">
        <v>41596</v>
      </c>
      <c r="C2607" s="2" t="s">
        <v>10504</v>
      </c>
      <c r="D2607" s="3" t="s">
        <v>10505</v>
      </c>
      <c r="E2607" s="3" t="s">
        <v>10505</v>
      </c>
      <c r="F2607" s="3" t="s">
        <v>10506</v>
      </c>
      <c r="G2607" s="3" t="s">
        <v>10507</v>
      </c>
      <c r="H2607" s="3" t="s">
        <v>30305</v>
      </c>
      <c r="I2607" s="3" t="s">
        <v>30305</v>
      </c>
      <c r="J2607" s="3" t="s">
        <v>30306</v>
      </c>
      <c r="K2607" s="3" t="s">
        <v>30307</v>
      </c>
      <c r="L2607" s="3"/>
    </row>
    <row r="2608" spans="1:12" ht="13.5" customHeight="1" x14ac:dyDescent="0.25">
      <c r="A2608" s="3" t="s">
        <v>70</v>
      </c>
      <c r="B2608" s="2" t="s">
        <v>41597</v>
      </c>
      <c r="C2608" s="2" t="s">
        <v>10508</v>
      </c>
      <c r="D2608" s="3" t="s">
        <v>10509</v>
      </c>
      <c r="E2608" s="3" t="s">
        <v>10509</v>
      </c>
      <c r="F2608" s="3" t="s">
        <v>10510</v>
      </c>
      <c r="G2608" s="3" t="s">
        <v>10511</v>
      </c>
      <c r="H2608" s="3" t="s">
        <v>30308</v>
      </c>
      <c r="I2608" s="3" t="s">
        <v>30308</v>
      </c>
      <c r="J2608" s="3" t="s">
        <v>30309</v>
      </c>
      <c r="K2608" s="3" t="s">
        <v>30310</v>
      </c>
      <c r="L2608" s="3"/>
    </row>
    <row r="2609" spans="1:12" ht="13.5" customHeight="1" x14ac:dyDescent="0.25">
      <c r="A2609" s="3" t="s">
        <v>70</v>
      </c>
      <c r="B2609" s="2" t="s">
        <v>41598</v>
      </c>
      <c r="C2609" s="2" t="s">
        <v>10512</v>
      </c>
      <c r="D2609" s="3" t="s">
        <v>10513</v>
      </c>
      <c r="E2609" s="3" t="s">
        <v>10513</v>
      </c>
      <c r="F2609" s="3" t="s">
        <v>10514</v>
      </c>
      <c r="G2609" s="3" t="s">
        <v>10515</v>
      </c>
      <c r="H2609" s="3" t="s">
        <v>30311</v>
      </c>
      <c r="I2609" s="3" t="s">
        <v>30311</v>
      </c>
      <c r="J2609" s="3" t="s">
        <v>30312</v>
      </c>
      <c r="K2609" s="4" t="s">
        <v>30313</v>
      </c>
      <c r="L2609" s="3"/>
    </row>
    <row r="2610" spans="1:12" ht="13.5" customHeight="1" x14ac:dyDescent="0.25">
      <c r="A2610" s="3" t="s">
        <v>70</v>
      </c>
      <c r="B2610" s="2" t="s">
        <v>41599</v>
      </c>
      <c r="C2610" s="2" t="s">
        <v>10516</v>
      </c>
      <c r="D2610" s="3" t="s">
        <v>10517</v>
      </c>
      <c r="E2610" s="3" t="s">
        <v>10517</v>
      </c>
      <c r="F2610" s="3" t="s">
        <v>10518</v>
      </c>
      <c r="G2610" s="3" t="s">
        <v>10519</v>
      </c>
      <c r="H2610" s="3" t="s">
        <v>30314</v>
      </c>
      <c r="I2610" s="3" t="s">
        <v>30314</v>
      </c>
      <c r="J2610" s="3" t="s">
        <v>30315</v>
      </c>
      <c r="K2610" s="3" t="s">
        <v>30316</v>
      </c>
      <c r="L2610" s="3"/>
    </row>
    <row r="2611" spans="1:12" ht="13.5" customHeight="1" x14ac:dyDescent="0.25">
      <c r="A2611" s="3" t="s">
        <v>70</v>
      </c>
      <c r="B2611" s="2" t="s">
        <v>41600</v>
      </c>
      <c r="C2611" s="2" t="s">
        <v>10520</v>
      </c>
      <c r="D2611" s="3" t="s">
        <v>10521</v>
      </c>
      <c r="E2611" s="3" t="s">
        <v>10521</v>
      </c>
      <c r="F2611" s="3" t="s">
        <v>10522</v>
      </c>
      <c r="G2611" s="3" t="s">
        <v>10523</v>
      </c>
      <c r="H2611" s="3" t="s">
        <v>30317</v>
      </c>
      <c r="I2611" s="3" t="s">
        <v>30317</v>
      </c>
      <c r="J2611" s="3" t="s">
        <v>30318</v>
      </c>
      <c r="K2611" s="4" t="s">
        <v>30319</v>
      </c>
      <c r="L2611" s="3"/>
    </row>
    <row r="2612" spans="1:12" ht="13.5" customHeight="1" x14ac:dyDescent="0.25">
      <c r="A2612" s="3" t="s">
        <v>70</v>
      </c>
      <c r="B2612" s="2" t="s">
        <v>41601</v>
      </c>
      <c r="C2612" s="2" t="s">
        <v>10524</v>
      </c>
      <c r="D2612" s="3" t="s">
        <v>10525</v>
      </c>
      <c r="E2612" s="3" t="s">
        <v>10525</v>
      </c>
      <c r="F2612" s="3" t="s">
        <v>10526</v>
      </c>
      <c r="G2612" s="3" t="s">
        <v>10527</v>
      </c>
      <c r="H2612" s="3" t="s">
        <v>30320</v>
      </c>
      <c r="I2612" s="3" t="s">
        <v>30320</v>
      </c>
      <c r="J2612" s="3" t="s">
        <v>30321</v>
      </c>
      <c r="K2612" s="3" t="s">
        <v>30322</v>
      </c>
      <c r="L2612" s="3"/>
    </row>
    <row r="2613" spans="1:12" ht="13.5" customHeight="1" x14ac:dyDescent="0.25">
      <c r="A2613" s="3" t="s">
        <v>70</v>
      </c>
      <c r="B2613" s="2" t="s">
        <v>41602</v>
      </c>
      <c r="C2613" s="2" t="s">
        <v>10528</v>
      </c>
      <c r="D2613" s="3" t="s">
        <v>10529</v>
      </c>
      <c r="E2613" s="3" t="s">
        <v>10529</v>
      </c>
      <c r="F2613" s="3" t="s">
        <v>10530</v>
      </c>
      <c r="G2613" s="3" t="s">
        <v>10531</v>
      </c>
      <c r="H2613" s="3" t="s">
        <v>30323</v>
      </c>
      <c r="I2613" s="3" t="s">
        <v>30323</v>
      </c>
      <c r="J2613" s="3" t="s">
        <v>30324</v>
      </c>
      <c r="K2613" s="4" t="s">
        <v>30325</v>
      </c>
      <c r="L2613" s="3"/>
    </row>
    <row r="2614" spans="1:12" ht="13.5" customHeight="1" x14ac:dyDescent="0.25">
      <c r="A2614" s="3" t="s">
        <v>70</v>
      </c>
      <c r="B2614" s="2" t="s">
        <v>41603</v>
      </c>
      <c r="C2614" s="2" t="s">
        <v>10532</v>
      </c>
      <c r="D2614" s="3" t="s">
        <v>10533</v>
      </c>
      <c r="E2614" s="3" t="s">
        <v>10533</v>
      </c>
      <c r="F2614" s="3" t="s">
        <v>10534</v>
      </c>
      <c r="G2614" s="3" t="s">
        <v>10535</v>
      </c>
      <c r="H2614" s="3" t="s">
        <v>30326</v>
      </c>
      <c r="I2614" s="3" t="s">
        <v>30326</v>
      </c>
      <c r="J2614" s="3" t="s">
        <v>30327</v>
      </c>
      <c r="K2614" s="3" t="s">
        <v>30328</v>
      </c>
      <c r="L2614" s="3"/>
    </row>
    <row r="2615" spans="1:12" ht="13.5" customHeight="1" x14ac:dyDescent="0.25">
      <c r="A2615" s="3" t="s">
        <v>70</v>
      </c>
      <c r="B2615" s="2" t="s">
        <v>41604</v>
      </c>
      <c r="C2615" s="2" t="s">
        <v>10536</v>
      </c>
      <c r="D2615" s="3" t="s">
        <v>10537</v>
      </c>
      <c r="E2615" s="3" t="s">
        <v>10537</v>
      </c>
      <c r="F2615" s="3" t="s">
        <v>10538</v>
      </c>
      <c r="G2615" s="3" t="s">
        <v>10539</v>
      </c>
      <c r="H2615" s="3" t="s">
        <v>30329</v>
      </c>
      <c r="I2615" s="3" t="s">
        <v>30329</v>
      </c>
      <c r="J2615" s="3" t="s">
        <v>30330</v>
      </c>
      <c r="K2615" s="4" t="s">
        <v>30331</v>
      </c>
      <c r="L2615" s="3"/>
    </row>
    <row r="2616" spans="1:12" ht="13.5" customHeight="1" x14ac:dyDescent="0.25">
      <c r="A2616" s="3" t="s">
        <v>70</v>
      </c>
      <c r="B2616" s="2" t="s">
        <v>41605</v>
      </c>
      <c r="C2616" s="2" t="s">
        <v>10540</v>
      </c>
      <c r="D2616" s="3" t="s">
        <v>10541</v>
      </c>
      <c r="E2616" s="3" t="s">
        <v>10541</v>
      </c>
      <c r="F2616" s="3" t="s">
        <v>10542</v>
      </c>
      <c r="G2616" s="3" t="s">
        <v>10543</v>
      </c>
      <c r="H2616" s="3" t="s">
        <v>30332</v>
      </c>
      <c r="I2616" s="3" t="s">
        <v>30332</v>
      </c>
      <c r="J2616" s="3" t="s">
        <v>30333</v>
      </c>
      <c r="K2616" s="3" t="s">
        <v>30334</v>
      </c>
      <c r="L2616" s="3"/>
    </row>
    <row r="2617" spans="1:12" ht="13.5" customHeight="1" x14ac:dyDescent="0.25">
      <c r="A2617" s="3" t="s">
        <v>70</v>
      </c>
      <c r="B2617" s="2" t="s">
        <v>41606</v>
      </c>
      <c r="C2617" s="2" t="s">
        <v>10544</v>
      </c>
      <c r="D2617" s="3" t="s">
        <v>10545</v>
      </c>
      <c r="E2617" s="3" t="s">
        <v>10545</v>
      </c>
      <c r="F2617" s="3" t="s">
        <v>10546</v>
      </c>
      <c r="G2617" s="3" t="s">
        <v>10547</v>
      </c>
      <c r="H2617" s="3" t="s">
        <v>30335</v>
      </c>
      <c r="I2617" s="3" t="s">
        <v>30335</v>
      </c>
      <c r="J2617" s="3" t="s">
        <v>30336</v>
      </c>
      <c r="K2617" s="3" t="s">
        <v>30337</v>
      </c>
      <c r="L2617" s="3"/>
    </row>
    <row r="2618" spans="1:12" ht="13.5" customHeight="1" x14ac:dyDescent="0.25">
      <c r="A2618" s="3" t="s">
        <v>70</v>
      </c>
      <c r="B2618" s="2" t="s">
        <v>41607</v>
      </c>
      <c r="C2618" s="2" t="s">
        <v>10548</v>
      </c>
      <c r="D2618" s="3" t="s">
        <v>10549</v>
      </c>
      <c r="E2618" s="3" t="s">
        <v>10549</v>
      </c>
      <c r="F2618" s="3" t="s">
        <v>10550</v>
      </c>
      <c r="G2618" s="3" t="s">
        <v>10551</v>
      </c>
      <c r="H2618" s="3" t="s">
        <v>30338</v>
      </c>
      <c r="I2618" s="3" t="s">
        <v>30338</v>
      </c>
      <c r="J2618" s="3" t="s">
        <v>30339</v>
      </c>
      <c r="K2618" s="4" t="s">
        <v>30340</v>
      </c>
      <c r="L2618" s="3"/>
    </row>
    <row r="2619" spans="1:12" ht="13.5" customHeight="1" x14ac:dyDescent="0.25">
      <c r="A2619" s="3" t="s">
        <v>70</v>
      </c>
      <c r="B2619" s="2" t="s">
        <v>41608</v>
      </c>
      <c r="C2619" s="2" t="s">
        <v>10552</v>
      </c>
      <c r="D2619" s="3" t="s">
        <v>10553</v>
      </c>
      <c r="E2619" s="3" t="s">
        <v>10553</v>
      </c>
      <c r="F2619" s="3" t="s">
        <v>10554</v>
      </c>
      <c r="G2619" s="3" t="s">
        <v>10555</v>
      </c>
      <c r="H2619" s="3" t="s">
        <v>30341</v>
      </c>
      <c r="I2619" s="3" t="s">
        <v>30341</v>
      </c>
      <c r="J2619" s="3" t="s">
        <v>30342</v>
      </c>
      <c r="K2619" s="4" t="s">
        <v>30343</v>
      </c>
      <c r="L2619" s="3"/>
    </row>
    <row r="2620" spans="1:12" ht="13.5" customHeight="1" x14ac:dyDescent="0.25">
      <c r="A2620" s="3" t="s">
        <v>70</v>
      </c>
      <c r="B2620" s="2" t="s">
        <v>41609</v>
      </c>
      <c r="C2620" s="2" t="s">
        <v>10556</v>
      </c>
      <c r="D2620" s="3" t="s">
        <v>10557</v>
      </c>
      <c r="E2620" s="3" t="s">
        <v>10557</v>
      </c>
      <c r="F2620" s="3" t="s">
        <v>10558</v>
      </c>
      <c r="G2620" s="3" t="s">
        <v>10559</v>
      </c>
      <c r="H2620" s="3" t="s">
        <v>30344</v>
      </c>
      <c r="I2620" s="3" t="s">
        <v>30344</v>
      </c>
      <c r="J2620" s="3" t="s">
        <v>30345</v>
      </c>
      <c r="K2620" s="3" t="s">
        <v>30346</v>
      </c>
      <c r="L2620" s="3"/>
    </row>
    <row r="2621" spans="1:12" ht="13.5" customHeight="1" x14ac:dyDescent="0.25">
      <c r="A2621" s="3" t="s">
        <v>70</v>
      </c>
      <c r="B2621" s="2" t="s">
        <v>41610</v>
      </c>
      <c r="C2621" s="2" t="s">
        <v>10560</v>
      </c>
      <c r="D2621" s="3" t="s">
        <v>10561</v>
      </c>
      <c r="E2621" s="3" t="s">
        <v>10561</v>
      </c>
      <c r="F2621" s="3" t="s">
        <v>10562</v>
      </c>
      <c r="G2621" s="3" t="s">
        <v>10563</v>
      </c>
      <c r="H2621" s="3" t="s">
        <v>30347</v>
      </c>
      <c r="I2621" s="3" t="s">
        <v>30347</v>
      </c>
      <c r="J2621" s="3" t="s">
        <v>30348</v>
      </c>
      <c r="K2621" s="4" t="s">
        <v>30349</v>
      </c>
      <c r="L2621" s="3"/>
    </row>
    <row r="2622" spans="1:12" ht="13.5" customHeight="1" x14ac:dyDescent="0.25">
      <c r="A2622" s="3" t="s">
        <v>70</v>
      </c>
      <c r="B2622" s="2" t="s">
        <v>41611</v>
      </c>
      <c r="C2622" s="2" t="s">
        <v>10564</v>
      </c>
      <c r="D2622" s="3" t="s">
        <v>10565</v>
      </c>
      <c r="E2622" s="3" t="s">
        <v>10565</v>
      </c>
      <c r="F2622" s="3" t="s">
        <v>10566</v>
      </c>
      <c r="G2622" s="3" t="s">
        <v>10567</v>
      </c>
      <c r="H2622" s="3" t="s">
        <v>30350</v>
      </c>
      <c r="I2622" s="3" t="s">
        <v>30350</v>
      </c>
      <c r="J2622" s="3" t="s">
        <v>30351</v>
      </c>
      <c r="K2622" s="3" t="s">
        <v>30352</v>
      </c>
      <c r="L2622" s="3"/>
    </row>
    <row r="2623" spans="1:12" ht="13.5" customHeight="1" x14ac:dyDescent="0.25">
      <c r="A2623" s="3" t="s">
        <v>70</v>
      </c>
      <c r="B2623" s="2" t="s">
        <v>41612</v>
      </c>
      <c r="C2623" s="2" t="s">
        <v>10568</v>
      </c>
      <c r="D2623" s="3" t="s">
        <v>10569</v>
      </c>
      <c r="E2623" s="3" t="s">
        <v>10569</v>
      </c>
      <c r="F2623" s="3" t="s">
        <v>10570</v>
      </c>
      <c r="G2623" s="3" t="s">
        <v>10571</v>
      </c>
      <c r="H2623" s="3" t="s">
        <v>30353</v>
      </c>
      <c r="I2623" s="3" t="s">
        <v>30353</v>
      </c>
      <c r="J2623" s="3" t="s">
        <v>30354</v>
      </c>
      <c r="K2623" s="4" t="s">
        <v>30355</v>
      </c>
      <c r="L2623" s="3"/>
    </row>
    <row r="2624" spans="1:12" ht="13.5" customHeight="1" x14ac:dyDescent="0.25">
      <c r="A2624" s="3" t="s">
        <v>70</v>
      </c>
      <c r="B2624" s="2" t="s">
        <v>41613</v>
      </c>
      <c r="C2624" s="2" t="s">
        <v>10572</v>
      </c>
      <c r="D2624" s="3" t="s">
        <v>10573</v>
      </c>
      <c r="E2624" s="3" t="s">
        <v>10573</v>
      </c>
      <c r="F2624" s="3" t="s">
        <v>10574</v>
      </c>
      <c r="G2624" s="3" t="s">
        <v>10575</v>
      </c>
      <c r="H2624" s="3" t="s">
        <v>30356</v>
      </c>
      <c r="I2624" s="3" t="s">
        <v>30356</v>
      </c>
      <c r="J2624" s="3" t="s">
        <v>30357</v>
      </c>
      <c r="K2624" s="3" t="s">
        <v>30358</v>
      </c>
      <c r="L2624" s="3"/>
    </row>
    <row r="2625" spans="1:12" ht="13.5" customHeight="1" x14ac:dyDescent="0.25">
      <c r="A2625" s="3" t="s">
        <v>70</v>
      </c>
      <c r="B2625" s="2" t="s">
        <v>41614</v>
      </c>
      <c r="C2625" s="2" t="s">
        <v>10576</v>
      </c>
      <c r="D2625" s="3" t="s">
        <v>10577</v>
      </c>
      <c r="E2625" s="3" t="s">
        <v>10577</v>
      </c>
      <c r="F2625" s="3" t="s">
        <v>10578</v>
      </c>
      <c r="G2625" s="3" t="s">
        <v>10579</v>
      </c>
      <c r="H2625" s="3" t="s">
        <v>30359</v>
      </c>
      <c r="I2625" s="3" t="s">
        <v>30359</v>
      </c>
      <c r="J2625" s="3" t="s">
        <v>30360</v>
      </c>
      <c r="K2625" s="4" t="s">
        <v>30361</v>
      </c>
      <c r="L2625" s="3"/>
    </row>
    <row r="2626" spans="1:12" ht="13.5" customHeight="1" x14ac:dyDescent="0.25">
      <c r="A2626" s="3" t="s">
        <v>70</v>
      </c>
      <c r="B2626" s="2" t="s">
        <v>41615</v>
      </c>
      <c r="C2626" s="2" t="s">
        <v>10580</v>
      </c>
      <c r="D2626" s="3" t="s">
        <v>10581</v>
      </c>
      <c r="E2626" s="3" t="s">
        <v>10581</v>
      </c>
      <c r="F2626" s="3" t="s">
        <v>10582</v>
      </c>
      <c r="G2626" s="3" t="s">
        <v>10583</v>
      </c>
      <c r="H2626" s="3" t="s">
        <v>30362</v>
      </c>
      <c r="I2626" s="3" t="s">
        <v>30362</v>
      </c>
      <c r="J2626" s="3" t="s">
        <v>30363</v>
      </c>
      <c r="K2626" s="4" t="s">
        <v>30364</v>
      </c>
      <c r="L2626" s="3"/>
    </row>
    <row r="2627" spans="1:12" ht="13.5" customHeight="1" x14ac:dyDescent="0.25">
      <c r="A2627" s="3" t="s">
        <v>70</v>
      </c>
      <c r="B2627" s="2" t="s">
        <v>41616</v>
      </c>
      <c r="C2627" s="2" t="s">
        <v>10584</v>
      </c>
      <c r="D2627" s="3" t="s">
        <v>10585</v>
      </c>
      <c r="E2627" s="3" t="s">
        <v>10585</v>
      </c>
      <c r="F2627" s="3" t="s">
        <v>10586</v>
      </c>
      <c r="G2627" s="3" t="s">
        <v>10587</v>
      </c>
      <c r="H2627" s="3" t="s">
        <v>30365</v>
      </c>
      <c r="I2627" s="3" t="s">
        <v>30365</v>
      </c>
      <c r="J2627" s="3" t="s">
        <v>30366</v>
      </c>
      <c r="K2627" s="3" t="s">
        <v>30367</v>
      </c>
      <c r="L2627" s="3"/>
    </row>
    <row r="2628" spans="1:12" ht="13.5" customHeight="1" x14ac:dyDescent="0.25">
      <c r="A2628" s="3" t="s">
        <v>70</v>
      </c>
      <c r="B2628" s="2" t="s">
        <v>41617</v>
      </c>
      <c r="C2628" s="2" t="s">
        <v>10588</v>
      </c>
      <c r="D2628" s="3" t="s">
        <v>10589</v>
      </c>
      <c r="E2628" s="3" t="s">
        <v>10589</v>
      </c>
      <c r="F2628" s="3" t="s">
        <v>10590</v>
      </c>
      <c r="G2628" s="3" t="s">
        <v>10591</v>
      </c>
      <c r="H2628" s="3" t="s">
        <v>30368</v>
      </c>
      <c r="I2628" s="3" t="s">
        <v>30368</v>
      </c>
      <c r="J2628" s="3" t="s">
        <v>30369</v>
      </c>
      <c r="K2628" s="4" t="s">
        <v>30370</v>
      </c>
      <c r="L2628" s="3"/>
    </row>
    <row r="2629" spans="1:12" ht="13.5" customHeight="1" x14ac:dyDescent="0.25">
      <c r="A2629" s="3" t="s">
        <v>70</v>
      </c>
      <c r="B2629" s="2" t="s">
        <v>41618</v>
      </c>
      <c r="C2629" s="2" t="s">
        <v>10592</v>
      </c>
      <c r="D2629" s="3" t="s">
        <v>10593</v>
      </c>
      <c r="E2629" s="3" t="s">
        <v>10593</v>
      </c>
      <c r="F2629" s="3" t="s">
        <v>10594</v>
      </c>
      <c r="G2629" s="3" t="s">
        <v>10595</v>
      </c>
      <c r="H2629" s="3" t="s">
        <v>30371</v>
      </c>
      <c r="I2629" s="3" t="s">
        <v>30371</v>
      </c>
      <c r="J2629" s="3" t="s">
        <v>30372</v>
      </c>
      <c r="K2629" s="3" t="s">
        <v>30373</v>
      </c>
      <c r="L2629" s="3"/>
    </row>
    <row r="2630" spans="1:12" ht="13.5" customHeight="1" x14ac:dyDescent="0.25">
      <c r="A2630" s="3" t="s">
        <v>70</v>
      </c>
      <c r="B2630" s="2" t="s">
        <v>41619</v>
      </c>
      <c r="C2630" s="2" t="s">
        <v>10596</v>
      </c>
      <c r="D2630" s="3" t="s">
        <v>10597</v>
      </c>
      <c r="E2630" s="3" t="s">
        <v>10597</v>
      </c>
      <c r="F2630" s="3" t="s">
        <v>10598</v>
      </c>
      <c r="G2630" s="3" t="s">
        <v>10599</v>
      </c>
      <c r="H2630" s="3" t="s">
        <v>30374</v>
      </c>
      <c r="I2630" s="3" t="s">
        <v>30374</v>
      </c>
      <c r="J2630" s="3" t="s">
        <v>30375</v>
      </c>
      <c r="K2630" s="3" t="s">
        <v>30376</v>
      </c>
      <c r="L2630" s="3"/>
    </row>
    <row r="2631" spans="1:12" ht="13.5" customHeight="1" x14ac:dyDescent="0.25">
      <c r="A2631" s="3" t="s">
        <v>70</v>
      </c>
      <c r="B2631" s="2" t="s">
        <v>41620</v>
      </c>
      <c r="C2631" s="2" t="s">
        <v>10600</v>
      </c>
      <c r="D2631" s="3" t="s">
        <v>10601</v>
      </c>
      <c r="E2631" s="3" t="s">
        <v>10601</v>
      </c>
      <c r="F2631" s="3" t="s">
        <v>10602</v>
      </c>
      <c r="G2631" s="3" t="s">
        <v>10603</v>
      </c>
      <c r="H2631" s="3" t="s">
        <v>30377</v>
      </c>
      <c r="I2631" s="3" t="s">
        <v>30377</v>
      </c>
      <c r="J2631" s="3" t="s">
        <v>30378</v>
      </c>
      <c r="K2631" s="3" t="s">
        <v>30379</v>
      </c>
      <c r="L2631" s="3"/>
    </row>
    <row r="2632" spans="1:12" ht="13.5" customHeight="1" x14ac:dyDescent="0.25">
      <c r="A2632" s="3" t="s">
        <v>70</v>
      </c>
      <c r="B2632" s="2" t="s">
        <v>41621</v>
      </c>
      <c r="C2632" s="2" t="s">
        <v>10604</v>
      </c>
      <c r="D2632" s="3" t="s">
        <v>10605</v>
      </c>
      <c r="E2632" s="3" t="s">
        <v>10605</v>
      </c>
      <c r="F2632" s="3" t="s">
        <v>10606</v>
      </c>
      <c r="G2632" s="3" t="s">
        <v>10607</v>
      </c>
      <c r="H2632" s="3" t="s">
        <v>30380</v>
      </c>
      <c r="I2632" s="3" t="s">
        <v>30380</v>
      </c>
      <c r="J2632" s="3" t="s">
        <v>30381</v>
      </c>
      <c r="K2632" s="3" t="s">
        <v>30382</v>
      </c>
      <c r="L2632" s="3"/>
    </row>
    <row r="2633" spans="1:12" ht="13.5" customHeight="1" x14ac:dyDescent="0.25">
      <c r="A2633" s="3" t="s">
        <v>70</v>
      </c>
      <c r="B2633" s="2" t="s">
        <v>41622</v>
      </c>
      <c r="C2633" s="2" t="s">
        <v>10608</v>
      </c>
      <c r="D2633" s="3" t="s">
        <v>10609</v>
      </c>
      <c r="E2633" s="3" t="s">
        <v>10609</v>
      </c>
      <c r="F2633" s="3" t="s">
        <v>10610</v>
      </c>
      <c r="G2633" s="3" t="s">
        <v>10611</v>
      </c>
      <c r="H2633" s="3" t="s">
        <v>30383</v>
      </c>
      <c r="I2633" s="3" t="s">
        <v>30383</v>
      </c>
      <c r="J2633" s="3" t="s">
        <v>30384</v>
      </c>
      <c r="K2633" s="3" t="s">
        <v>30385</v>
      </c>
      <c r="L2633" s="3"/>
    </row>
    <row r="2634" spans="1:12" ht="13.5" customHeight="1" x14ac:dyDescent="0.25">
      <c r="A2634" s="3" t="s">
        <v>70</v>
      </c>
      <c r="B2634" s="2" t="s">
        <v>41623</v>
      </c>
      <c r="C2634" s="2" t="s">
        <v>10612</v>
      </c>
      <c r="D2634" s="3" t="s">
        <v>10613</v>
      </c>
      <c r="E2634" s="3" t="s">
        <v>10614</v>
      </c>
      <c r="F2634" s="3" t="s">
        <v>10615</v>
      </c>
      <c r="G2634" s="3" t="s">
        <v>10616</v>
      </c>
      <c r="H2634" s="3" t="s">
        <v>30386</v>
      </c>
      <c r="I2634" s="3" t="s">
        <v>30387</v>
      </c>
      <c r="J2634" s="3" t="s">
        <v>30388</v>
      </c>
      <c r="K2634" s="4" t="s">
        <v>30389</v>
      </c>
      <c r="L2634" s="3"/>
    </row>
    <row r="2635" spans="1:12" ht="13.5" customHeight="1" x14ac:dyDescent="0.25">
      <c r="A2635" s="3" t="s">
        <v>70</v>
      </c>
      <c r="B2635" s="2" t="s">
        <v>41624</v>
      </c>
      <c r="C2635" s="2" t="s">
        <v>10617</v>
      </c>
      <c r="D2635" s="3" t="s">
        <v>10618</v>
      </c>
      <c r="E2635" s="3" t="s">
        <v>10618</v>
      </c>
      <c r="F2635" s="3" t="s">
        <v>10619</v>
      </c>
      <c r="G2635" s="3" t="s">
        <v>10620</v>
      </c>
      <c r="H2635" s="3" t="s">
        <v>30390</v>
      </c>
      <c r="I2635" s="3" t="s">
        <v>30390</v>
      </c>
      <c r="J2635" s="3" t="s">
        <v>30391</v>
      </c>
      <c r="K2635" s="3" t="s">
        <v>30392</v>
      </c>
      <c r="L2635" s="3"/>
    </row>
    <row r="2636" spans="1:12" ht="13.5" customHeight="1" x14ac:dyDescent="0.25">
      <c r="A2636" s="3" t="s">
        <v>70</v>
      </c>
      <c r="B2636" s="2" t="s">
        <v>41625</v>
      </c>
      <c r="C2636" s="2" t="s">
        <v>10621</v>
      </c>
      <c r="D2636" s="3" t="s">
        <v>10622</v>
      </c>
      <c r="E2636" s="3" t="s">
        <v>10622</v>
      </c>
      <c r="F2636" s="3" t="s">
        <v>10623</v>
      </c>
      <c r="G2636" s="3" t="s">
        <v>10624</v>
      </c>
      <c r="H2636" s="3" t="s">
        <v>30393</v>
      </c>
      <c r="I2636" s="3" t="s">
        <v>30393</v>
      </c>
      <c r="J2636" s="3" t="s">
        <v>30394</v>
      </c>
      <c r="K2636" s="3" t="s">
        <v>30395</v>
      </c>
      <c r="L2636" s="3"/>
    </row>
    <row r="2637" spans="1:12" ht="13.5" customHeight="1" x14ac:dyDescent="0.25">
      <c r="A2637" s="3" t="s">
        <v>70</v>
      </c>
      <c r="B2637" s="2" t="s">
        <v>41626</v>
      </c>
      <c r="C2637" s="2" t="s">
        <v>10625</v>
      </c>
      <c r="D2637" s="3" t="s">
        <v>10626</v>
      </c>
      <c r="E2637" s="3" t="s">
        <v>10626</v>
      </c>
      <c r="F2637" s="3" t="s">
        <v>10627</v>
      </c>
      <c r="G2637" s="3" t="s">
        <v>10628</v>
      </c>
      <c r="H2637" s="3" t="s">
        <v>30396</v>
      </c>
      <c r="I2637" s="3" t="s">
        <v>30396</v>
      </c>
      <c r="J2637" s="3" t="s">
        <v>30397</v>
      </c>
      <c r="K2637" s="3" t="s">
        <v>30398</v>
      </c>
      <c r="L2637" s="3"/>
    </row>
    <row r="2638" spans="1:12" ht="13.5" customHeight="1" x14ac:dyDescent="0.25">
      <c r="A2638" s="3" t="s">
        <v>121</v>
      </c>
      <c r="B2638" s="2" t="s">
        <v>41627</v>
      </c>
      <c r="C2638" s="2" t="s">
        <v>10629</v>
      </c>
      <c r="D2638" s="3" t="s">
        <v>10630</v>
      </c>
      <c r="E2638" s="3" t="s">
        <v>10630</v>
      </c>
      <c r="F2638" s="3" t="s">
        <v>10631</v>
      </c>
      <c r="G2638" s="3" t="s">
        <v>10630</v>
      </c>
      <c r="H2638" s="3" t="s">
        <v>30399</v>
      </c>
      <c r="I2638" s="3" t="s">
        <v>30399</v>
      </c>
      <c r="J2638" s="3" t="s">
        <v>30400</v>
      </c>
      <c r="K2638" s="3" t="s">
        <v>30399</v>
      </c>
      <c r="L2638" s="3"/>
    </row>
    <row r="2639" spans="1:12" ht="13.5" customHeight="1" x14ac:dyDescent="0.25">
      <c r="A2639" s="3" t="s">
        <v>70</v>
      </c>
      <c r="B2639" s="2" t="s">
        <v>41628</v>
      </c>
      <c r="C2639" s="2" t="s">
        <v>10632</v>
      </c>
      <c r="D2639" s="3" t="s">
        <v>10633</v>
      </c>
      <c r="E2639" s="3" t="s">
        <v>10634</v>
      </c>
      <c r="F2639" s="3" t="s">
        <v>10635</v>
      </c>
      <c r="G2639" s="3" t="s">
        <v>10636</v>
      </c>
      <c r="H2639" s="3" t="s">
        <v>30401</v>
      </c>
      <c r="I2639" s="3" t="s">
        <v>30402</v>
      </c>
      <c r="J2639" s="3" t="s">
        <v>30403</v>
      </c>
      <c r="K2639" s="4" t="s">
        <v>30404</v>
      </c>
      <c r="L2639" s="3"/>
    </row>
    <row r="2640" spans="1:12" ht="13.5" customHeight="1" x14ac:dyDescent="0.25">
      <c r="A2640" s="3" t="s">
        <v>70</v>
      </c>
      <c r="B2640" s="2" t="s">
        <v>41629</v>
      </c>
      <c r="C2640" s="2" t="s">
        <v>10637</v>
      </c>
      <c r="D2640" s="3" t="s">
        <v>10638</v>
      </c>
      <c r="E2640" s="3" t="s">
        <v>10639</v>
      </c>
      <c r="F2640" s="3" t="s">
        <v>10640</v>
      </c>
      <c r="G2640" s="3" t="s">
        <v>10641</v>
      </c>
      <c r="H2640" s="3" t="s">
        <v>30405</v>
      </c>
      <c r="I2640" s="3" t="s">
        <v>30406</v>
      </c>
      <c r="J2640" s="3" t="s">
        <v>30407</v>
      </c>
      <c r="K2640" s="4" t="s">
        <v>30408</v>
      </c>
      <c r="L2640" s="3"/>
    </row>
    <row r="2641" spans="1:12" ht="13.5" customHeight="1" x14ac:dyDescent="0.25">
      <c r="A2641" s="3" t="s">
        <v>9</v>
      </c>
      <c r="B2641" s="2" t="s">
        <v>41630</v>
      </c>
      <c r="C2641" s="2" t="s">
        <v>10642</v>
      </c>
      <c r="D2641" s="3" t="s">
        <v>10643</v>
      </c>
      <c r="E2641" s="3" t="s">
        <v>10643</v>
      </c>
      <c r="F2641" s="3" t="s">
        <v>10644</v>
      </c>
      <c r="G2641" s="3" t="s">
        <v>10645</v>
      </c>
      <c r="H2641" s="3" t="s">
        <v>30409</v>
      </c>
      <c r="I2641" s="3" t="s">
        <v>30409</v>
      </c>
      <c r="J2641" s="3" t="s">
        <v>30410</v>
      </c>
      <c r="K2641" s="3" t="s">
        <v>30411</v>
      </c>
      <c r="L2641" s="3"/>
    </row>
    <row r="2642" spans="1:12" ht="13.5" customHeight="1" x14ac:dyDescent="0.25">
      <c r="A2642" s="3" t="s">
        <v>70</v>
      </c>
      <c r="B2642" s="2" t="s">
        <v>41631</v>
      </c>
      <c r="C2642" s="2" t="s">
        <v>10646</v>
      </c>
      <c r="D2642" s="3" t="s">
        <v>10647</v>
      </c>
      <c r="E2642" s="3" t="s">
        <v>10647</v>
      </c>
      <c r="F2642" s="3" t="s">
        <v>10648</v>
      </c>
      <c r="G2642" s="3" t="s">
        <v>10649</v>
      </c>
      <c r="H2642" s="3" t="s">
        <v>30412</v>
      </c>
      <c r="I2642" s="3" t="s">
        <v>30412</v>
      </c>
      <c r="J2642" s="3" t="s">
        <v>30413</v>
      </c>
      <c r="K2642" s="3" t="s">
        <v>30414</v>
      </c>
      <c r="L2642" s="3"/>
    </row>
    <row r="2643" spans="1:12" ht="13.5" customHeight="1" x14ac:dyDescent="0.25">
      <c r="A2643" s="3" t="s">
        <v>70</v>
      </c>
      <c r="B2643" s="2" t="s">
        <v>41632</v>
      </c>
      <c r="C2643" s="2" t="s">
        <v>10650</v>
      </c>
      <c r="D2643" s="3" t="s">
        <v>10651</v>
      </c>
      <c r="E2643" s="3" t="s">
        <v>10652</v>
      </c>
      <c r="F2643" s="3" t="s">
        <v>10653</v>
      </c>
      <c r="G2643" s="3" t="s">
        <v>10654</v>
      </c>
      <c r="H2643" s="3" t="s">
        <v>30415</v>
      </c>
      <c r="I2643" s="3" t="s">
        <v>30416</v>
      </c>
      <c r="J2643" s="3" t="s">
        <v>30417</v>
      </c>
      <c r="K2643" s="4" t="s">
        <v>30418</v>
      </c>
      <c r="L2643" s="3"/>
    </row>
    <row r="2644" spans="1:12" ht="13.5" customHeight="1" x14ac:dyDescent="0.25">
      <c r="A2644" s="3" t="s">
        <v>70</v>
      </c>
      <c r="B2644" s="2" t="s">
        <v>41633</v>
      </c>
      <c r="C2644" s="2" t="s">
        <v>10655</v>
      </c>
      <c r="D2644" s="3" t="s">
        <v>10656</v>
      </c>
      <c r="E2644" s="3" t="s">
        <v>10657</v>
      </c>
      <c r="F2644" s="3" t="s">
        <v>10658</v>
      </c>
      <c r="G2644" s="3" t="s">
        <v>10659</v>
      </c>
      <c r="H2644" s="3" t="s">
        <v>30419</v>
      </c>
      <c r="I2644" s="3" t="s">
        <v>30420</v>
      </c>
      <c r="J2644" s="3" t="s">
        <v>30421</v>
      </c>
      <c r="K2644" s="4" t="s">
        <v>30422</v>
      </c>
      <c r="L2644" s="3"/>
    </row>
    <row r="2645" spans="1:12" ht="13.5" customHeight="1" x14ac:dyDescent="0.25">
      <c r="A2645" s="3" t="s">
        <v>121</v>
      </c>
      <c r="B2645" s="2" t="s">
        <v>41634</v>
      </c>
      <c r="C2645" s="2" t="s">
        <v>10660</v>
      </c>
      <c r="D2645" s="3" t="s">
        <v>10661</v>
      </c>
      <c r="E2645" s="3" t="s">
        <v>10662</v>
      </c>
      <c r="F2645" s="3" t="s">
        <v>10663</v>
      </c>
      <c r="G2645" s="3" t="s">
        <v>10664</v>
      </c>
      <c r="H2645" s="3" t="s">
        <v>30423</v>
      </c>
      <c r="I2645" s="3" t="s">
        <v>30424</v>
      </c>
      <c r="J2645" s="3" t="s">
        <v>30425</v>
      </c>
      <c r="K2645" s="3" t="s">
        <v>30426</v>
      </c>
      <c r="L2645" s="3"/>
    </row>
    <row r="2646" spans="1:12" ht="13.5" customHeight="1" x14ac:dyDescent="0.25">
      <c r="A2646" s="3" t="s">
        <v>121</v>
      </c>
      <c r="B2646" s="2" t="s">
        <v>41635</v>
      </c>
      <c r="C2646" s="2" t="s">
        <v>10665</v>
      </c>
      <c r="D2646" s="3" t="s">
        <v>10666</v>
      </c>
      <c r="E2646" s="3" t="s">
        <v>10667</v>
      </c>
      <c r="F2646" s="3" t="s">
        <v>10668</v>
      </c>
      <c r="G2646" s="3" t="s">
        <v>10669</v>
      </c>
      <c r="H2646" s="3" t="s">
        <v>30427</v>
      </c>
      <c r="I2646" s="3" t="s">
        <v>30428</v>
      </c>
      <c r="J2646" s="3" t="s">
        <v>30429</v>
      </c>
      <c r="K2646" s="3" t="s">
        <v>30430</v>
      </c>
      <c r="L2646" s="3"/>
    </row>
    <row r="2647" spans="1:12" ht="13.5" customHeight="1" x14ac:dyDescent="0.25">
      <c r="A2647" s="3" t="s">
        <v>9</v>
      </c>
      <c r="B2647" s="2" t="s">
        <v>41636</v>
      </c>
      <c r="C2647" s="2" t="s">
        <v>10670</v>
      </c>
      <c r="D2647" s="3" t="s">
        <v>10671</v>
      </c>
      <c r="E2647" s="3" t="s">
        <v>10671</v>
      </c>
      <c r="F2647" s="3" t="s">
        <v>10672</v>
      </c>
      <c r="G2647" s="3" t="s">
        <v>10673</v>
      </c>
      <c r="H2647" s="3" t="s">
        <v>30431</v>
      </c>
      <c r="I2647" s="3" t="s">
        <v>30431</v>
      </c>
      <c r="J2647" s="3" t="s">
        <v>30432</v>
      </c>
      <c r="K2647" s="3" t="s">
        <v>30433</v>
      </c>
      <c r="L2647" s="3"/>
    </row>
    <row r="2648" spans="1:12" ht="13.5" customHeight="1" x14ac:dyDescent="0.25">
      <c r="A2648" s="3" t="s">
        <v>9</v>
      </c>
      <c r="B2648" s="2" t="s">
        <v>41637</v>
      </c>
      <c r="C2648" s="2" t="s">
        <v>10674</v>
      </c>
      <c r="D2648" s="3" t="s">
        <v>10675</v>
      </c>
      <c r="E2648" s="3" t="s">
        <v>10675</v>
      </c>
      <c r="F2648" s="3" t="s">
        <v>10676</v>
      </c>
      <c r="G2648" s="3" t="s">
        <v>10677</v>
      </c>
      <c r="H2648" s="3" t="s">
        <v>30434</v>
      </c>
      <c r="I2648" s="3" t="s">
        <v>30434</v>
      </c>
      <c r="J2648" s="3" t="s">
        <v>30435</v>
      </c>
      <c r="K2648" s="3" t="s">
        <v>30436</v>
      </c>
      <c r="L2648" s="3"/>
    </row>
    <row r="2649" spans="1:12" ht="13.5" customHeight="1" x14ac:dyDescent="0.25">
      <c r="A2649" s="3" t="s">
        <v>9</v>
      </c>
      <c r="B2649" s="2" t="s">
        <v>41638</v>
      </c>
      <c r="C2649" s="2" t="s">
        <v>10678</v>
      </c>
      <c r="D2649" s="3" t="s">
        <v>10679</v>
      </c>
      <c r="E2649" s="3" t="s">
        <v>10679</v>
      </c>
      <c r="F2649" s="3" t="s">
        <v>10680</v>
      </c>
      <c r="G2649" s="3" t="s">
        <v>10681</v>
      </c>
      <c r="H2649" s="3" t="s">
        <v>30437</v>
      </c>
      <c r="I2649" s="3" t="s">
        <v>30437</v>
      </c>
      <c r="J2649" s="3" t="s">
        <v>30438</v>
      </c>
      <c r="K2649" s="3" t="s">
        <v>30439</v>
      </c>
      <c r="L2649" s="3"/>
    </row>
    <row r="2650" spans="1:12" ht="13.5" customHeight="1" x14ac:dyDescent="0.25">
      <c r="A2650" s="3" t="s">
        <v>70</v>
      </c>
      <c r="B2650" s="2" t="s">
        <v>41639</v>
      </c>
      <c r="C2650" s="2" t="s">
        <v>10682</v>
      </c>
      <c r="D2650" s="3" t="s">
        <v>10683</v>
      </c>
      <c r="E2650" s="3" t="s">
        <v>10683</v>
      </c>
      <c r="F2650" s="3" t="s">
        <v>10684</v>
      </c>
      <c r="G2650" s="3" t="s">
        <v>10685</v>
      </c>
      <c r="H2650" s="3" t="s">
        <v>30440</v>
      </c>
      <c r="I2650" s="3" t="s">
        <v>30440</v>
      </c>
      <c r="J2650" s="3" t="s">
        <v>30441</v>
      </c>
      <c r="K2650" s="3" t="s">
        <v>30442</v>
      </c>
      <c r="L2650" s="3"/>
    </row>
    <row r="2651" spans="1:12" ht="13.5" customHeight="1" x14ac:dyDescent="0.25">
      <c r="A2651" s="3" t="s">
        <v>70</v>
      </c>
      <c r="B2651" s="2" t="s">
        <v>41640</v>
      </c>
      <c r="C2651" s="2" t="s">
        <v>10686</v>
      </c>
      <c r="D2651" s="3" t="s">
        <v>10687</v>
      </c>
      <c r="E2651" s="3" t="s">
        <v>10687</v>
      </c>
      <c r="F2651" s="3" t="s">
        <v>10688</v>
      </c>
      <c r="G2651" s="3" t="s">
        <v>10689</v>
      </c>
      <c r="H2651" s="3" t="s">
        <v>30443</v>
      </c>
      <c r="I2651" s="3" t="s">
        <v>30443</v>
      </c>
      <c r="J2651" s="3" t="s">
        <v>30444</v>
      </c>
      <c r="K2651" s="4" t="s">
        <v>30445</v>
      </c>
      <c r="L2651" s="3"/>
    </row>
    <row r="2652" spans="1:12" ht="13.5" customHeight="1" x14ac:dyDescent="0.25">
      <c r="A2652" s="3" t="s">
        <v>70</v>
      </c>
      <c r="B2652" s="2" t="s">
        <v>41641</v>
      </c>
      <c r="C2652" s="2" t="s">
        <v>10690</v>
      </c>
      <c r="D2652" s="3" t="s">
        <v>10691</v>
      </c>
      <c r="E2652" s="3" t="s">
        <v>10692</v>
      </c>
      <c r="F2652" s="3" t="s">
        <v>10693</v>
      </c>
      <c r="G2652" s="3" t="s">
        <v>10694</v>
      </c>
      <c r="H2652" s="3" t="s">
        <v>30446</v>
      </c>
      <c r="I2652" s="3" t="s">
        <v>30447</v>
      </c>
      <c r="J2652" s="3" t="s">
        <v>30448</v>
      </c>
      <c r="K2652" s="4" t="s">
        <v>30449</v>
      </c>
      <c r="L2652" s="3"/>
    </row>
    <row r="2653" spans="1:12" ht="13.5" customHeight="1" x14ac:dyDescent="0.25">
      <c r="A2653" s="3" t="s">
        <v>70</v>
      </c>
      <c r="B2653" s="2" t="s">
        <v>41642</v>
      </c>
      <c r="C2653" s="2" t="s">
        <v>10695</v>
      </c>
      <c r="D2653" s="3" t="s">
        <v>10696</v>
      </c>
      <c r="E2653" s="3" t="s">
        <v>10697</v>
      </c>
      <c r="F2653" s="3" t="s">
        <v>10698</v>
      </c>
      <c r="G2653" s="3" t="s">
        <v>10699</v>
      </c>
      <c r="H2653" s="3" t="s">
        <v>30450</v>
      </c>
      <c r="I2653" s="3" t="s">
        <v>30451</v>
      </c>
      <c r="J2653" s="3" t="s">
        <v>30452</v>
      </c>
      <c r="K2653" s="4" t="s">
        <v>30453</v>
      </c>
      <c r="L2653" s="3"/>
    </row>
    <row r="2654" spans="1:12" ht="13.5" customHeight="1" x14ac:dyDescent="0.25">
      <c r="A2654" s="3" t="s">
        <v>70</v>
      </c>
      <c r="B2654" s="2" t="s">
        <v>41643</v>
      </c>
      <c r="C2654" s="2" t="s">
        <v>10700</v>
      </c>
      <c r="D2654" s="3" t="s">
        <v>10701</v>
      </c>
      <c r="E2654" s="3" t="s">
        <v>10701</v>
      </c>
      <c r="F2654" s="3" t="s">
        <v>10702</v>
      </c>
      <c r="G2654" s="3" t="s">
        <v>10703</v>
      </c>
      <c r="H2654" s="3" t="s">
        <v>30454</v>
      </c>
      <c r="I2654" s="3" t="s">
        <v>30454</v>
      </c>
      <c r="J2654" s="3" t="s">
        <v>30455</v>
      </c>
      <c r="K2654" s="3" t="s">
        <v>30456</v>
      </c>
      <c r="L2654" s="3"/>
    </row>
    <row r="2655" spans="1:12" ht="13.5" customHeight="1" x14ac:dyDescent="0.25">
      <c r="A2655" s="3" t="s">
        <v>70</v>
      </c>
      <c r="B2655" s="2" t="s">
        <v>41644</v>
      </c>
      <c r="C2655" s="2" t="s">
        <v>10704</v>
      </c>
      <c r="D2655" s="3" t="s">
        <v>10705</v>
      </c>
      <c r="E2655" s="3" t="s">
        <v>10705</v>
      </c>
      <c r="F2655" s="3" t="s">
        <v>10706</v>
      </c>
      <c r="G2655" s="3" t="s">
        <v>10707</v>
      </c>
      <c r="H2655" s="3" t="s">
        <v>30457</v>
      </c>
      <c r="I2655" s="3" t="s">
        <v>30457</v>
      </c>
      <c r="J2655" s="3" t="s">
        <v>30458</v>
      </c>
      <c r="K2655" s="3" t="s">
        <v>30459</v>
      </c>
      <c r="L2655" s="3"/>
    </row>
    <row r="2656" spans="1:12" ht="13.5" customHeight="1" x14ac:dyDescent="0.25">
      <c r="A2656" s="3" t="s">
        <v>70</v>
      </c>
      <c r="B2656" s="2" t="s">
        <v>41645</v>
      </c>
      <c r="C2656" s="2" t="s">
        <v>10708</v>
      </c>
      <c r="D2656" s="3" t="s">
        <v>10709</v>
      </c>
      <c r="E2656" s="3" t="s">
        <v>10709</v>
      </c>
      <c r="F2656" s="3" t="s">
        <v>10710</v>
      </c>
      <c r="G2656" s="3" t="s">
        <v>10711</v>
      </c>
      <c r="H2656" s="3" t="s">
        <v>30460</v>
      </c>
      <c r="I2656" s="3" t="s">
        <v>30460</v>
      </c>
      <c r="J2656" s="3" t="s">
        <v>30461</v>
      </c>
      <c r="K2656" s="3" t="s">
        <v>30462</v>
      </c>
      <c r="L2656" s="3"/>
    </row>
    <row r="2657" spans="1:12" ht="13.5" customHeight="1" x14ac:dyDescent="0.25">
      <c r="A2657" s="3" t="s">
        <v>9</v>
      </c>
      <c r="B2657" s="2" t="s">
        <v>41646</v>
      </c>
      <c r="C2657" s="2" t="s">
        <v>10712</v>
      </c>
      <c r="D2657" s="3" t="s">
        <v>10713</v>
      </c>
      <c r="E2657" s="3" t="s">
        <v>10713</v>
      </c>
      <c r="F2657" s="3" t="s">
        <v>10714</v>
      </c>
      <c r="G2657" s="3" t="s">
        <v>10715</v>
      </c>
      <c r="H2657" s="3" t="s">
        <v>30463</v>
      </c>
      <c r="I2657" s="3" t="s">
        <v>30463</v>
      </c>
      <c r="J2657" s="3" t="s">
        <v>30464</v>
      </c>
      <c r="K2657" s="3" t="s">
        <v>30465</v>
      </c>
      <c r="L2657" s="3"/>
    </row>
    <row r="2658" spans="1:12" ht="13.5" customHeight="1" x14ac:dyDescent="0.25">
      <c r="A2658" s="3" t="s">
        <v>9</v>
      </c>
      <c r="B2658" s="2" t="s">
        <v>41647</v>
      </c>
      <c r="C2658" s="2" t="s">
        <v>10716</v>
      </c>
      <c r="D2658" s="3" t="s">
        <v>10717</v>
      </c>
      <c r="E2658" s="3" t="s">
        <v>10717</v>
      </c>
      <c r="F2658" s="3" t="s">
        <v>10718</v>
      </c>
      <c r="G2658" s="3" t="s">
        <v>10719</v>
      </c>
      <c r="H2658" s="3" t="s">
        <v>30466</v>
      </c>
      <c r="I2658" s="3" t="s">
        <v>30466</v>
      </c>
      <c r="J2658" s="3" t="s">
        <v>30467</v>
      </c>
      <c r="K2658" s="4" t="s">
        <v>30468</v>
      </c>
      <c r="L2658" s="3"/>
    </row>
    <row r="2659" spans="1:12" ht="13.5" customHeight="1" x14ac:dyDescent="0.25">
      <c r="A2659" s="3" t="s">
        <v>145</v>
      </c>
      <c r="B2659" s="2" t="s">
        <v>41648</v>
      </c>
      <c r="C2659" s="2" t="s">
        <v>10720</v>
      </c>
      <c r="D2659" s="3" t="s">
        <v>10721</v>
      </c>
      <c r="E2659" s="3" t="s">
        <v>10722</v>
      </c>
      <c r="F2659" s="3" t="s">
        <v>10723</v>
      </c>
      <c r="G2659" s="3" t="s">
        <v>10724</v>
      </c>
      <c r="H2659" s="3" t="s">
        <v>30469</v>
      </c>
      <c r="I2659" s="3" t="s">
        <v>30470</v>
      </c>
      <c r="J2659" s="3" t="s">
        <v>30471</v>
      </c>
      <c r="K2659" s="3" t="s">
        <v>30472</v>
      </c>
      <c r="L2659" s="3"/>
    </row>
    <row r="2660" spans="1:12" ht="13.5" customHeight="1" x14ac:dyDescent="0.25">
      <c r="A2660" s="3" t="s">
        <v>121</v>
      </c>
      <c r="B2660" s="2" t="s">
        <v>41649</v>
      </c>
      <c r="C2660" s="2" t="s">
        <v>10725</v>
      </c>
      <c r="D2660" s="3" t="s">
        <v>10726</v>
      </c>
      <c r="E2660" s="3" t="s">
        <v>10726</v>
      </c>
      <c r="F2660" s="3" t="s">
        <v>10727</v>
      </c>
      <c r="G2660" s="3" t="s">
        <v>10726</v>
      </c>
      <c r="H2660" s="3" t="s">
        <v>30473</v>
      </c>
      <c r="I2660" s="3" t="s">
        <v>30473</v>
      </c>
      <c r="J2660" s="3" t="s">
        <v>30474</v>
      </c>
      <c r="K2660" s="3" t="s">
        <v>30473</v>
      </c>
      <c r="L2660" s="3"/>
    </row>
    <row r="2661" spans="1:12" ht="13.5" customHeight="1" x14ac:dyDescent="0.25">
      <c r="A2661" s="3" t="s">
        <v>54</v>
      </c>
      <c r="B2661" s="2" t="s">
        <v>41650</v>
      </c>
      <c r="C2661" s="2" t="s">
        <v>10728</v>
      </c>
      <c r="D2661" s="3" t="s">
        <v>10729</v>
      </c>
      <c r="E2661" s="3" t="s">
        <v>10729</v>
      </c>
      <c r="F2661" s="3" t="s">
        <v>10730</v>
      </c>
      <c r="G2661" s="3" t="s">
        <v>10729</v>
      </c>
      <c r="H2661" s="3" t="s">
        <v>30475</v>
      </c>
      <c r="I2661" s="3" t="s">
        <v>30475</v>
      </c>
      <c r="J2661" s="3" t="s">
        <v>30476</v>
      </c>
      <c r="K2661" s="3" t="s">
        <v>30475</v>
      </c>
      <c r="L2661" s="3"/>
    </row>
    <row r="2662" spans="1:12" ht="13.5" customHeight="1" x14ac:dyDescent="0.25">
      <c r="A2662" s="3" t="s">
        <v>54</v>
      </c>
      <c r="B2662" s="2" t="s">
        <v>41651</v>
      </c>
      <c r="C2662" s="2" t="s">
        <v>10731</v>
      </c>
      <c r="D2662" s="3" t="s">
        <v>10732</v>
      </c>
      <c r="E2662" s="3" t="s">
        <v>10732</v>
      </c>
      <c r="F2662" s="3" t="s">
        <v>10733</v>
      </c>
      <c r="G2662" s="3" t="s">
        <v>10732</v>
      </c>
      <c r="H2662" s="3" t="s">
        <v>30477</v>
      </c>
      <c r="I2662" s="3" t="s">
        <v>30477</v>
      </c>
      <c r="J2662" s="3" t="s">
        <v>30478</v>
      </c>
      <c r="K2662" s="3" t="s">
        <v>30477</v>
      </c>
      <c r="L2662" s="3"/>
    </row>
    <row r="2663" spans="1:12" ht="13.5" customHeight="1" x14ac:dyDescent="0.25">
      <c r="A2663" s="3" t="s">
        <v>54</v>
      </c>
      <c r="B2663" s="2" t="s">
        <v>41652</v>
      </c>
      <c r="C2663" s="2" t="s">
        <v>10734</v>
      </c>
      <c r="D2663" s="3" t="s">
        <v>10735</v>
      </c>
      <c r="E2663" s="3" t="s">
        <v>10735</v>
      </c>
      <c r="F2663" s="3" t="s">
        <v>10736</v>
      </c>
      <c r="G2663" s="3" t="s">
        <v>10735</v>
      </c>
      <c r="H2663" s="3" t="s">
        <v>30479</v>
      </c>
      <c r="I2663" s="3" t="s">
        <v>30479</v>
      </c>
      <c r="J2663" s="3" t="s">
        <v>30480</v>
      </c>
      <c r="K2663" s="3" t="s">
        <v>30479</v>
      </c>
      <c r="L2663" s="3"/>
    </row>
    <row r="2664" spans="1:12" ht="13.5" customHeight="1" x14ac:dyDescent="0.25">
      <c r="A2664" s="3" t="s">
        <v>54</v>
      </c>
      <c r="B2664" s="2" t="s">
        <v>41653</v>
      </c>
      <c r="C2664" s="2" t="s">
        <v>10737</v>
      </c>
      <c r="D2664" s="3" t="s">
        <v>10738</v>
      </c>
      <c r="E2664" s="3" t="s">
        <v>10738</v>
      </c>
      <c r="F2664" s="3" t="s">
        <v>10739</v>
      </c>
      <c r="G2664" s="3" t="s">
        <v>10738</v>
      </c>
      <c r="H2664" s="3" t="s">
        <v>30481</v>
      </c>
      <c r="I2664" s="3" t="s">
        <v>30481</v>
      </c>
      <c r="J2664" s="3" t="s">
        <v>30482</v>
      </c>
      <c r="K2664" s="3" t="s">
        <v>30481</v>
      </c>
      <c r="L2664" s="3"/>
    </row>
    <row r="2665" spans="1:12" ht="13.5" customHeight="1" x14ac:dyDescent="0.25">
      <c r="A2665" s="3" t="s">
        <v>54</v>
      </c>
      <c r="B2665" s="2" t="s">
        <v>41654</v>
      </c>
      <c r="C2665" s="2" t="s">
        <v>10740</v>
      </c>
      <c r="D2665" s="3" t="s">
        <v>10741</v>
      </c>
      <c r="E2665" s="3" t="s">
        <v>10741</v>
      </c>
      <c r="F2665" s="3" t="s">
        <v>10742</v>
      </c>
      <c r="G2665" s="3" t="s">
        <v>10741</v>
      </c>
      <c r="H2665" s="3" t="s">
        <v>30483</v>
      </c>
      <c r="I2665" s="3" t="s">
        <v>30483</v>
      </c>
      <c r="J2665" s="3" t="s">
        <v>30484</v>
      </c>
      <c r="K2665" s="3" t="s">
        <v>30483</v>
      </c>
      <c r="L2665" s="3"/>
    </row>
    <row r="2666" spans="1:12" ht="13.5" customHeight="1" x14ac:dyDescent="0.25">
      <c r="A2666" s="3" t="s">
        <v>54</v>
      </c>
      <c r="B2666" s="2" t="s">
        <v>41655</v>
      </c>
      <c r="C2666" s="2" t="s">
        <v>10743</v>
      </c>
      <c r="D2666" s="3" t="s">
        <v>10744</v>
      </c>
      <c r="E2666" s="3" t="s">
        <v>10744</v>
      </c>
      <c r="F2666" s="3" t="s">
        <v>10745</v>
      </c>
      <c r="G2666" s="3" t="s">
        <v>10744</v>
      </c>
      <c r="H2666" s="3" t="s">
        <v>30485</v>
      </c>
      <c r="I2666" s="3" t="s">
        <v>30485</v>
      </c>
      <c r="J2666" s="3" t="s">
        <v>30486</v>
      </c>
      <c r="K2666" s="3" t="s">
        <v>30485</v>
      </c>
      <c r="L2666" s="3"/>
    </row>
    <row r="2667" spans="1:12" ht="13.5" customHeight="1" x14ac:dyDescent="0.25">
      <c r="A2667" s="3" t="s">
        <v>70</v>
      </c>
      <c r="B2667" s="2" t="s">
        <v>41656</v>
      </c>
      <c r="C2667" s="2" t="s">
        <v>10746</v>
      </c>
      <c r="D2667" s="3" t="s">
        <v>10747</v>
      </c>
      <c r="E2667" s="3" t="s">
        <v>10747</v>
      </c>
      <c r="F2667" s="3" t="s">
        <v>10748</v>
      </c>
      <c r="G2667" s="3" t="s">
        <v>10749</v>
      </c>
      <c r="H2667" s="3" t="s">
        <v>30487</v>
      </c>
      <c r="I2667" s="3" t="s">
        <v>30487</v>
      </c>
      <c r="J2667" s="3" t="s">
        <v>30488</v>
      </c>
      <c r="K2667" s="3" t="s">
        <v>30489</v>
      </c>
      <c r="L2667" s="3"/>
    </row>
    <row r="2668" spans="1:12" ht="13.5" customHeight="1" x14ac:dyDescent="0.25">
      <c r="A2668" s="3" t="s">
        <v>183</v>
      </c>
      <c r="B2668" s="2" t="s">
        <v>41657</v>
      </c>
      <c r="C2668" s="2" t="s">
        <v>10750</v>
      </c>
      <c r="D2668" s="3" t="s">
        <v>10751</v>
      </c>
      <c r="E2668" s="3" t="s">
        <v>10751</v>
      </c>
      <c r="F2668" s="3" t="s">
        <v>10752</v>
      </c>
      <c r="G2668" s="3" t="s">
        <v>10753</v>
      </c>
      <c r="H2668" s="3" t="s">
        <v>30490</v>
      </c>
      <c r="I2668" s="3" t="s">
        <v>30490</v>
      </c>
      <c r="J2668" s="3" t="s">
        <v>30491</v>
      </c>
      <c r="K2668" s="3" t="s">
        <v>30492</v>
      </c>
      <c r="L2668" s="3"/>
    </row>
    <row r="2669" spans="1:12" ht="13.5" customHeight="1" x14ac:dyDescent="0.25">
      <c r="A2669" s="3" t="s">
        <v>9</v>
      </c>
      <c r="B2669" s="2" t="s">
        <v>41658</v>
      </c>
      <c r="C2669" s="2" t="s">
        <v>10754</v>
      </c>
      <c r="D2669" s="3" t="s">
        <v>10755</v>
      </c>
      <c r="E2669" s="3" t="s">
        <v>10756</v>
      </c>
      <c r="F2669" s="3" t="s">
        <v>10757</v>
      </c>
      <c r="G2669" s="3" t="s">
        <v>10758</v>
      </c>
      <c r="H2669" s="3" t="s">
        <v>30493</v>
      </c>
      <c r="I2669" s="3" t="s">
        <v>30494</v>
      </c>
      <c r="J2669" s="3" t="s">
        <v>30495</v>
      </c>
      <c r="K2669" s="3" t="s">
        <v>30496</v>
      </c>
      <c r="L2669" s="3"/>
    </row>
    <row r="2670" spans="1:12" ht="13.5" customHeight="1" x14ac:dyDescent="0.25">
      <c r="A2670" s="3" t="s">
        <v>9</v>
      </c>
      <c r="B2670" s="2" t="s">
        <v>41659</v>
      </c>
      <c r="C2670" s="2" t="s">
        <v>10759</v>
      </c>
      <c r="D2670" s="3" t="s">
        <v>10760</v>
      </c>
      <c r="E2670" s="3" t="s">
        <v>10760</v>
      </c>
      <c r="F2670" s="3" t="s">
        <v>10761</v>
      </c>
      <c r="G2670" s="3" t="s">
        <v>10762</v>
      </c>
      <c r="H2670" s="3" t="s">
        <v>30497</v>
      </c>
      <c r="I2670" s="3" t="s">
        <v>30497</v>
      </c>
      <c r="J2670" s="3" t="s">
        <v>30498</v>
      </c>
      <c r="K2670" s="3" t="s">
        <v>30499</v>
      </c>
      <c r="L2670" s="3"/>
    </row>
    <row r="2671" spans="1:12" ht="13.5" customHeight="1" x14ac:dyDescent="0.25">
      <c r="A2671" s="3" t="s">
        <v>9</v>
      </c>
      <c r="B2671" s="2" t="s">
        <v>41660</v>
      </c>
      <c r="C2671" s="2" t="s">
        <v>10763</v>
      </c>
      <c r="D2671" s="3" t="s">
        <v>10764</v>
      </c>
      <c r="E2671" s="3" t="s">
        <v>10764</v>
      </c>
      <c r="F2671" s="3" t="s">
        <v>10765</v>
      </c>
      <c r="G2671" s="3" t="s">
        <v>10766</v>
      </c>
      <c r="H2671" s="3" t="s">
        <v>30500</v>
      </c>
      <c r="I2671" s="3" t="s">
        <v>30500</v>
      </c>
      <c r="J2671" s="3" t="s">
        <v>30501</v>
      </c>
      <c r="K2671" s="3" t="s">
        <v>30502</v>
      </c>
      <c r="L2671" s="3"/>
    </row>
    <row r="2672" spans="1:12" ht="13.5" customHeight="1" x14ac:dyDescent="0.25">
      <c r="A2672" s="3" t="s">
        <v>9</v>
      </c>
      <c r="B2672" s="2" t="s">
        <v>41661</v>
      </c>
      <c r="C2672" s="2" t="s">
        <v>10767</v>
      </c>
      <c r="D2672" s="3" t="s">
        <v>10768</v>
      </c>
      <c r="E2672" s="3" t="s">
        <v>10768</v>
      </c>
      <c r="F2672" s="3" t="s">
        <v>10769</v>
      </c>
      <c r="G2672" s="3" t="s">
        <v>10770</v>
      </c>
      <c r="H2672" s="3" t="s">
        <v>30503</v>
      </c>
      <c r="I2672" s="3" t="s">
        <v>30503</v>
      </c>
      <c r="J2672" s="3" t="s">
        <v>30504</v>
      </c>
      <c r="K2672" s="3" t="s">
        <v>30505</v>
      </c>
      <c r="L2672" s="3"/>
    </row>
    <row r="2673" spans="1:12" ht="13.5" customHeight="1" x14ac:dyDescent="0.25">
      <c r="A2673" s="3" t="s">
        <v>9</v>
      </c>
      <c r="B2673" s="2" t="s">
        <v>41662</v>
      </c>
      <c r="C2673" s="2" t="s">
        <v>10771</v>
      </c>
      <c r="D2673" s="3" t="s">
        <v>10772</v>
      </c>
      <c r="E2673" s="3" t="s">
        <v>10772</v>
      </c>
      <c r="F2673" s="3" t="s">
        <v>10773</v>
      </c>
      <c r="G2673" s="3" t="s">
        <v>10774</v>
      </c>
      <c r="H2673" s="3" t="s">
        <v>30506</v>
      </c>
      <c r="I2673" s="3" t="s">
        <v>30506</v>
      </c>
      <c r="J2673" s="3" t="s">
        <v>30507</v>
      </c>
      <c r="K2673" s="4" t="s">
        <v>30508</v>
      </c>
      <c r="L2673" s="3"/>
    </row>
    <row r="2674" spans="1:12" ht="13.5" customHeight="1" x14ac:dyDescent="0.25">
      <c r="A2674" s="3" t="s">
        <v>9</v>
      </c>
      <c r="B2674" s="2" t="s">
        <v>41663</v>
      </c>
      <c r="C2674" s="2" t="s">
        <v>10775</v>
      </c>
      <c r="D2674" s="3" t="s">
        <v>10776</v>
      </c>
      <c r="E2674" s="3" t="s">
        <v>10776</v>
      </c>
      <c r="F2674" s="3" t="s">
        <v>10777</v>
      </c>
      <c r="G2674" s="3" t="s">
        <v>10778</v>
      </c>
      <c r="H2674" s="3" t="s">
        <v>30509</v>
      </c>
      <c r="I2674" s="3" t="s">
        <v>30509</v>
      </c>
      <c r="J2674" s="3" t="s">
        <v>30510</v>
      </c>
      <c r="K2674" s="3" t="s">
        <v>30511</v>
      </c>
      <c r="L2674" s="3"/>
    </row>
    <row r="2675" spans="1:12" ht="13.5" customHeight="1" x14ac:dyDescent="0.25">
      <c r="A2675" s="3" t="s">
        <v>9</v>
      </c>
      <c r="B2675" s="2" t="s">
        <v>41664</v>
      </c>
      <c r="C2675" s="2" t="s">
        <v>10779</v>
      </c>
      <c r="D2675" s="3" t="s">
        <v>10780</v>
      </c>
      <c r="E2675" s="3" t="s">
        <v>10781</v>
      </c>
      <c r="F2675" s="3" t="s">
        <v>10782</v>
      </c>
      <c r="G2675" s="3" t="s">
        <v>10783</v>
      </c>
      <c r="H2675" s="3" t="s">
        <v>30512</v>
      </c>
      <c r="I2675" s="3" t="s">
        <v>30513</v>
      </c>
      <c r="J2675" s="3" t="s">
        <v>30514</v>
      </c>
      <c r="K2675" s="3" t="s">
        <v>30515</v>
      </c>
      <c r="L2675" s="3"/>
    </row>
    <row r="2676" spans="1:12" ht="13.5" customHeight="1" x14ac:dyDescent="0.25">
      <c r="A2676" s="3" t="s">
        <v>9</v>
      </c>
      <c r="B2676" s="2" t="s">
        <v>41665</v>
      </c>
      <c r="C2676" s="2" t="s">
        <v>10784</v>
      </c>
      <c r="D2676" s="3" t="s">
        <v>10785</v>
      </c>
      <c r="E2676" s="3" t="s">
        <v>10786</v>
      </c>
      <c r="F2676" s="3" t="s">
        <v>10787</v>
      </c>
      <c r="G2676" s="3" t="s">
        <v>10788</v>
      </c>
      <c r="H2676" s="3" t="s">
        <v>30516</v>
      </c>
      <c r="I2676" s="3" t="s">
        <v>30517</v>
      </c>
      <c r="J2676" s="3" t="s">
        <v>30518</v>
      </c>
      <c r="K2676" s="3" t="s">
        <v>30519</v>
      </c>
      <c r="L2676" s="3"/>
    </row>
    <row r="2677" spans="1:12" ht="13.5" customHeight="1" x14ac:dyDescent="0.25">
      <c r="A2677" s="3" t="s">
        <v>9</v>
      </c>
      <c r="B2677" s="2" t="s">
        <v>41666</v>
      </c>
      <c r="C2677" s="2" t="s">
        <v>10789</v>
      </c>
      <c r="D2677" s="3" t="s">
        <v>10790</v>
      </c>
      <c r="E2677" s="3" t="s">
        <v>10790</v>
      </c>
      <c r="F2677" s="3" t="s">
        <v>10791</v>
      </c>
      <c r="G2677" s="3" t="s">
        <v>10792</v>
      </c>
      <c r="H2677" s="3" t="s">
        <v>30520</v>
      </c>
      <c r="I2677" s="3" t="s">
        <v>30520</v>
      </c>
      <c r="J2677" s="3" t="s">
        <v>30521</v>
      </c>
      <c r="K2677" s="3" t="s">
        <v>30522</v>
      </c>
      <c r="L2677" s="3"/>
    </row>
    <row r="2678" spans="1:12" ht="13.5" customHeight="1" x14ac:dyDescent="0.25">
      <c r="A2678" s="3" t="s">
        <v>9</v>
      </c>
      <c r="B2678" s="2" t="s">
        <v>41667</v>
      </c>
      <c r="C2678" s="2" t="s">
        <v>10793</v>
      </c>
      <c r="D2678" s="3" t="s">
        <v>10794</v>
      </c>
      <c r="E2678" s="3" t="s">
        <v>10794</v>
      </c>
      <c r="F2678" s="3" t="s">
        <v>10795</v>
      </c>
      <c r="G2678" s="3" t="s">
        <v>10796</v>
      </c>
      <c r="H2678" s="3" t="s">
        <v>30523</v>
      </c>
      <c r="I2678" s="3" t="s">
        <v>30523</v>
      </c>
      <c r="J2678" s="3" t="s">
        <v>30524</v>
      </c>
      <c r="K2678" s="3" t="s">
        <v>30525</v>
      </c>
      <c r="L2678" s="3"/>
    </row>
    <row r="2679" spans="1:12" ht="13.5" customHeight="1" x14ac:dyDescent="0.25">
      <c r="A2679" s="3" t="s">
        <v>9</v>
      </c>
      <c r="B2679" s="2" t="s">
        <v>41668</v>
      </c>
      <c r="C2679" s="2" t="s">
        <v>10797</v>
      </c>
      <c r="D2679" s="3" t="s">
        <v>10798</v>
      </c>
      <c r="E2679" s="3" t="s">
        <v>10798</v>
      </c>
      <c r="F2679" s="3" t="s">
        <v>10799</v>
      </c>
      <c r="G2679" s="3" t="s">
        <v>10800</v>
      </c>
      <c r="H2679" s="3" t="s">
        <v>30526</v>
      </c>
      <c r="I2679" s="3" t="s">
        <v>30526</v>
      </c>
      <c r="J2679" s="3" t="s">
        <v>30527</v>
      </c>
      <c r="K2679" s="4" t="s">
        <v>30528</v>
      </c>
      <c r="L2679" s="3"/>
    </row>
    <row r="2680" spans="1:12" ht="13.5" customHeight="1" x14ac:dyDescent="0.25">
      <c r="A2680" s="3" t="s">
        <v>9</v>
      </c>
      <c r="B2680" s="2" t="s">
        <v>41669</v>
      </c>
      <c r="C2680" s="2" t="s">
        <v>10801</v>
      </c>
      <c r="D2680" s="3" t="s">
        <v>10802</v>
      </c>
      <c r="E2680" s="3" t="s">
        <v>10803</v>
      </c>
      <c r="F2680" s="3" t="s">
        <v>10804</v>
      </c>
      <c r="G2680" s="3" t="s">
        <v>10805</v>
      </c>
      <c r="H2680" s="3" t="s">
        <v>30529</v>
      </c>
      <c r="I2680" s="3" t="s">
        <v>30530</v>
      </c>
      <c r="J2680" s="3" t="s">
        <v>30531</v>
      </c>
      <c r="K2680" s="4" t="s">
        <v>30532</v>
      </c>
      <c r="L2680" s="3"/>
    </row>
    <row r="2681" spans="1:12" ht="13.5" customHeight="1" x14ac:dyDescent="0.25">
      <c r="A2681" s="3" t="s">
        <v>9</v>
      </c>
      <c r="B2681" s="2" t="s">
        <v>41670</v>
      </c>
      <c r="C2681" s="2" t="s">
        <v>10806</v>
      </c>
      <c r="D2681" s="3" t="s">
        <v>10807</v>
      </c>
      <c r="E2681" s="3" t="s">
        <v>10807</v>
      </c>
      <c r="F2681" s="3" t="s">
        <v>10808</v>
      </c>
      <c r="G2681" s="3" t="s">
        <v>10809</v>
      </c>
      <c r="H2681" s="3" t="s">
        <v>30533</v>
      </c>
      <c r="I2681" s="3" t="s">
        <v>30533</v>
      </c>
      <c r="J2681" s="3" t="s">
        <v>30534</v>
      </c>
      <c r="K2681" s="3" t="s">
        <v>30535</v>
      </c>
      <c r="L2681" s="3"/>
    </row>
    <row r="2682" spans="1:12" ht="13.5" customHeight="1" x14ac:dyDescent="0.25">
      <c r="A2682" s="3" t="s">
        <v>9</v>
      </c>
      <c r="B2682" s="2" t="s">
        <v>41671</v>
      </c>
      <c r="C2682" s="2" t="s">
        <v>10810</v>
      </c>
      <c r="D2682" s="3" t="s">
        <v>10811</v>
      </c>
      <c r="E2682" s="3" t="s">
        <v>10812</v>
      </c>
      <c r="F2682" s="3" t="s">
        <v>10813</v>
      </c>
      <c r="G2682" s="3" t="s">
        <v>10814</v>
      </c>
      <c r="H2682" s="3" t="s">
        <v>30536</v>
      </c>
      <c r="I2682" s="3" t="s">
        <v>30537</v>
      </c>
      <c r="J2682" s="3" t="s">
        <v>30538</v>
      </c>
      <c r="K2682" s="3" t="s">
        <v>30539</v>
      </c>
      <c r="L2682" s="3"/>
    </row>
    <row r="2683" spans="1:12" ht="13.5" customHeight="1" x14ac:dyDescent="0.25">
      <c r="A2683" s="3" t="s">
        <v>9</v>
      </c>
      <c r="B2683" s="2" t="s">
        <v>41672</v>
      </c>
      <c r="C2683" s="2" t="s">
        <v>10815</v>
      </c>
      <c r="D2683" s="3" t="s">
        <v>10816</v>
      </c>
      <c r="E2683" s="3" t="s">
        <v>10817</v>
      </c>
      <c r="F2683" s="3" t="s">
        <v>10818</v>
      </c>
      <c r="G2683" s="3" t="s">
        <v>10819</v>
      </c>
      <c r="H2683" s="3" t="s">
        <v>30540</v>
      </c>
      <c r="I2683" s="3" t="s">
        <v>30541</v>
      </c>
      <c r="J2683" s="3" t="s">
        <v>30542</v>
      </c>
      <c r="K2683" s="3" t="s">
        <v>30543</v>
      </c>
      <c r="L2683" s="3"/>
    </row>
    <row r="2684" spans="1:12" ht="13.5" customHeight="1" x14ac:dyDescent="0.25">
      <c r="A2684" s="3" t="s">
        <v>9</v>
      </c>
      <c r="B2684" s="2" t="s">
        <v>41673</v>
      </c>
      <c r="C2684" s="2" t="s">
        <v>10820</v>
      </c>
      <c r="D2684" s="3" t="s">
        <v>10821</v>
      </c>
      <c r="E2684" s="3" t="s">
        <v>10821</v>
      </c>
      <c r="F2684" s="3" t="s">
        <v>10822</v>
      </c>
      <c r="G2684" s="3" t="s">
        <v>10823</v>
      </c>
      <c r="H2684" s="3" t="s">
        <v>30544</v>
      </c>
      <c r="I2684" s="3" t="s">
        <v>30544</v>
      </c>
      <c r="J2684" s="3" t="s">
        <v>30545</v>
      </c>
      <c r="K2684" s="3" t="s">
        <v>30546</v>
      </c>
      <c r="L2684" s="3"/>
    </row>
    <row r="2685" spans="1:12" ht="13.5" customHeight="1" x14ac:dyDescent="0.25">
      <c r="A2685" s="3" t="s">
        <v>9</v>
      </c>
      <c r="B2685" s="2" t="s">
        <v>41674</v>
      </c>
      <c r="C2685" s="2" t="s">
        <v>10824</v>
      </c>
      <c r="D2685" s="3" t="s">
        <v>10825</v>
      </c>
      <c r="E2685" s="3" t="s">
        <v>10825</v>
      </c>
      <c r="F2685" s="3" t="s">
        <v>10826</v>
      </c>
      <c r="G2685" s="3" t="s">
        <v>10827</v>
      </c>
      <c r="H2685" s="3" t="s">
        <v>30547</v>
      </c>
      <c r="I2685" s="3" t="s">
        <v>30547</v>
      </c>
      <c r="J2685" s="3" t="s">
        <v>30548</v>
      </c>
      <c r="K2685" s="3" t="s">
        <v>30549</v>
      </c>
      <c r="L2685" s="3"/>
    </row>
    <row r="2686" spans="1:12" ht="13.5" customHeight="1" x14ac:dyDescent="0.25">
      <c r="A2686" s="3" t="s">
        <v>9</v>
      </c>
      <c r="B2686" s="2" t="s">
        <v>41675</v>
      </c>
      <c r="C2686" s="2" t="s">
        <v>10828</v>
      </c>
      <c r="D2686" s="3" t="s">
        <v>10829</v>
      </c>
      <c r="E2686" s="3" t="s">
        <v>10829</v>
      </c>
      <c r="F2686" s="3" t="s">
        <v>10830</v>
      </c>
      <c r="G2686" s="3" t="s">
        <v>10831</v>
      </c>
      <c r="H2686" s="3" t="s">
        <v>30550</v>
      </c>
      <c r="I2686" s="3" t="s">
        <v>30550</v>
      </c>
      <c r="J2686" s="3" t="s">
        <v>30551</v>
      </c>
      <c r="K2686" s="3" t="s">
        <v>30552</v>
      </c>
      <c r="L2686" s="3"/>
    </row>
    <row r="2687" spans="1:12" ht="13.5" customHeight="1" x14ac:dyDescent="0.25">
      <c r="A2687" s="3" t="s">
        <v>9</v>
      </c>
      <c r="B2687" s="2" t="s">
        <v>41676</v>
      </c>
      <c r="C2687" s="2" t="s">
        <v>10832</v>
      </c>
      <c r="D2687" s="3" t="s">
        <v>10833</v>
      </c>
      <c r="E2687" s="3" t="s">
        <v>10834</v>
      </c>
      <c r="F2687" s="3" t="s">
        <v>10835</v>
      </c>
      <c r="G2687" s="3" t="s">
        <v>10836</v>
      </c>
      <c r="H2687" s="3" t="s">
        <v>30553</v>
      </c>
      <c r="I2687" s="3" t="s">
        <v>30554</v>
      </c>
      <c r="J2687" s="3" t="s">
        <v>30555</v>
      </c>
      <c r="K2687" s="3" t="s">
        <v>30556</v>
      </c>
      <c r="L2687" s="3"/>
    </row>
    <row r="2688" spans="1:12" ht="13.5" customHeight="1" x14ac:dyDescent="0.25">
      <c r="A2688" s="3" t="s">
        <v>9</v>
      </c>
      <c r="B2688" s="2" t="s">
        <v>41677</v>
      </c>
      <c r="C2688" s="2" t="s">
        <v>10837</v>
      </c>
      <c r="D2688" s="3" t="s">
        <v>10838</v>
      </c>
      <c r="E2688" s="3" t="s">
        <v>10838</v>
      </c>
      <c r="F2688" s="3" t="s">
        <v>10839</v>
      </c>
      <c r="G2688" s="3" t="s">
        <v>10840</v>
      </c>
      <c r="H2688" s="3" t="s">
        <v>30557</v>
      </c>
      <c r="I2688" s="3" t="s">
        <v>30557</v>
      </c>
      <c r="J2688" s="3" t="s">
        <v>30558</v>
      </c>
      <c r="K2688" s="3" t="s">
        <v>30559</v>
      </c>
      <c r="L2688" s="3"/>
    </row>
    <row r="2689" spans="1:12" ht="13.5" customHeight="1" x14ac:dyDescent="0.25">
      <c r="A2689" s="3" t="s">
        <v>9</v>
      </c>
      <c r="B2689" s="2" t="s">
        <v>41678</v>
      </c>
      <c r="C2689" s="2" t="s">
        <v>10841</v>
      </c>
      <c r="D2689" s="3" t="s">
        <v>10842</v>
      </c>
      <c r="E2689" s="3" t="s">
        <v>10842</v>
      </c>
      <c r="F2689" s="3" t="s">
        <v>10843</v>
      </c>
      <c r="G2689" s="3" t="s">
        <v>10844</v>
      </c>
      <c r="H2689" s="3" t="s">
        <v>30560</v>
      </c>
      <c r="I2689" s="3" t="s">
        <v>30560</v>
      </c>
      <c r="J2689" s="3" t="s">
        <v>30561</v>
      </c>
      <c r="K2689" s="3" t="s">
        <v>30562</v>
      </c>
      <c r="L2689" s="3"/>
    </row>
    <row r="2690" spans="1:12" ht="13.5" customHeight="1" x14ac:dyDescent="0.25">
      <c r="A2690" s="3" t="s">
        <v>54</v>
      </c>
      <c r="B2690" s="2" t="s">
        <v>41679</v>
      </c>
      <c r="C2690" s="2" t="s">
        <v>10845</v>
      </c>
      <c r="D2690" s="3" t="s">
        <v>10846</v>
      </c>
      <c r="E2690" s="3" t="s">
        <v>10847</v>
      </c>
      <c r="F2690" s="3" t="s">
        <v>10848</v>
      </c>
      <c r="G2690" s="3" t="s">
        <v>10849</v>
      </c>
      <c r="H2690" s="3" t="s">
        <v>30563</v>
      </c>
      <c r="I2690" s="3" t="s">
        <v>30564</v>
      </c>
      <c r="J2690" s="3" t="s">
        <v>30565</v>
      </c>
      <c r="K2690" s="3" t="s">
        <v>30566</v>
      </c>
      <c r="L2690" s="3"/>
    </row>
    <row r="2691" spans="1:12" ht="13.5" customHeight="1" x14ac:dyDescent="0.25">
      <c r="A2691" s="3" t="s">
        <v>9</v>
      </c>
      <c r="B2691" s="2" t="s">
        <v>41680</v>
      </c>
      <c r="C2691" s="2" t="s">
        <v>10850</v>
      </c>
      <c r="D2691" s="3" t="s">
        <v>10851</v>
      </c>
      <c r="E2691" s="3" t="s">
        <v>10851</v>
      </c>
      <c r="F2691" s="3" t="s">
        <v>10852</v>
      </c>
      <c r="G2691" s="3" t="s">
        <v>10853</v>
      </c>
      <c r="H2691" s="3" t="s">
        <v>30567</v>
      </c>
      <c r="I2691" s="3" t="s">
        <v>30567</v>
      </c>
      <c r="J2691" s="3" t="s">
        <v>30568</v>
      </c>
      <c r="K2691" s="3" t="s">
        <v>30569</v>
      </c>
      <c r="L2691" s="3"/>
    </row>
    <row r="2692" spans="1:12" ht="13.5" customHeight="1" x14ac:dyDescent="0.25">
      <c r="A2692" s="3" t="s">
        <v>9</v>
      </c>
      <c r="B2692" s="2" t="s">
        <v>41681</v>
      </c>
      <c r="C2692" s="2" t="s">
        <v>10854</v>
      </c>
      <c r="D2692" s="3" t="s">
        <v>10855</v>
      </c>
      <c r="E2692" s="3" t="s">
        <v>10856</v>
      </c>
      <c r="F2692" s="3" t="s">
        <v>10857</v>
      </c>
      <c r="G2692" s="3" t="s">
        <v>10858</v>
      </c>
      <c r="H2692" s="3" t="s">
        <v>30570</v>
      </c>
      <c r="I2692" s="3" t="s">
        <v>30571</v>
      </c>
      <c r="J2692" s="3" t="s">
        <v>30572</v>
      </c>
      <c r="K2692" s="3" t="s">
        <v>30573</v>
      </c>
      <c r="L2692" s="3"/>
    </row>
    <row r="2693" spans="1:12" ht="13.5" customHeight="1" x14ac:dyDescent="0.25">
      <c r="A2693" s="3" t="s">
        <v>1560</v>
      </c>
      <c r="B2693" s="2" t="s">
        <v>41682</v>
      </c>
      <c r="C2693" s="2" t="s">
        <v>10859</v>
      </c>
      <c r="D2693" s="3" t="s">
        <v>10860</v>
      </c>
      <c r="E2693" s="3" t="s">
        <v>10860</v>
      </c>
      <c r="F2693" s="3" t="s">
        <v>10861</v>
      </c>
      <c r="G2693" s="3" t="s">
        <v>10860</v>
      </c>
      <c r="H2693" s="3" t="s">
        <v>30574</v>
      </c>
      <c r="I2693" s="3" t="s">
        <v>30574</v>
      </c>
      <c r="J2693" s="3" t="s">
        <v>30575</v>
      </c>
      <c r="K2693" s="3" t="s">
        <v>30574</v>
      </c>
      <c r="L2693" s="3"/>
    </row>
    <row r="2694" spans="1:12" ht="13.5" customHeight="1" x14ac:dyDescent="0.25">
      <c r="A2694" s="3" t="s">
        <v>1560</v>
      </c>
      <c r="B2694" s="2" t="s">
        <v>41683</v>
      </c>
      <c r="C2694" s="2" t="s">
        <v>10862</v>
      </c>
      <c r="D2694" s="3" t="s">
        <v>10863</v>
      </c>
      <c r="E2694" s="3" t="s">
        <v>10863</v>
      </c>
      <c r="F2694" s="3" t="s">
        <v>10864</v>
      </c>
      <c r="G2694" s="3" t="s">
        <v>10865</v>
      </c>
      <c r="H2694" s="3" t="s">
        <v>30576</v>
      </c>
      <c r="I2694" s="3" t="s">
        <v>30576</v>
      </c>
      <c r="J2694" s="3" t="s">
        <v>30577</v>
      </c>
      <c r="K2694" s="3" t="s">
        <v>30578</v>
      </c>
      <c r="L2694" s="3"/>
    </row>
    <row r="2695" spans="1:12" ht="13.5" customHeight="1" x14ac:dyDescent="0.25">
      <c r="A2695" s="3" t="s">
        <v>9</v>
      </c>
      <c r="B2695" s="2" t="s">
        <v>41684</v>
      </c>
      <c r="C2695" s="2" t="s">
        <v>10866</v>
      </c>
      <c r="D2695" s="3" t="s">
        <v>10867</v>
      </c>
      <c r="E2695" s="3" t="s">
        <v>10868</v>
      </c>
      <c r="F2695" s="3" t="s">
        <v>10869</v>
      </c>
      <c r="G2695" s="3" t="s">
        <v>10870</v>
      </c>
      <c r="H2695" s="3" t="s">
        <v>30579</v>
      </c>
      <c r="I2695" s="3" t="s">
        <v>30580</v>
      </c>
      <c r="J2695" s="3" t="s">
        <v>30581</v>
      </c>
      <c r="K2695" s="3" t="s">
        <v>30582</v>
      </c>
      <c r="L2695" s="3"/>
    </row>
    <row r="2696" spans="1:12" ht="13.5" customHeight="1" x14ac:dyDescent="0.25">
      <c r="A2696" s="3" t="s">
        <v>9</v>
      </c>
      <c r="B2696" s="2" t="s">
        <v>41685</v>
      </c>
      <c r="C2696" s="2" t="s">
        <v>10871</v>
      </c>
      <c r="D2696" s="3" t="s">
        <v>10872</v>
      </c>
      <c r="E2696" s="3" t="s">
        <v>10872</v>
      </c>
      <c r="F2696" s="3" t="s">
        <v>10873</v>
      </c>
      <c r="G2696" s="3" t="s">
        <v>10874</v>
      </c>
      <c r="H2696" s="3" t="s">
        <v>30583</v>
      </c>
      <c r="I2696" s="3" t="s">
        <v>30583</v>
      </c>
      <c r="J2696" s="3" t="s">
        <v>30584</v>
      </c>
      <c r="K2696" s="3" t="s">
        <v>30585</v>
      </c>
      <c r="L2696" s="3"/>
    </row>
    <row r="2697" spans="1:12" ht="13.5" customHeight="1" x14ac:dyDescent="0.25">
      <c r="A2697" s="3" t="s">
        <v>9</v>
      </c>
      <c r="B2697" s="2" t="s">
        <v>41686</v>
      </c>
      <c r="C2697" s="2" t="s">
        <v>10875</v>
      </c>
      <c r="D2697" s="3" t="s">
        <v>10876</v>
      </c>
      <c r="E2697" s="3" t="s">
        <v>10876</v>
      </c>
      <c r="F2697" s="3" t="s">
        <v>10877</v>
      </c>
      <c r="G2697" s="3" t="s">
        <v>10878</v>
      </c>
      <c r="H2697" s="3" t="s">
        <v>30586</v>
      </c>
      <c r="I2697" s="3" t="s">
        <v>30586</v>
      </c>
      <c r="J2697" s="3" t="s">
        <v>30587</v>
      </c>
      <c r="K2697" s="4" t="s">
        <v>30588</v>
      </c>
      <c r="L2697" s="3"/>
    </row>
    <row r="2698" spans="1:12" ht="13.5" customHeight="1" x14ac:dyDescent="0.25">
      <c r="A2698" s="3" t="s">
        <v>9</v>
      </c>
      <c r="B2698" s="2" t="s">
        <v>41687</v>
      </c>
      <c r="C2698" s="2" t="s">
        <v>10879</v>
      </c>
      <c r="D2698" s="3" t="s">
        <v>10880</v>
      </c>
      <c r="E2698" s="3" t="s">
        <v>10880</v>
      </c>
      <c r="F2698" s="3" t="s">
        <v>10881</v>
      </c>
      <c r="G2698" s="3" t="s">
        <v>10882</v>
      </c>
      <c r="H2698" s="3" t="s">
        <v>30589</v>
      </c>
      <c r="I2698" s="3" t="s">
        <v>30589</v>
      </c>
      <c r="J2698" s="3" t="s">
        <v>30590</v>
      </c>
      <c r="K2698" s="3" t="s">
        <v>30591</v>
      </c>
      <c r="L2698" s="3"/>
    </row>
    <row r="2699" spans="1:12" ht="13.5" customHeight="1" x14ac:dyDescent="0.25">
      <c r="A2699" s="3" t="s">
        <v>54</v>
      </c>
      <c r="B2699" s="2" t="s">
        <v>41688</v>
      </c>
      <c r="C2699" s="2" t="s">
        <v>10883</v>
      </c>
      <c r="D2699" s="3" t="s">
        <v>10884</v>
      </c>
      <c r="E2699" s="3" t="s">
        <v>10885</v>
      </c>
      <c r="F2699" s="3" t="s">
        <v>10886</v>
      </c>
      <c r="G2699" s="3" t="s">
        <v>10887</v>
      </c>
      <c r="H2699" s="3" t="s">
        <v>30592</v>
      </c>
      <c r="I2699" s="3" t="s">
        <v>30593</v>
      </c>
      <c r="J2699" s="3" t="s">
        <v>30594</v>
      </c>
      <c r="K2699" s="3" t="s">
        <v>30595</v>
      </c>
      <c r="L2699" s="3"/>
    </row>
    <row r="2700" spans="1:12" ht="13.5" customHeight="1" x14ac:dyDescent="0.25">
      <c r="A2700" s="3" t="s">
        <v>36</v>
      </c>
      <c r="B2700" s="2" t="s">
        <v>41689</v>
      </c>
      <c r="C2700" s="2" t="s">
        <v>10888</v>
      </c>
      <c r="D2700" s="3" t="s">
        <v>10889</v>
      </c>
      <c r="E2700" s="3" t="s">
        <v>10889</v>
      </c>
      <c r="F2700" s="3" t="s">
        <v>10890</v>
      </c>
      <c r="G2700" s="3" t="s">
        <v>10891</v>
      </c>
      <c r="H2700" s="3" t="s">
        <v>10889</v>
      </c>
      <c r="I2700" s="3" t="s">
        <v>10889</v>
      </c>
      <c r="J2700" s="3" t="s">
        <v>30596</v>
      </c>
      <c r="K2700" s="4" t="s">
        <v>30597</v>
      </c>
      <c r="L2700" s="3"/>
    </row>
    <row r="2701" spans="1:12" ht="13.5" customHeight="1" x14ac:dyDescent="0.25">
      <c r="A2701" s="3" t="s">
        <v>9</v>
      </c>
      <c r="B2701" s="2" t="s">
        <v>41690</v>
      </c>
      <c r="C2701" s="2" t="s">
        <v>10892</v>
      </c>
      <c r="D2701" s="3" t="s">
        <v>10893</v>
      </c>
      <c r="E2701" s="3" t="s">
        <v>10894</v>
      </c>
      <c r="F2701" s="3" t="s">
        <v>10895</v>
      </c>
      <c r="G2701" s="3" t="s">
        <v>10896</v>
      </c>
      <c r="H2701" s="3" t="s">
        <v>30598</v>
      </c>
      <c r="I2701" s="3" t="s">
        <v>30599</v>
      </c>
      <c r="J2701" s="3" t="s">
        <v>30600</v>
      </c>
      <c r="K2701" s="3" t="s">
        <v>30598</v>
      </c>
      <c r="L2701" s="3"/>
    </row>
    <row r="2702" spans="1:12" ht="13.5" customHeight="1" x14ac:dyDescent="0.25">
      <c r="A2702" s="3" t="s">
        <v>9</v>
      </c>
      <c r="B2702" s="2" t="s">
        <v>41691</v>
      </c>
      <c r="C2702" s="2" t="s">
        <v>10897</v>
      </c>
      <c r="D2702" s="3" t="s">
        <v>10898</v>
      </c>
      <c r="E2702" s="3" t="s">
        <v>10899</v>
      </c>
      <c r="F2702" s="3" t="s">
        <v>10900</v>
      </c>
      <c r="G2702" s="3" t="s">
        <v>10901</v>
      </c>
      <c r="H2702" s="3" t="s">
        <v>30601</v>
      </c>
      <c r="I2702" s="3" t="s">
        <v>30601</v>
      </c>
      <c r="J2702" s="3" t="s">
        <v>30602</v>
      </c>
      <c r="K2702" s="3" t="s">
        <v>30603</v>
      </c>
      <c r="L2702" s="3"/>
    </row>
    <row r="2703" spans="1:12" ht="13.5" customHeight="1" x14ac:dyDescent="0.25">
      <c r="A2703" s="3" t="s">
        <v>9</v>
      </c>
      <c r="B2703" s="2" t="s">
        <v>41692</v>
      </c>
      <c r="C2703" s="2" t="s">
        <v>10902</v>
      </c>
      <c r="D2703" s="3" t="s">
        <v>10903</v>
      </c>
      <c r="E2703" s="3" t="s">
        <v>10903</v>
      </c>
      <c r="F2703" s="3" t="s">
        <v>10904</v>
      </c>
      <c r="G2703" s="3" t="s">
        <v>10905</v>
      </c>
      <c r="H2703" s="3" t="s">
        <v>30604</v>
      </c>
      <c r="I2703" s="3" t="s">
        <v>30604</v>
      </c>
      <c r="J2703" s="3" t="s">
        <v>30605</v>
      </c>
      <c r="K2703" s="4" t="s">
        <v>30606</v>
      </c>
      <c r="L2703" s="3"/>
    </row>
    <row r="2704" spans="1:12" ht="13.5" customHeight="1" x14ac:dyDescent="0.25">
      <c r="A2704" s="3" t="s">
        <v>54</v>
      </c>
      <c r="B2704" s="2" t="s">
        <v>41693</v>
      </c>
      <c r="C2704" s="2" t="s">
        <v>10906</v>
      </c>
      <c r="D2704" s="3" t="s">
        <v>10907</v>
      </c>
      <c r="E2704" s="3" t="s">
        <v>10908</v>
      </c>
      <c r="F2704" s="3" t="s">
        <v>10909</v>
      </c>
      <c r="G2704" s="3" t="s">
        <v>10910</v>
      </c>
      <c r="H2704" s="3" t="s">
        <v>30607</v>
      </c>
      <c r="I2704" s="3" t="s">
        <v>30608</v>
      </c>
      <c r="J2704" s="3" t="s">
        <v>30609</v>
      </c>
      <c r="K2704" s="3" t="s">
        <v>30610</v>
      </c>
      <c r="L2704" s="3"/>
    </row>
    <row r="2705" spans="1:12" ht="13.5" customHeight="1" x14ac:dyDescent="0.25">
      <c r="A2705" s="3" t="s">
        <v>9</v>
      </c>
      <c r="B2705" s="2" t="s">
        <v>41694</v>
      </c>
      <c r="C2705" s="2" t="s">
        <v>10911</v>
      </c>
      <c r="D2705" s="3" t="s">
        <v>10912</v>
      </c>
      <c r="E2705" s="3" t="s">
        <v>10912</v>
      </c>
      <c r="F2705" s="3" t="s">
        <v>10913</v>
      </c>
      <c r="G2705" s="3" t="s">
        <v>10914</v>
      </c>
      <c r="H2705" s="3" t="s">
        <v>30611</v>
      </c>
      <c r="I2705" s="3" t="s">
        <v>30611</v>
      </c>
      <c r="J2705" s="3" t="s">
        <v>30612</v>
      </c>
      <c r="K2705" s="3" t="s">
        <v>30613</v>
      </c>
      <c r="L2705" s="3"/>
    </row>
    <row r="2706" spans="1:12" ht="13.5" customHeight="1" x14ac:dyDescent="0.25">
      <c r="A2706" s="3" t="s">
        <v>9</v>
      </c>
      <c r="B2706" s="2" t="s">
        <v>41695</v>
      </c>
      <c r="C2706" s="2" t="s">
        <v>10915</v>
      </c>
      <c r="D2706" s="3" t="s">
        <v>10916</v>
      </c>
      <c r="E2706" s="3" t="s">
        <v>10917</v>
      </c>
      <c r="F2706" s="3" t="s">
        <v>10918</v>
      </c>
      <c r="G2706" s="3" t="s">
        <v>10919</v>
      </c>
      <c r="H2706" s="3" t="s">
        <v>30614</v>
      </c>
      <c r="I2706" s="3" t="s">
        <v>30615</v>
      </c>
      <c r="J2706" s="3" t="s">
        <v>30616</v>
      </c>
      <c r="K2706" s="3" t="s">
        <v>30617</v>
      </c>
      <c r="L2706" s="3"/>
    </row>
    <row r="2707" spans="1:12" ht="13.5" customHeight="1" x14ac:dyDescent="0.25">
      <c r="A2707" s="3" t="s">
        <v>9</v>
      </c>
      <c r="B2707" s="2" t="s">
        <v>41696</v>
      </c>
      <c r="C2707" s="2" t="s">
        <v>10920</v>
      </c>
      <c r="D2707" s="3" t="s">
        <v>10921</v>
      </c>
      <c r="E2707" s="3" t="s">
        <v>10921</v>
      </c>
      <c r="F2707" s="3" t="s">
        <v>10922</v>
      </c>
      <c r="G2707" s="3" t="s">
        <v>10921</v>
      </c>
      <c r="H2707" s="3" t="s">
        <v>30618</v>
      </c>
      <c r="I2707" s="3" t="s">
        <v>30618</v>
      </c>
      <c r="J2707" s="3" t="s">
        <v>30619</v>
      </c>
      <c r="K2707" s="3" t="s">
        <v>30618</v>
      </c>
      <c r="L2707" s="3"/>
    </row>
    <row r="2708" spans="1:12" ht="13.5" customHeight="1" x14ac:dyDescent="0.25">
      <c r="A2708" s="3" t="s">
        <v>9</v>
      </c>
      <c r="B2708" s="2" t="s">
        <v>41697</v>
      </c>
      <c r="C2708" s="2" t="s">
        <v>10923</v>
      </c>
      <c r="D2708" s="3" t="s">
        <v>10924</v>
      </c>
      <c r="E2708" s="3" t="s">
        <v>10924</v>
      </c>
      <c r="F2708" s="3" t="s">
        <v>10925</v>
      </c>
      <c r="G2708" s="3" t="s">
        <v>10926</v>
      </c>
      <c r="H2708" s="3" t="s">
        <v>30620</v>
      </c>
      <c r="I2708" s="3" t="s">
        <v>30620</v>
      </c>
      <c r="J2708" s="3" t="s">
        <v>30621</v>
      </c>
      <c r="K2708" s="3" t="s">
        <v>30622</v>
      </c>
      <c r="L2708" s="3"/>
    </row>
    <row r="2709" spans="1:12" ht="13.5" customHeight="1" x14ac:dyDescent="0.25">
      <c r="A2709" s="3" t="s">
        <v>54</v>
      </c>
      <c r="B2709" s="2" t="s">
        <v>41698</v>
      </c>
      <c r="C2709" s="2" t="s">
        <v>10927</v>
      </c>
      <c r="D2709" s="3" t="s">
        <v>10928</v>
      </c>
      <c r="E2709" s="3" t="s">
        <v>10929</v>
      </c>
      <c r="F2709" s="3" t="s">
        <v>10930</v>
      </c>
      <c r="G2709" s="3" t="s">
        <v>10931</v>
      </c>
      <c r="H2709" s="3" t="s">
        <v>30623</v>
      </c>
      <c r="I2709" s="3" t="s">
        <v>30624</v>
      </c>
      <c r="J2709" s="3" t="s">
        <v>30625</v>
      </c>
      <c r="K2709" s="3" t="s">
        <v>30626</v>
      </c>
      <c r="L2709" s="3"/>
    </row>
    <row r="2710" spans="1:12" ht="13.5" customHeight="1" x14ac:dyDescent="0.25">
      <c r="A2710" s="3" t="s">
        <v>493</v>
      </c>
      <c r="B2710" s="2" t="s">
        <v>41699</v>
      </c>
      <c r="C2710" s="2" t="s">
        <v>10932</v>
      </c>
      <c r="D2710" s="3" t="s">
        <v>10933</v>
      </c>
      <c r="E2710" s="3" t="s">
        <v>10933</v>
      </c>
      <c r="F2710" s="3" t="s">
        <v>10934</v>
      </c>
      <c r="G2710" s="3" t="s">
        <v>10933</v>
      </c>
      <c r="H2710" s="3" t="s">
        <v>30627</v>
      </c>
      <c r="I2710" s="3" t="s">
        <v>30627</v>
      </c>
      <c r="J2710" s="3" t="s">
        <v>30628</v>
      </c>
      <c r="K2710" s="3" t="s">
        <v>30627</v>
      </c>
      <c r="L2710" s="3"/>
    </row>
    <row r="2711" spans="1:12" ht="13.5" customHeight="1" x14ac:dyDescent="0.25">
      <c r="A2711" s="3" t="s">
        <v>9</v>
      </c>
      <c r="B2711" s="2" t="s">
        <v>41700</v>
      </c>
      <c r="C2711" s="2" t="s">
        <v>10935</v>
      </c>
      <c r="D2711" s="3" t="s">
        <v>10936</v>
      </c>
      <c r="E2711" s="3" t="s">
        <v>10936</v>
      </c>
      <c r="F2711" s="3" t="s">
        <v>10937</v>
      </c>
      <c r="G2711" s="3" t="s">
        <v>10938</v>
      </c>
      <c r="H2711" s="3" t="s">
        <v>30629</v>
      </c>
      <c r="I2711" s="3" t="s">
        <v>30629</v>
      </c>
      <c r="J2711" s="3" t="s">
        <v>30630</v>
      </c>
      <c r="K2711" s="3" t="s">
        <v>30631</v>
      </c>
      <c r="L2711" s="3"/>
    </row>
    <row r="2712" spans="1:12" ht="13.5" customHeight="1" x14ac:dyDescent="0.25">
      <c r="A2712" s="3" t="s">
        <v>9</v>
      </c>
      <c r="B2712" s="2" t="s">
        <v>41701</v>
      </c>
      <c r="C2712" s="2" t="s">
        <v>10939</v>
      </c>
      <c r="D2712" s="3" t="s">
        <v>10940</v>
      </c>
      <c r="E2712" s="3" t="s">
        <v>10940</v>
      </c>
      <c r="F2712" s="3" t="s">
        <v>10941</v>
      </c>
      <c r="G2712" s="3" t="s">
        <v>10942</v>
      </c>
      <c r="H2712" s="3" t="s">
        <v>30632</v>
      </c>
      <c r="I2712" s="3" t="s">
        <v>30632</v>
      </c>
      <c r="J2712" s="3" t="s">
        <v>30633</v>
      </c>
      <c r="K2712" s="3" t="s">
        <v>30634</v>
      </c>
      <c r="L2712" s="3"/>
    </row>
    <row r="2713" spans="1:12" ht="13.5" customHeight="1" x14ac:dyDescent="0.25">
      <c r="A2713" s="3" t="s">
        <v>9</v>
      </c>
      <c r="B2713" s="2" t="s">
        <v>41702</v>
      </c>
      <c r="C2713" s="2" t="s">
        <v>10943</v>
      </c>
      <c r="D2713" s="3" t="s">
        <v>10944</v>
      </c>
      <c r="E2713" s="3" t="s">
        <v>10945</v>
      </c>
      <c r="F2713" s="3" t="s">
        <v>10946</v>
      </c>
      <c r="G2713" s="3" t="s">
        <v>10947</v>
      </c>
      <c r="H2713" s="3" t="s">
        <v>30635</v>
      </c>
      <c r="I2713" s="3" t="s">
        <v>30636</v>
      </c>
      <c r="J2713" s="3" t="s">
        <v>30637</v>
      </c>
      <c r="K2713" s="3" t="s">
        <v>30638</v>
      </c>
      <c r="L2713" s="3"/>
    </row>
    <row r="2714" spans="1:12" ht="13.5" customHeight="1" x14ac:dyDescent="0.25">
      <c r="A2714" s="5" t="s">
        <v>13581</v>
      </c>
      <c r="B2714" s="5" t="s">
        <v>41702</v>
      </c>
      <c r="C2714" s="5" t="s">
        <v>10943</v>
      </c>
      <c r="D2714" s="5" t="s">
        <v>10944</v>
      </c>
      <c r="E2714" s="1" t="s">
        <v>10945</v>
      </c>
      <c r="F2714" s="1" t="s">
        <v>10946</v>
      </c>
      <c r="G2714" s="1" t="s">
        <v>10947</v>
      </c>
      <c r="H2714" s="5" t="str">
        <f ca="1">IFERROR(__xludf.DUMMYFUNCTION("GOOGLETRANSLATE(D85,""en"",""ja"")"),"細胞間接着分子1")</f>
        <v>細胞間接着分子1</v>
      </c>
      <c r="I2714" s="5" t="str">
        <f ca="1">IFERROR(__xludf.DUMMYFUNCTION("GOOGLETRANSLATE(E85,""en"",""ja"")"),"細胞間接着分子1；可溶性CD54")</f>
        <v>細胞間接着分子1；可溶性CD54</v>
      </c>
      <c r="J2714" s="5" t="str">
        <f ca="1">IFERROR(__xludf.DUMMYFUNCTION("GOOGLETRANSLATE(F85,""en"",""ja"")"),"生物標本中の細胞間接着分子 1 の測定。")</f>
        <v>生物標本中の細胞間接着分子 1 の測定。</v>
      </c>
      <c r="K2714" s="5" t="str">
        <f ca="1">IFERROR(__xludf.DUMMYFUNCTION("GOOGLETRANSLATE(G85,""en"",""ja"")"),"細胞間接着分子1の測定")</f>
        <v>細胞間接着分子1の測定</v>
      </c>
      <c r="L2714" s="3"/>
    </row>
    <row r="2715" spans="1:12" ht="13.5" customHeight="1" x14ac:dyDescent="0.25">
      <c r="A2715" s="3" t="s">
        <v>9</v>
      </c>
      <c r="B2715" s="2" t="s">
        <v>41703</v>
      </c>
      <c r="C2715" s="2" t="s">
        <v>10948</v>
      </c>
      <c r="D2715" s="3" t="s">
        <v>10949</v>
      </c>
      <c r="E2715" s="3" t="s">
        <v>10949</v>
      </c>
      <c r="F2715" s="3" t="s">
        <v>10950</v>
      </c>
      <c r="G2715" s="3" t="s">
        <v>10951</v>
      </c>
      <c r="H2715" s="3" t="s">
        <v>30639</v>
      </c>
      <c r="I2715" s="3" t="s">
        <v>30639</v>
      </c>
      <c r="J2715" s="3" t="s">
        <v>30640</v>
      </c>
      <c r="K2715" s="3" t="s">
        <v>30641</v>
      </c>
      <c r="L2715" s="3"/>
    </row>
    <row r="2716" spans="1:12" ht="13.5" customHeight="1" x14ac:dyDescent="0.25">
      <c r="A2716" s="3" t="s">
        <v>9</v>
      </c>
      <c r="B2716" s="2" t="s">
        <v>41704</v>
      </c>
      <c r="C2716" s="2" t="s">
        <v>10952</v>
      </c>
      <c r="D2716" s="3" t="s">
        <v>10953</v>
      </c>
      <c r="E2716" s="3" t="s">
        <v>10953</v>
      </c>
      <c r="F2716" s="3" t="s">
        <v>10954</v>
      </c>
      <c r="G2716" s="3" t="s">
        <v>10955</v>
      </c>
      <c r="H2716" s="3" t="s">
        <v>30642</v>
      </c>
      <c r="I2716" s="3" t="s">
        <v>30642</v>
      </c>
      <c r="J2716" s="3" t="s">
        <v>30643</v>
      </c>
      <c r="K2716" s="3" t="s">
        <v>30644</v>
      </c>
      <c r="L2716" s="3"/>
    </row>
    <row r="2717" spans="1:12" ht="13.5" customHeight="1" x14ac:dyDescent="0.25">
      <c r="A2717" s="3" t="s">
        <v>9</v>
      </c>
      <c r="B2717" s="2" t="s">
        <v>41705</v>
      </c>
      <c r="C2717" s="2" t="s">
        <v>10956</v>
      </c>
      <c r="D2717" s="3" t="s">
        <v>10957</v>
      </c>
      <c r="E2717" s="3" t="s">
        <v>10957</v>
      </c>
      <c r="F2717" s="3" t="s">
        <v>10958</v>
      </c>
      <c r="G2717" s="3" t="s">
        <v>10959</v>
      </c>
      <c r="H2717" s="3" t="s">
        <v>30645</v>
      </c>
      <c r="I2717" s="3" t="s">
        <v>30645</v>
      </c>
      <c r="J2717" s="3" t="s">
        <v>30646</v>
      </c>
      <c r="K2717" s="4" t="s">
        <v>30647</v>
      </c>
      <c r="L2717" s="3"/>
    </row>
    <row r="2718" spans="1:12" ht="13.5" customHeight="1" x14ac:dyDescent="0.25">
      <c r="A2718" s="3" t="s">
        <v>188</v>
      </c>
      <c r="B2718" s="2" t="s">
        <v>41706</v>
      </c>
      <c r="C2718" s="2" t="s">
        <v>10960</v>
      </c>
      <c r="D2718" s="3" t="s">
        <v>10961</v>
      </c>
      <c r="E2718" s="3" t="s">
        <v>10961</v>
      </c>
      <c r="F2718" s="3" t="s">
        <v>10962</v>
      </c>
      <c r="G2718" s="3" t="s">
        <v>10961</v>
      </c>
      <c r="H2718" s="3" t="s">
        <v>30648</v>
      </c>
      <c r="I2718" s="3" t="s">
        <v>30648</v>
      </c>
      <c r="J2718" s="3" t="s">
        <v>30649</v>
      </c>
      <c r="K2718" s="3" t="s">
        <v>30648</v>
      </c>
      <c r="L2718" s="3"/>
    </row>
    <row r="2719" spans="1:12" ht="13.5" customHeight="1" x14ac:dyDescent="0.25">
      <c r="A2719" s="3" t="s">
        <v>6397</v>
      </c>
      <c r="B2719" s="2" t="s">
        <v>41707</v>
      </c>
      <c r="C2719" s="2" t="s">
        <v>10963</v>
      </c>
      <c r="D2719" s="3" t="s">
        <v>10964</v>
      </c>
      <c r="E2719" s="3" t="s">
        <v>10964</v>
      </c>
      <c r="F2719" s="3" t="s">
        <v>10965</v>
      </c>
      <c r="G2719" s="3" t="s">
        <v>10966</v>
      </c>
      <c r="H2719" s="3" t="s">
        <v>30650</v>
      </c>
      <c r="I2719" s="3" t="s">
        <v>30650</v>
      </c>
      <c r="J2719" s="3" t="s">
        <v>30651</v>
      </c>
      <c r="K2719" s="3" t="s">
        <v>30652</v>
      </c>
      <c r="L2719" s="3"/>
    </row>
    <row r="2720" spans="1:12" ht="13.5" customHeight="1" x14ac:dyDescent="0.25">
      <c r="A2720" s="3" t="s">
        <v>493</v>
      </c>
      <c r="B2720" s="2" t="s">
        <v>41708</v>
      </c>
      <c r="C2720" s="2" t="s">
        <v>10967</v>
      </c>
      <c r="D2720" s="3" t="s">
        <v>10968</v>
      </c>
      <c r="E2720" s="3" t="s">
        <v>10968</v>
      </c>
      <c r="F2720" s="3" t="s">
        <v>10969</v>
      </c>
      <c r="G2720" s="3" t="s">
        <v>10968</v>
      </c>
      <c r="H2720" s="3" t="s">
        <v>30653</v>
      </c>
      <c r="I2720" s="3" t="s">
        <v>30653</v>
      </c>
      <c r="J2720" s="3" t="s">
        <v>30654</v>
      </c>
      <c r="K2720" s="3" t="s">
        <v>30653</v>
      </c>
      <c r="L2720" s="3"/>
    </row>
    <row r="2721" spans="1:12" ht="13.5" customHeight="1" x14ac:dyDescent="0.25">
      <c r="A2721" s="3" t="s">
        <v>493</v>
      </c>
      <c r="B2721" s="2" t="s">
        <v>41709</v>
      </c>
      <c r="C2721" s="2" t="s">
        <v>10970</v>
      </c>
      <c r="D2721" s="3" t="s">
        <v>10971</v>
      </c>
      <c r="E2721" s="3" t="s">
        <v>10971</v>
      </c>
      <c r="F2721" s="3" t="s">
        <v>10972</v>
      </c>
      <c r="G2721" s="3" t="s">
        <v>10973</v>
      </c>
      <c r="H2721" s="3" t="s">
        <v>30655</v>
      </c>
      <c r="I2721" s="3" t="s">
        <v>30655</v>
      </c>
      <c r="J2721" s="3" t="s">
        <v>30656</v>
      </c>
      <c r="K2721" s="3" t="s">
        <v>30657</v>
      </c>
      <c r="L2721" s="3"/>
    </row>
    <row r="2722" spans="1:12" ht="13.5" customHeight="1" x14ac:dyDescent="0.25">
      <c r="A2722" s="3" t="s">
        <v>9</v>
      </c>
      <c r="B2722" s="2" t="s">
        <v>41710</v>
      </c>
      <c r="C2722" s="2" t="s">
        <v>10974</v>
      </c>
      <c r="D2722" s="3" t="s">
        <v>10975</v>
      </c>
      <c r="E2722" s="3" t="s">
        <v>10976</v>
      </c>
      <c r="F2722" s="3" t="s">
        <v>10977</v>
      </c>
      <c r="G2722" s="3" t="s">
        <v>10975</v>
      </c>
      <c r="H2722" s="3" t="s">
        <v>30658</v>
      </c>
      <c r="I2722" s="3" t="s">
        <v>30659</v>
      </c>
      <c r="J2722" s="3" t="s">
        <v>30660</v>
      </c>
      <c r="K2722" s="3" t="s">
        <v>30658</v>
      </c>
      <c r="L2722" s="3"/>
    </row>
    <row r="2723" spans="1:12" ht="13.5" customHeight="1" x14ac:dyDescent="0.25">
      <c r="A2723" s="3" t="s">
        <v>121</v>
      </c>
      <c r="B2723" s="2" t="s">
        <v>41711</v>
      </c>
      <c r="C2723" s="2" t="s">
        <v>10978</v>
      </c>
      <c r="D2723" s="3" t="s">
        <v>10979</v>
      </c>
      <c r="E2723" s="3" t="s">
        <v>10979</v>
      </c>
      <c r="F2723" s="3" t="s">
        <v>10980</v>
      </c>
      <c r="G2723" s="3" t="s">
        <v>10979</v>
      </c>
      <c r="H2723" s="3" t="s">
        <v>30661</v>
      </c>
      <c r="I2723" s="3" t="s">
        <v>30661</v>
      </c>
      <c r="J2723" s="3" t="s">
        <v>30662</v>
      </c>
      <c r="K2723" s="3" t="s">
        <v>30661</v>
      </c>
      <c r="L2723" s="3"/>
    </row>
    <row r="2724" spans="1:12" ht="13.5" customHeight="1" x14ac:dyDescent="0.25">
      <c r="A2724" s="3" t="s">
        <v>9</v>
      </c>
      <c r="B2724" s="2" t="s">
        <v>41712</v>
      </c>
      <c r="C2724" s="2" t="s">
        <v>10981</v>
      </c>
      <c r="D2724" s="3" t="s">
        <v>10982</v>
      </c>
      <c r="E2724" s="3" t="s">
        <v>10983</v>
      </c>
      <c r="F2724" s="3" t="s">
        <v>10984</v>
      </c>
      <c r="G2724" s="3" t="s">
        <v>10985</v>
      </c>
      <c r="H2724" s="3" t="s">
        <v>30663</v>
      </c>
      <c r="I2724" s="3" t="s">
        <v>30664</v>
      </c>
      <c r="J2724" s="3" t="s">
        <v>30665</v>
      </c>
      <c r="K2724" s="4" t="s">
        <v>30666</v>
      </c>
      <c r="L2724" s="3"/>
    </row>
    <row r="2725" spans="1:12" ht="13.5" customHeight="1" x14ac:dyDescent="0.25">
      <c r="A2725" s="3" t="s">
        <v>9</v>
      </c>
      <c r="B2725" s="2" t="s">
        <v>41713</v>
      </c>
      <c r="C2725" s="2" t="s">
        <v>10986</v>
      </c>
      <c r="D2725" s="3" t="s">
        <v>10987</v>
      </c>
      <c r="E2725" s="3" t="s">
        <v>10987</v>
      </c>
      <c r="F2725" s="3" t="s">
        <v>10988</v>
      </c>
      <c r="G2725" s="3" t="s">
        <v>10989</v>
      </c>
      <c r="H2725" s="3" t="s">
        <v>30667</v>
      </c>
      <c r="I2725" s="3" t="s">
        <v>30667</v>
      </c>
      <c r="J2725" s="3" t="s">
        <v>30668</v>
      </c>
      <c r="K2725" s="4" t="s">
        <v>30669</v>
      </c>
      <c r="L2725" s="3"/>
    </row>
    <row r="2726" spans="1:12" ht="13.5" customHeight="1" x14ac:dyDescent="0.25">
      <c r="A2726" s="3" t="s">
        <v>9</v>
      </c>
      <c r="B2726" s="2" t="s">
        <v>41714</v>
      </c>
      <c r="C2726" s="2" t="s">
        <v>10990</v>
      </c>
      <c r="D2726" s="3" t="s">
        <v>10991</v>
      </c>
      <c r="E2726" s="3" t="s">
        <v>10992</v>
      </c>
      <c r="F2726" s="3" t="s">
        <v>10993</v>
      </c>
      <c r="G2726" s="3" t="s">
        <v>10994</v>
      </c>
      <c r="H2726" s="3" t="s">
        <v>30670</v>
      </c>
      <c r="I2726" s="3" t="s">
        <v>30671</v>
      </c>
      <c r="J2726" s="3" t="s">
        <v>30672</v>
      </c>
      <c r="K2726" s="3" t="s">
        <v>30673</v>
      </c>
      <c r="L2726" s="3"/>
    </row>
    <row r="2727" spans="1:12" ht="13.5" customHeight="1" x14ac:dyDescent="0.25">
      <c r="A2727" s="3" t="s">
        <v>9</v>
      </c>
      <c r="B2727" s="2" t="s">
        <v>41715</v>
      </c>
      <c r="C2727" s="2" t="s">
        <v>10995</v>
      </c>
      <c r="D2727" s="3" t="s">
        <v>10996</v>
      </c>
      <c r="E2727" s="3" t="s">
        <v>10996</v>
      </c>
      <c r="F2727" s="3" t="s">
        <v>10997</v>
      </c>
      <c r="G2727" s="3" t="s">
        <v>10998</v>
      </c>
      <c r="H2727" s="3" t="s">
        <v>30674</v>
      </c>
      <c r="I2727" s="3" t="s">
        <v>30674</v>
      </c>
      <c r="J2727" s="3" t="s">
        <v>30675</v>
      </c>
      <c r="K2727" s="3" t="s">
        <v>30676</v>
      </c>
      <c r="L2727" s="3"/>
    </row>
    <row r="2728" spans="1:12" ht="13.5" customHeight="1" x14ac:dyDescent="0.25">
      <c r="A2728" s="3" t="s">
        <v>9</v>
      </c>
      <c r="B2728" s="2" t="s">
        <v>41716</v>
      </c>
      <c r="C2728" s="2" t="s">
        <v>10999</v>
      </c>
      <c r="D2728" s="3" t="s">
        <v>11000</v>
      </c>
      <c r="E2728" s="3" t="s">
        <v>11001</v>
      </c>
      <c r="F2728" s="3" t="s">
        <v>11002</v>
      </c>
      <c r="G2728" s="3" t="s">
        <v>11003</v>
      </c>
      <c r="H2728" s="3" t="s">
        <v>30677</v>
      </c>
      <c r="I2728" s="3" t="s">
        <v>30678</v>
      </c>
      <c r="J2728" s="3" t="s">
        <v>30679</v>
      </c>
      <c r="K2728" s="4" t="s">
        <v>30680</v>
      </c>
      <c r="L2728" s="3"/>
    </row>
    <row r="2729" spans="1:12" ht="13.5" customHeight="1" x14ac:dyDescent="0.25">
      <c r="A2729" s="3" t="s">
        <v>188</v>
      </c>
      <c r="B2729" s="2" t="s">
        <v>41717</v>
      </c>
      <c r="C2729" s="2" t="s">
        <v>11004</v>
      </c>
      <c r="D2729" s="3" t="s">
        <v>11005</v>
      </c>
      <c r="E2729" s="3" t="s">
        <v>11005</v>
      </c>
      <c r="F2729" s="3" t="s">
        <v>11006</v>
      </c>
      <c r="G2729" s="3" t="s">
        <v>11005</v>
      </c>
      <c r="H2729" s="3" t="s">
        <v>30681</v>
      </c>
      <c r="I2729" s="3" t="s">
        <v>30681</v>
      </c>
      <c r="J2729" s="3" t="s">
        <v>30682</v>
      </c>
      <c r="K2729" s="3" t="s">
        <v>30681</v>
      </c>
      <c r="L2729" s="3"/>
    </row>
    <row r="2730" spans="1:12" ht="13.5" customHeight="1" x14ac:dyDescent="0.25">
      <c r="A2730" s="3" t="s">
        <v>1538</v>
      </c>
      <c r="B2730" s="2" t="s">
        <v>41717</v>
      </c>
      <c r="C2730" s="2" t="s">
        <v>11004</v>
      </c>
      <c r="D2730" s="3" t="s">
        <v>11005</v>
      </c>
      <c r="E2730" s="3" t="s">
        <v>11005</v>
      </c>
      <c r="F2730" s="3" t="s">
        <v>11006</v>
      </c>
      <c r="G2730" s="3" t="s">
        <v>11005</v>
      </c>
      <c r="H2730" s="3" t="s">
        <v>30681</v>
      </c>
      <c r="I2730" s="3" t="s">
        <v>30681</v>
      </c>
      <c r="J2730" s="3" t="s">
        <v>30682</v>
      </c>
      <c r="K2730" s="3" t="s">
        <v>30681</v>
      </c>
      <c r="L2730" s="3"/>
    </row>
    <row r="2731" spans="1:12" ht="13.5" customHeight="1" x14ac:dyDescent="0.25">
      <c r="A2731" s="3" t="s">
        <v>106</v>
      </c>
      <c r="B2731" s="2" t="s">
        <v>41718</v>
      </c>
      <c r="C2731" s="2" t="s">
        <v>11007</v>
      </c>
      <c r="D2731" s="3" t="s">
        <v>11008</v>
      </c>
      <c r="E2731" s="3" t="s">
        <v>11009</v>
      </c>
      <c r="F2731" s="3" t="s">
        <v>11010</v>
      </c>
      <c r="G2731" s="3" t="s">
        <v>11011</v>
      </c>
      <c r="H2731" s="3" t="s">
        <v>30683</v>
      </c>
      <c r="I2731" s="3" t="s">
        <v>30684</v>
      </c>
      <c r="J2731" s="3" t="s">
        <v>30685</v>
      </c>
      <c r="K2731" s="3" t="s">
        <v>30686</v>
      </c>
      <c r="L2731" s="3"/>
    </row>
    <row r="2732" spans="1:12" ht="13.5" customHeight="1" x14ac:dyDescent="0.25">
      <c r="A2732" s="5" t="s">
        <v>13581</v>
      </c>
      <c r="B2732" s="5" t="s">
        <v>44715</v>
      </c>
      <c r="C2732" s="5" t="s">
        <v>44716</v>
      </c>
      <c r="D2732" s="5" t="s">
        <v>44717</v>
      </c>
      <c r="E2732" s="1" t="s">
        <v>44717</v>
      </c>
      <c r="F2732" s="1" t="s">
        <v>44718</v>
      </c>
      <c r="G2732" s="1" t="s">
        <v>44717</v>
      </c>
      <c r="H2732" s="5" t="str">
        <f ca="1">IFERROR(__xludf.DUMMYFUNCTION("GOOGLETRANSLATE(D86,""en"",""ja"")"),"表皮内神経線維密度")</f>
        <v>表皮内神経線維密度</v>
      </c>
      <c r="I2732" s="5" t="str">
        <f ca="1">IFERROR(__xludf.DUMMYFUNCTION("GOOGLETRANSLATE(E86,""en"",""ja"")"),"表皮内神経線維密度")</f>
        <v>表皮内神経線維密度</v>
      </c>
      <c r="J2732" s="5" t="str">
        <f ca="1">IFERROR(__xludf.DUMMYFUNCTION("GOOGLETRANSLATE(F86,""en"",""ja"")"),"生物標本における表皮内神経線維密度の測定。")</f>
        <v>生物標本における表皮内神経線維密度の測定。</v>
      </c>
      <c r="K2732" s="5" t="str">
        <f ca="1">IFERROR(__xludf.DUMMYFUNCTION("GOOGLETRANSLATE(G86,""en"",""ja"")"),"表皮内神経線維密度")</f>
        <v>表皮内神経線維密度</v>
      </c>
      <c r="L2732" s="3"/>
    </row>
    <row r="2733" spans="1:12" ht="13.5" customHeight="1" x14ac:dyDescent="0.25">
      <c r="A2733" s="5" t="s">
        <v>13581</v>
      </c>
      <c r="B2733" s="5" t="s">
        <v>44719</v>
      </c>
      <c r="C2733" s="5" t="s">
        <v>44720</v>
      </c>
      <c r="D2733" s="5" t="s">
        <v>44721</v>
      </c>
      <c r="E2733" s="1" t="s">
        <v>44722</v>
      </c>
      <c r="F2733" s="1" t="s">
        <v>44723</v>
      </c>
      <c r="G2733" s="1" t="s">
        <v>44724</v>
      </c>
      <c r="H2733" s="5" t="str">
        <f ca="1">IFERROR(__xludf.DUMMYFUNCTION("GOOGLETRANSLATE(D87,""en"",""ja"")"),"上皮内腫瘍")</f>
        <v>上皮内腫瘍</v>
      </c>
      <c r="I2733" s="5" t="str">
        <f ca="1">IFERROR(__xludf.DUMMYFUNCTION("GOOGLETRANSLATE(E87,""en"",""ja"")"),"上皮性腫瘍形成；上皮内腫瘍形成")</f>
        <v>上皮性腫瘍形成；上皮内腫瘍形成</v>
      </c>
      <c r="J2733" s="5" t="str">
        <f ca="1">IFERROR(__xludf.DUMMYFUNCTION("GOOGLETRANSLATE(F87,""en"",""ja"")"),"生物標本における上皮内腫瘍の評価。")</f>
        <v>生物標本における上皮内腫瘍の評価。</v>
      </c>
      <c r="K2733" s="5" t="str">
        <f ca="1">IFERROR(__xludf.DUMMYFUNCTION("GOOGLETRANSLATE(G87,""en"",""ja"")"),"上皮内腫瘍の評価")</f>
        <v>上皮内腫瘍の評価</v>
      </c>
      <c r="L2733" s="3"/>
    </row>
    <row r="2734" spans="1:12" ht="13.5" customHeight="1" x14ac:dyDescent="0.25">
      <c r="A2734" s="3" t="s">
        <v>9</v>
      </c>
      <c r="B2734" s="2" t="s">
        <v>41719</v>
      </c>
      <c r="C2734" s="2" t="s">
        <v>11012</v>
      </c>
      <c r="D2734" s="3" t="s">
        <v>11013</v>
      </c>
      <c r="E2734" s="3" t="s">
        <v>11014</v>
      </c>
      <c r="F2734" s="3" t="s">
        <v>11015</v>
      </c>
      <c r="G2734" s="3" t="s">
        <v>11016</v>
      </c>
      <c r="H2734" s="3" t="s">
        <v>30687</v>
      </c>
      <c r="I2734" s="3" t="s">
        <v>30688</v>
      </c>
      <c r="J2734" s="3" t="s">
        <v>30689</v>
      </c>
      <c r="K2734" s="4" t="s">
        <v>30690</v>
      </c>
      <c r="L2734" s="3"/>
    </row>
    <row r="2735" spans="1:12" ht="13.5" customHeight="1" x14ac:dyDescent="0.25">
      <c r="A2735" s="3" t="s">
        <v>9</v>
      </c>
      <c r="B2735" s="2" t="s">
        <v>41720</v>
      </c>
      <c r="C2735" s="2" t="s">
        <v>11017</v>
      </c>
      <c r="D2735" s="3" t="s">
        <v>11018</v>
      </c>
      <c r="E2735" s="3" t="s">
        <v>11018</v>
      </c>
      <c r="F2735" s="3" t="s">
        <v>11019</v>
      </c>
      <c r="G2735" s="3" t="s">
        <v>11020</v>
      </c>
      <c r="H2735" s="3" t="s">
        <v>30691</v>
      </c>
      <c r="I2735" s="3" t="s">
        <v>30691</v>
      </c>
      <c r="J2735" s="3" t="s">
        <v>30692</v>
      </c>
      <c r="K2735" s="4" t="s">
        <v>30693</v>
      </c>
      <c r="L2735" s="3"/>
    </row>
    <row r="2736" spans="1:12" ht="13.5" customHeight="1" x14ac:dyDescent="0.25">
      <c r="A2736" s="3" t="s">
        <v>9</v>
      </c>
      <c r="B2736" s="2" t="s">
        <v>41721</v>
      </c>
      <c r="C2736" s="2" t="s">
        <v>11021</v>
      </c>
      <c r="D2736" s="3" t="s">
        <v>11022</v>
      </c>
      <c r="E2736" s="3" t="s">
        <v>11022</v>
      </c>
      <c r="F2736" s="3" t="s">
        <v>11023</v>
      </c>
      <c r="G2736" s="3" t="s">
        <v>11024</v>
      </c>
      <c r="H2736" s="3" t="s">
        <v>30694</v>
      </c>
      <c r="I2736" s="3" t="s">
        <v>30694</v>
      </c>
      <c r="J2736" s="3" t="s">
        <v>30695</v>
      </c>
      <c r="K2736" s="4" t="s">
        <v>30696</v>
      </c>
      <c r="L2736" s="3"/>
    </row>
    <row r="2737" spans="1:12" ht="13.5" customHeight="1" x14ac:dyDescent="0.25">
      <c r="A2737" s="3" t="s">
        <v>9</v>
      </c>
      <c r="B2737" s="2" t="s">
        <v>41722</v>
      </c>
      <c r="C2737" s="2" t="s">
        <v>11025</v>
      </c>
      <c r="D2737" s="3" t="s">
        <v>11026</v>
      </c>
      <c r="E2737" s="3" t="s">
        <v>11026</v>
      </c>
      <c r="F2737" s="3" t="s">
        <v>11027</v>
      </c>
      <c r="G2737" s="3" t="s">
        <v>11028</v>
      </c>
      <c r="H2737" s="3" t="s">
        <v>30697</v>
      </c>
      <c r="I2737" s="3" t="s">
        <v>30697</v>
      </c>
      <c r="J2737" s="3" t="s">
        <v>30698</v>
      </c>
      <c r="K2737" s="4" t="s">
        <v>30699</v>
      </c>
      <c r="L2737" s="3"/>
    </row>
    <row r="2738" spans="1:12" ht="13.5" customHeight="1" x14ac:dyDescent="0.25">
      <c r="A2738" s="3" t="s">
        <v>9</v>
      </c>
      <c r="B2738" s="2" t="s">
        <v>41723</v>
      </c>
      <c r="C2738" s="2" t="s">
        <v>11029</v>
      </c>
      <c r="D2738" s="3" t="s">
        <v>11030</v>
      </c>
      <c r="E2738" s="3" t="s">
        <v>11031</v>
      </c>
      <c r="F2738" s="3" t="s">
        <v>11032</v>
      </c>
      <c r="G2738" s="3" t="s">
        <v>11033</v>
      </c>
      <c r="H2738" s="3" t="s">
        <v>30700</v>
      </c>
      <c r="I2738" s="3" t="s">
        <v>30701</v>
      </c>
      <c r="J2738" s="3" t="s">
        <v>30702</v>
      </c>
      <c r="K2738" s="4" t="s">
        <v>30703</v>
      </c>
      <c r="L2738" s="3"/>
    </row>
    <row r="2739" spans="1:12" ht="13.5" customHeight="1" x14ac:dyDescent="0.25">
      <c r="A2739" s="3" t="s">
        <v>9</v>
      </c>
      <c r="B2739" s="2" t="s">
        <v>41724</v>
      </c>
      <c r="C2739" s="2" t="s">
        <v>11034</v>
      </c>
      <c r="D2739" s="3" t="s">
        <v>11035</v>
      </c>
      <c r="E2739" s="3" t="s">
        <v>11036</v>
      </c>
      <c r="F2739" s="3" t="s">
        <v>11037</v>
      </c>
      <c r="G2739" s="3" t="s">
        <v>11038</v>
      </c>
      <c r="H2739" s="3" t="s">
        <v>30704</v>
      </c>
      <c r="I2739" s="3" t="s">
        <v>30705</v>
      </c>
      <c r="J2739" s="3" t="s">
        <v>30706</v>
      </c>
      <c r="K2739" s="4" t="s">
        <v>30707</v>
      </c>
      <c r="L2739" s="3"/>
    </row>
    <row r="2740" spans="1:12" ht="13.5" customHeight="1" x14ac:dyDescent="0.25">
      <c r="A2740" s="3" t="s">
        <v>9</v>
      </c>
      <c r="B2740" s="2" t="s">
        <v>41725</v>
      </c>
      <c r="C2740" s="2" t="s">
        <v>11039</v>
      </c>
      <c r="D2740" s="3" t="s">
        <v>11040</v>
      </c>
      <c r="E2740" s="3" t="s">
        <v>11040</v>
      </c>
      <c r="F2740" s="3" t="s">
        <v>11041</v>
      </c>
      <c r="G2740" s="3" t="s">
        <v>11042</v>
      </c>
      <c r="H2740" s="3" t="s">
        <v>30708</v>
      </c>
      <c r="I2740" s="3" t="s">
        <v>30708</v>
      </c>
      <c r="J2740" s="3" t="s">
        <v>30709</v>
      </c>
      <c r="K2740" s="3" t="s">
        <v>30710</v>
      </c>
      <c r="L2740" s="3"/>
    </row>
    <row r="2741" spans="1:12" ht="13.5" customHeight="1" x14ac:dyDescent="0.25">
      <c r="A2741" s="3" t="s">
        <v>9</v>
      </c>
      <c r="B2741" s="2" t="s">
        <v>41726</v>
      </c>
      <c r="C2741" s="2" t="s">
        <v>11043</v>
      </c>
      <c r="D2741" s="3" t="s">
        <v>11044</v>
      </c>
      <c r="E2741" s="3" t="s">
        <v>11044</v>
      </c>
      <c r="F2741" s="3" t="s">
        <v>11045</v>
      </c>
      <c r="G2741" s="3" t="s">
        <v>11046</v>
      </c>
      <c r="H2741" s="3" t="s">
        <v>30711</v>
      </c>
      <c r="I2741" s="3" t="s">
        <v>30711</v>
      </c>
      <c r="J2741" s="3" t="s">
        <v>30712</v>
      </c>
      <c r="K2741" s="3" t="s">
        <v>30713</v>
      </c>
      <c r="L2741" s="3"/>
    </row>
    <row r="2742" spans="1:12" ht="13.5" customHeight="1" x14ac:dyDescent="0.25">
      <c r="A2742" s="3" t="s">
        <v>9</v>
      </c>
      <c r="B2742" s="2" t="s">
        <v>41727</v>
      </c>
      <c r="C2742" s="2" t="s">
        <v>11047</v>
      </c>
      <c r="D2742" s="3" t="s">
        <v>11048</v>
      </c>
      <c r="E2742" s="3" t="s">
        <v>11048</v>
      </c>
      <c r="F2742" s="3" t="s">
        <v>11049</v>
      </c>
      <c r="G2742" s="3" t="s">
        <v>11050</v>
      </c>
      <c r="H2742" s="3" t="s">
        <v>30714</v>
      </c>
      <c r="I2742" s="3" t="s">
        <v>30714</v>
      </c>
      <c r="J2742" s="3" t="s">
        <v>30715</v>
      </c>
      <c r="K2742" s="3" t="s">
        <v>30716</v>
      </c>
      <c r="L2742" s="3"/>
    </row>
    <row r="2743" spans="1:12" ht="13.5" customHeight="1" x14ac:dyDescent="0.25">
      <c r="A2743" s="3" t="s">
        <v>9</v>
      </c>
      <c r="B2743" s="2" t="s">
        <v>41728</v>
      </c>
      <c r="C2743" s="2" t="s">
        <v>11051</v>
      </c>
      <c r="D2743" s="3" t="s">
        <v>11052</v>
      </c>
      <c r="E2743" s="3" t="s">
        <v>11052</v>
      </c>
      <c r="F2743" s="3" t="s">
        <v>11053</v>
      </c>
      <c r="G2743" s="3" t="s">
        <v>11054</v>
      </c>
      <c r="H2743" s="3" t="s">
        <v>30717</v>
      </c>
      <c r="I2743" s="3" t="s">
        <v>30717</v>
      </c>
      <c r="J2743" s="3" t="s">
        <v>30718</v>
      </c>
      <c r="K2743" s="3" t="s">
        <v>30719</v>
      </c>
      <c r="L2743" s="3"/>
    </row>
    <row r="2744" spans="1:12" ht="13.5" customHeight="1" x14ac:dyDescent="0.25">
      <c r="A2744" s="3" t="s">
        <v>9</v>
      </c>
      <c r="B2744" s="2" t="s">
        <v>41729</v>
      </c>
      <c r="C2744" s="2" t="s">
        <v>11055</v>
      </c>
      <c r="D2744" s="3" t="s">
        <v>11056</v>
      </c>
      <c r="E2744" s="3" t="s">
        <v>11056</v>
      </c>
      <c r="F2744" s="3" t="s">
        <v>11057</v>
      </c>
      <c r="G2744" s="3" t="s">
        <v>11058</v>
      </c>
      <c r="H2744" s="3" t="s">
        <v>30720</v>
      </c>
      <c r="I2744" s="3" t="s">
        <v>30720</v>
      </c>
      <c r="J2744" s="3" t="s">
        <v>30721</v>
      </c>
      <c r="K2744" s="3" t="s">
        <v>30722</v>
      </c>
      <c r="L2744" s="3"/>
    </row>
    <row r="2745" spans="1:12" ht="13.5" customHeight="1" x14ac:dyDescent="0.25">
      <c r="A2745" s="3" t="s">
        <v>9</v>
      </c>
      <c r="B2745" s="2" t="s">
        <v>41730</v>
      </c>
      <c r="C2745" s="2" t="s">
        <v>11059</v>
      </c>
      <c r="D2745" s="3" t="s">
        <v>11060</v>
      </c>
      <c r="E2745" s="3" t="s">
        <v>11061</v>
      </c>
      <c r="F2745" s="3" t="s">
        <v>11062</v>
      </c>
      <c r="G2745" s="3" t="s">
        <v>11063</v>
      </c>
      <c r="H2745" s="3" t="s">
        <v>30723</v>
      </c>
      <c r="I2745" s="3" t="s">
        <v>30724</v>
      </c>
      <c r="J2745" s="3" t="s">
        <v>30725</v>
      </c>
      <c r="K2745" s="3" t="s">
        <v>30726</v>
      </c>
      <c r="L2745" s="3"/>
    </row>
    <row r="2746" spans="1:12" ht="13.5" customHeight="1" x14ac:dyDescent="0.25">
      <c r="A2746" s="3" t="s">
        <v>9</v>
      </c>
      <c r="B2746" s="2" t="s">
        <v>41731</v>
      </c>
      <c r="C2746" s="2" t="s">
        <v>11064</v>
      </c>
      <c r="D2746" s="3" t="s">
        <v>11065</v>
      </c>
      <c r="E2746" s="3" t="s">
        <v>11065</v>
      </c>
      <c r="F2746" s="3" t="s">
        <v>11066</v>
      </c>
      <c r="G2746" s="3" t="s">
        <v>11067</v>
      </c>
      <c r="H2746" s="3" t="s">
        <v>30727</v>
      </c>
      <c r="I2746" s="3" t="s">
        <v>30727</v>
      </c>
      <c r="J2746" s="3" t="s">
        <v>30728</v>
      </c>
      <c r="K2746" s="3" t="s">
        <v>30729</v>
      </c>
      <c r="L2746" s="3"/>
    </row>
    <row r="2747" spans="1:12" ht="13.5" customHeight="1" x14ac:dyDescent="0.25">
      <c r="A2747" s="3" t="s">
        <v>9</v>
      </c>
      <c r="B2747" s="2" t="s">
        <v>41732</v>
      </c>
      <c r="C2747" s="2" t="s">
        <v>11068</v>
      </c>
      <c r="D2747" s="3" t="s">
        <v>11069</v>
      </c>
      <c r="E2747" s="3" t="s">
        <v>11069</v>
      </c>
      <c r="F2747" s="3" t="s">
        <v>11070</v>
      </c>
      <c r="G2747" s="3" t="s">
        <v>11071</v>
      </c>
      <c r="H2747" s="3" t="s">
        <v>30730</v>
      </c>
      <c r="I2747" s="3" t="s">
        <v>30730</v>
      </c>
      <c r="J2747" s="3" t="s">
        <v>30731</v>
      </c>
      <c r="K2747" s="3" t="s">
        <v>30732</v>
      </c>
      <c r="L2747" s="3"/>
    </row>
    <row r="2748" spans="1:12" ht="13.5" customHeight="1" x14ac:dyDescent="0.25">
      <c r="A2748" s="3" t="s">
        <v>106</v>
      </c>
      <c r="B2748" s="2" t="s">
        <v>41733</v>
      </c>
      <c r="C2748" s="2" t="s">
        <v>11072</v>
      </c>
      <c r="D2748" s="3" t="s">
        <v>11073</v>
      </c>
      <c r="E2748" s="3" t="s">
        <v>11074</v>
      </c>
      <c r="F2748" s="3" t="s">
        <v>11075</v>
      </c>
      <c r="G2748" s="3" t="s">
        <v>11076</v>
      </c>
      <c r="H2748" s="3" t="s">
        <v>30733</v>
      </c>
      <c r="I2748" s="3" t="s">
        <v>30734</v>
      </c>
      <c r="J2748" s="3" t="s">
        <v>30735</v>
      </c>
      <c r="K2748" s="3" t="s">
        <v>30736</v>
      </c>
      <c r="L2748" s="3"/>
    </row>
    <row r="2749" spans="1:12" ht="13.5" customHeight="1" x14ac:dyDescent="0.25">
      <c r="A2749" s="3" t="s">
        <v>9</v>
      </c>
      <c r="B2749" s="2" t="s">
        <v>41734</v>
      </c>
      <c r="C2749" s="2" t="s">
        <v>11077</v>
      </c>
      <c r="D2749" s="3" t="s">
        <v>11078</v>
      </c>
      <c r="E2749" s="3" t="s">
        <v>11078</v>
      </c>
      <c r="F2749" s="3" t="s">
        <v>11079</v>
      </c>
      <c r="G2749" s="3" t="s">
        <v>11080</v>
      </c>
      <c r="H2749" s="3" t="s">
        <v>30737</v>
      </c>
      <c r="I2749" s="3" t="s">
        <v>30737</v>
      </c>
      <c r="J2749" s="3" t="s">
        <v>30738</v>
      </c>
      <c r="K2749" s="3" t="s">
        <v>30739</v>
      </c>
      <c r="L2749" s="3"/>
    </row>
    <row r="2750" spans="1:12" ht="13.5" customHeight="1" x14ac:dyDescent="0.25">
      <c r="A2750" s="3" t="s">
        <v>9</v>
      </c>
      <c r="B2750" s="2" t="s">
        <v>41735</v>
      </c>
      <c r="C2750" s="2" t="s">
        <v>11081</v>
      </c>
      <c r="D2750" s="3" t="s">
        <v>11082</v>
      </c>
      <c r="E2750" s="3" t="s">
        <v>11082</v>
      </c>
      <c r="F2750" s="3" t="s">
        <v>11083</v>
      </c>
      <c r="G2750" s="3" t="s">
        <v>11084</v>
      </c>
      <c r="H2750" s="3" t="s">
        <v>30740</v>
      </c>
      <c r="I2750" s="3" t="s">
        <v>30740</v>
      </c>
      <c r="J2750" s="3" t="s">
        <v>30741</v>
      </c>
      <c r="K2750" s="3" t="s">
        <v>30742</v>
      </c>
      <c r="L2750" s="3"/>
    </row>
    <row r="2751" spans="1:12" ht="13.5" customHeight="1" x14ac:dyDescent="0.25">
      <c r="A2751" s="3" t="s">
        <v>9</v>
      </c>
      <c r="B2751" s="2" t="s">
        <v>41736</v>
      </c>
      <c r="C2751" s="2" t="s">
        <v>11085</v>
      </c>
      <c r="D2751" s="3" t="s">
        <v>11086</v>
      </c>
      <c r="E2751" s="3" t="s">
        <v>11086</v>
      </c>
      <c r="F2751" s="3" t="s">
        <v>11087</v>
      </c>
      <c r="G2751" s="3" t="s">
        <v>11088</v>
      </c>
      <c r="H2751" s="3" t="s">
        <v>30743</v>
      </c>
      <c r="I2751" s="3" t="s">
        <v>30743</v>
      </c>
      <c r="J2751" s="3" t="s">
        <v>30744</v>
      </c>
      <c r="K2751" s="3" t="s">
        <v>30745</v>
      </c>
      <c r="L2751" s="3"/>
    </row>
    <row r="2752" spans="1:12" ht="13.5" customHeight="1" x14ac:dyDescent="0.25">
      <c r="A2752" s="3" t="s">
        <v>9</v>
      </c>
      <c r="B2752" s="2" t="s">
        <v>41737</v>
      </c>
      <c r="C2752" s="2" t="s">
        <v>11089</v>
      </c>
      <c r="D2752" s="3" t="s">
        <v>11090</v>
      </c>
      <c r="E2752" s="3" t="s">
        <v>11090</v>
      </c>
      <c r="F2752" s="3" t="s">
        <v>11091</v>
      </c>
      <c r="G2752" s="3" t="s">
        <v>11092</v>
      </c>
      <c r="H2752" s="3" t="s">
        <v>30746</v>
      </c>
      <c r="I2752" s="3" t="s">
        <v>30746</v>
      </c>
      <c r="J2752" s="3" t="s">
        <v>30747</v>
      </c>
      <c r="K2752" s="3" t="s">
        <v>30748</v>
      </c>
      <c r="L2752" s="3"/>
    </row>
    <row r="2753" spans="1:12" ht="13.5" customHeight="1" x14ac:dyDescent="0.25">
      <c r="A2753" s="3" t="s">
        <v>9</v>
      </c>
      <c r="B2753" s="2" t="s">
        <v>41738</v>
      </c>
      <c r="C2753" s="2" t="s">
        <v>11093</v>
      </c>
      <c r="D2753" s="3" t="s">
        <v>11094</v>
      </c>
      <c r="E2753" s="3" t="s">
        <v>11095</v>
      </c>
      <c r="F2753" s="3" t="s">
        <v>11096</v>
      </c>
      <c r="G2753" s="3" t="s">
        <v>11097</v>
      </c>
      <c r="H2753" s="3" t="s">
        <v>30749</v>
      </c>
      <c r="I2753" s="3" t="s">
        <v>30750</v>
      </c>
      <c r="J2753" s="3" t="s">
        <v>30751</v>
      </c>
      <c r="K2753" s="4" t="s">
        <v>30752</v>
      </c>
      <c r="L2753" s="3"/>
    </row>
    <row r="2754" spans="1:12" ht="13.5" customHeight="1" x14ac:dyDescent="0.25">
      <c r="A2754" s="3" t="s">
        <v>9</v>
      </c>
      <c r="B2754" s="2" t="s">
        <v>41739</v>
      </c>
      <c r="C2754" s="2" t="s">
        <v>11098</v>
      </c>
      <c r="D2754" s="3" t="s">
        <v>11099</v>
      </c>
      <c r="E2754" s="3" t="s">
        <v>11100</v>
      </c>
      <c r="F2754" s="3" t="s">
        <v>11101</v>
      </c>
      <c r="G2754" s="3" t="s">
        <v>11102</v>
      </c>
      <c r="H2754" s="3" t="s">
        <v>30753</v>
      </c>
      <c r="I2754" s="3" t="s">
        <v>30754</v>
      </c>
      <c r="J2754" s="3" t="s">
        <v>30755</v>
      </c>
      <c r="K2754" s="4" t="s">
        <v>30756</v>
      </c>
      <c r="L2754" s="3"/>
    </row>
    <row r="2755" spans="1:12" ht="13.5" customHeight="1" x14ac:dyDescent="0.25">
      <c r="A2755" s="3" t="s">
        <v>9</v>
      </c>
      <c r="B2755" s="2" t="s">
        <v>41740</v>
      </c>
      <c r="C2755" s="2" t="s">
        <v>11103</v>
      </c>
      <c r="D2755" s="3" t="s">
        <v>11104</v>
      </c>
      <c r="E2755" s="3" t="s">
        <v>11105</v>
      </c>
      <c r="F2755" s="3" t="s">
        <v>11106</v>
      </c>
      <c r="G2755" s="3" t="s">
        <v>11107</v>
      </c>
      <c r="H2755" s="3" t="s">
        <v>30757</v>
      </c>
      <c r="I2755" s="3" t="s">
        <v>30758</v>
      </c>
      <c r="J2755" s="3" t="s">
        <v>30759</v>
      </c>
      <c r="K2755" s="4" t="s">
        <v>30760</v>
      </c>
      <c r="L2755" s="3"/>
    </row>
    <row r="2756" spans="1:12" ht="13.5" customHeight="1" x14ac:dyDescent="0.25">
      <c r="A2756" s="3" t="s">
        <v>9</v>
      </c>
      <c r="B2756" s="2" t="s">
        <v>41741</v>
      </c>
      <c r="C2756" s="2" t="s">
        <v>11108</v>
      </c>
      <c r="D2756" s="3" t="s">
        <v>11109</v>
      </c>
      <c r="E2756" s="3" t="s">
        <v>11110</v>
      </c>
      <c r="F2756" s="3" t="s">
        <v>11111</v>
      </c>
      <c r="G2756" s="3" t="s">
        <v>11112</v>
      </c>
      <c r="H2756" s="3" t="s">
        <v>30761</v>
      </c>
      <c r="I2756" s="3" t="s">
        <v>30762</v>
      </c>
      <c r="J2756" s="3" t="s">
        <v>30763</v>
      </c>
      <c r="K2756" s="4" t="s">
        <v>30764</v>
      </c>
      <c r="L2756" s="3"/>
    </row>
    <row r="2757" spans="1:12" ht="13.5" customHeight="1" x14ac:dyDescent="0.25">
      <c r="A2757" s="3" t="s">
        <v>9</v>
      </c>
      <c r="B2757" s="2" t="s">
        <v>41742</v>
      </c>
      <c r="C2757" s="2" t="s">
        <v>11113</v>
      </c>
      <c r="D2757" s="3" t="s">
        <v>11114</v>
      </c>
      <c r="E2757" s="3" t="s">
        <v>11114</v>
      </c>
      <c r="F2757" s="3" t="s">
        <v>11115</v>
      </c>
      <c r="G2757" s="3" t="s">
        <v>11116</v>
      </c>
      <c r="H2757" s="3" t="s">
        <v>30765</v>
      </c>
      <c r="I2757" s="3" t="s">
        <v>30765</v>
      </c>
      <c r="J2757" s="3" t="s">
        <v>30766</v>
      </c>
      <c r="K2757" s="3" t="s">
        <v>30767</v>
      </c>
      <c r="L2757" s="3"/>
    </row>
    <row r="2758" spans="1:12" ht="13.5" customHeight="1" x14ac:dyDescent="0.25">
      <c r="A2758" s="3" t="s">
        <v>9</v>
      </c>
      <c r="B2758" s="2" t="s">
        <v>41743</v>
      </c>
      <c r="C2758" s="2" t="s">
        <v>11117</v>
      </c>
      <c r="D2758" s="3" t="s">
        <v>11118</v>
      </c>
      <c r="E2758" s="3" t="s">
        <v>11118</v>
      </c>
      <c r="F2758" s="3" t="s">
        <v>11119</v>
      </c>
      <c r="G2758" s="3" t="s">
        <v>11120</v>
      </c>
      <c r="H2758" s="3" t="s">
        <v>30768</v>
      </c>
      <c r="I2758" s="3" t="s">
        <v>30768</v>
      </c>
      <c r="J2758" s="3" t="s">
        <v>30769</v>
      </c>
      <c r="K2758" s="3" t="s">
        <v>30770</v>
      </c>
      <c r="L2758" s="3"/>
    </row>
    <row r="2759" spans="1:12" ht="13.5" customHeight="1" x14ac:dyDescent="0.25">
      <c r="A2759" s="3" t="s">
        <v>9</v>
      </c>
      <c r="B2759" s="2" t="s">
        <v>41744</v>
      </c>
      <c r="C2759" s="2" t="s">
        <v>11121</v>
      </c>
      <c r="D2759" s="3" t="s">
        <v>11122</v>
      </c>
      <c r="E2759" s="3" t="s">
        <v>11122</v>
      </c>
      <c r="F2759" s="3" t="s">
        <v>11123</v>
      </c>
      <c r="G2759" s="3" t="s">
        <v>11124</v>
      </c>
      <c r="H2759" s="3" t="s">
        <v>30771</v>
      </c>
      <c r="I2759" s="3" t="s">
        <v>30771</v>
      </c>
      <c r="J2759" s="3" t="s">
        <v>30772</v>
      </c>
      <c r="K2759" s="3" t="s">
        <v>30773</v>
      </c>
      <c r="L2759" s="3"/>
    </row>
    <row r="2760" spans="1:12" ht="13.5" customHeight="1" x14ac:dyDescent="0.25">
      <c r="A2760" s="3" t="s">
        <v>9</v>
      </c>
      <c r="B2760" s="2" t="s">
        <v>41745</v>
      </c>
      <c r="C2760" s="2" t="s">
        <v>11125</v>
      </c>
      <c r="D2760" s="3" t="s">
        <v>11126</v>
      </c>
      <c r="E2760" s="3" t="s">
        <v>11126</v>
      </c>
      <c r="F2760" s="3" t="s">
        <v>11127</v>
      </c>
      <c r="G2760" s="3" t="s">
        <v>11128</v>
      </c>
      <c r="H2760" s="3" t="s">
        <v>30774</v>
      </c>
      <c r="I2760" s="3" t="s">
        <v>30774</v>
      </c>
      <c r="J2760" s="3" t="s">
        <v>30775</v>
      </c>
      <c r="K2760" s="3" t="s">
        <v>30776</v>
      </c>
      <c r="L2760" s="3"/>
    </row>
    <row r="2761" spans="1:12" ht="13.5" customHeight="1" x14ac:dyDescent="0.25">
      <c r="A2761" s="3" t="s">
        <v>9</v>
      </c>
      <c r="B2761" s="2" t="s">
        <v>41746</v>
      </c>
      <c r="C2761" s="2" t="s">
        <v>11129</v>
      </c>
      <c r="D2761" s="3" t="s">
        <v>11130</v>
      </c>
      <c r="E2761" s="3" t="s">
        <v>11130</v>
      </c>
      <c r="F2761" s="3" t="s">
        <v>11131</v>
      </c>
      <c r="G2761" s="3" t="s">
        <v>11132</v>
      </c>
      <c r="H2761" s="3" t="s">
        <v>30777</v>
      </c>
      <c r="I2761" s="3" t="s">
        <v>30777</v>
      </c>
      <c r="J2761" s="3" t="s">
        <v>30778</v>
      </c>
      <c r="K2761" s="3" t="s">
        <v>30779</v>
      </c>
      <c r="L2761" s="3"/>
    </row>
    <row r="2762" spans="1:12" ht="13.5" customHeight="1" x14ac:dyDescent="0.25">
      <c r="A2762" s="3" t="s">
        <v>9</v>
      </c>
      <c r="B2762" s="2" t="s">
        <v>41747</v>
      </c>
      <c r="C2762" s="2" t="s">
        <v>11133</v>
      </c>
      <c r="D2762" s="3" t="s">
        <v>11134</v>
      </c>
      <c r="E2762" s="3" t="s">
        <v>11135</v>
      </c>
      <c r="F2762" s="3" t="s">
        <v>11136</v>
      </c>
      <c r="G2762" s="3" t="s">
        <v>11137</v>
      </c>
      <c r="H2762" s="3" t="s">
        <v>30780</v>
      </c>
      <c r="I2762" s="3" t="s">
        <v>30781</v>
      </c>
      <c r="J2762" s="3" t="s">
        <v>30782</v>
      </c>
      <c r="K2762" s="4" t="s">
        <v>30783</v>
      </c>
      <c r="L2762" s="3"/>
    </row>
    <row r="2763" spans="1:12" ht="13.5" customHeight="1" x14ac:dyDescent="0.25">
      <c r="A2763" s="3" t="s">
        <v>9</v>
      </c>
      <c r="B2763" s="2" t="s">
        <v>41748</v>
      </c>
      <c r="C2763" s="2" t="s">
        <v>11138</v>
      </c>
      <c r="D2763" s="3" t="s">
        <v>11139</v>
      </c>
      <c r="E2763" s="3" t="s">
        <v>11139</v>
      </c>
      <c r="F2763" s="3" t="s">
        <v>11140</v>
      </c>
      <c r="G2763" s="3" t="s">
        <v>11139</v>
      </c>
      <c r="H2763" s="3" t="s">
        <v>30784</v>
      </c>
      <c r="I2763" s="3" t="s">
        <v>30784</v>
      </c>
      <c r="J2763" s="3" t="s">
        <v>30785</v>
      </c>
      <c r="K2763" s="3" t="s">
        <v>30784</v>
      </c>
      <c r="L2763" s="3"/>
    </row>
    <row r="2764" spans="1:12" ht="13.5" customHeight="1" x14ac:dyDescent="0.25">
      <c r="A2764" s="3" t="s">
        <v>9</v>
      </c>
      <c r="B2764" s="2" t="s">
        <v>41749</v>
      </c>
      <c r="C2764" s="2" t="s">
        <v>11141</v>
      </c>
      <c r="D2764" s="3" t="s">
        <v>11142</v>
      </c>
      <c r="E2764" s="3" t="s">
        <v>11142</v>
      </c>
      <c r="F2764" s="3" t="s">
        <v>11143</v>
      </c>
      <c r="G2764" s="3" t="s">
        <v>11144</v>
      </c>
      <c r="H2764" s="3" t="s">
        <v>30786</v>
      </c>
      <c r="I2764" s="3" t="s">
        <v>30786</v>
      </c>
      <c r="J2764" s="3" t="s">
        <v>30787</v>
      </c>
      <c r="K2764" s="4" t="s">
        <v>30788</v>
      </c>
      <c r="L2764" s="3"/>
    </row>
    <row r="2765" spans="1:12" ht="13.5" customHeight="1" x14ac:dyDescent="0.25">
      <c r="A2765" s="3" t="s">
        <v>9</v>
      </c>
      <c r="B2765" s="2" t="s">
        <v>41750</v>
      </c>
      <c r="C2765" s="2" t="s">
        <v>11145</v>
      </c>
      <c r="D2765" s="3" t="s">
        <v>11146</v>
      </c>
      <c r="E2765" s="3" t="s">
        <v>11146</v>
      </c>
      <c r="F2765" s="3" t="s">
        <v>11147</v>
      </c>
      <c r="G2765" s="3" t="s">
        <v>11148</v>
      </c>
      <c r="H2765" s="3" t="s">
        <v>30789</v>
      </c>
      <c r="I2765" s="3" t="s">
        <v>30789</v>
      </c>
      <c r="J2765" s="3" t="s">
        <v>30790</v>
      </c>
      <c r="K2765" s="4" t="s">
        <v>30791</v>
      </c>
      <c r="L2765" s="3"/>
    </row>
    <row r="2766" spans="1:12" ht="13.5" customHeight="1" x14ac:dyDescent="0.25">
      <c r="A2766" s="3" t="s">
        <v>9</v>
      </c>
      <c r="B2766" s="2" t="s">
        <v>41751</v>
      </c>
      <c r="C2766" s="2" t="s">
        <v>11149</v>
      </c>
      <c r="D2766" s="3" t="s">
        <v>11150</v>
      </c>
      <c r="E2766" s="3" t="s">
        <v>11150</v>
      </c>
      <c r="F2766" s="3" t="s">
        <v>11151</v>
      </c>
      <c r="G2766" s="3" t="s">
        <v>11150</v>
      </c>
      <c r="H2766" s="3" t="s">
        <v>30792</v>
      </c>
      <c r="I2766" s="3" t="s">
        <v>30792</v>
      </c>
      <c r="J2766" s="3" t="s">
        <v>30793</v>
      </c>
      <c r="K2766" s="3" t="s">
        <v>30792</v>
      </c>
      <c r="L2766" s="3"/>
    </row>
    <row r="2767" spans="1:12" ht="13.5" customHeight="1" x14ac:dyDescent="0.25">
      <c r="A2767" s="3" t="s">
        <v>106</v>
      </c>
      <c r="B2767" s="2" t="s">
        <v>41752</v>
      </c>
      <c r="C2767" s="2" t="s">
        <v>11152</v>
      </c>
      <c r="D2767" s="3" t="s">
        <v>11153</v>
      </c>
      <c r="E2767" s="3" t="s">
        <v>11154</v>
      </c>
      <c r="F2767" s="3" t="s">
        <v>11155</v>
      </c>
      <c r="G2767" s="3" t="s">
        <v>11156</v>
      </c>
      <c r="H2767" s="3" t="s">
        <v>30794</v>
      </c>
      <c r="I2767" s="3" t="s">
        <v>30795</v>
      </c>
      <c r="J2767" s="3" t="s">
        <v>30796</v>
      </c>
      <c r="K2767" s="3" t="s">
        <v>30797</v>
      </c>
      <c r="L2767" s="3"/>
    </row>
    <row r="2768" spans="1:12" ht="13.5" customHeight="1" x14ac:dyDescent="0.25">
      <c r="A2768" s="3" t="s">
        <v>9</v>
      </c>
      <c r="B2768" s="2" t="s">
        <v>41753</v>
      </c>
      <c r="C2768" s="2" t="s">
        <v>11157</v>
      </c>
      <c r="D2768" s="3" t="s">
        <v>11158</v>
      </c>
      <c r="E2768" s="3" t="s">
        <v>11158</v>
      </c>
      <c r="F2768" s="3" t="s">
        <v>11159</v>
      </c>
      <c r="G2768" s="3" t="s">
        <v>11160</v>
      </c>
      <c r="H2768" s="3" t="s">
        <v>30798</v>
      </c>
      <c r="I2768" s="3" t="s">
        <v>30798</v>
      </c>
      <c r="J2768" s="3" t="s">
        <v>30799</v>
      </c>
      <c r="K2768" s="3" t="s">
        <v>30800</v>
      </c>
      <c r="L2768" s="3"/>
    </row>
    <row r="2769" spans="1:12" ht="13.5" customHeight="1" x14ac:dyDescent="0.25">
      <c r="A2769" s="3" t="s">
        <v>9</v>
      </c>
      <c r="B2769" s="2" t="s">
        <v>41754</v>
      </c>
      <c r="C2769" s="2" t="s">
        <v>11161</v>
      </c>
      <c r="D2769" s="3" t="s">
        <v>11162</v>
      </c>
      <c r="E2769" s="3" t="s">
        <v>11162</v>
      </c>
      <c r="F2769" s="3" t="s">
        <v>11163</v>
      </c>
      <c r="G2769" s="3" t="s">
        <v>11164</v>
      </c>
      <c r="H2769" s="3" t="s">
        <v>30801</v>
      </c>
      <c r="I2769" s="3" t="s">
        <v>30801</v>
      </c>
      <c r="J2769" s="3" t="s">
        <v>30802</v>
      </c>
      <c r="K2769" s="3" t="s">
        <v>30803</v>
      </c>
      <c r="L2769" s="3"/>
    </row>
    <row r="2770" spans="1:12" ht="13.5" customHeight="1" x14ac:dyDescent="0.25">
      <c r="A2770" s="3" t="s">
        <v>9</v>
      </c>
      <c r="B2770" s="2" t="s">
        <v>41755</v>
      </c>
      <c r="C2770" s="2" t="s">
        <v>11165</v>
      </c>
      <c r="D2770" s="3" t="s">
        <v>11166</v>
      </c>
      <c r="E2770" s="3" t="s">
        <v>11166</v>
      </c>
      <c r="F2770" s="3" t="s">
        <v>11167</v>
      </c>
      <c r="G2770" s="3" t="s">
        <v>11168</v>
      </c>
      <c r="H2770" s="3" t="s">
        <v>30804</v>
      </c>
      <c r="I2770" s="3" t="s">
        <v>30804</v>
      </c>
      <c r="J2770" s="3" t="s">
        <v>30805</v>
      </c>
      <c r="K2770" s="3" t="s">
        <v>30806</v>
      </c>
      <c r="L2770" s="3"/>
    </row>
    <row r="2771" spans="1:12" ht="13.5" customHeight="1" x14ac:dyDescent="0.25">
      <c r="A2771" s="3" t="s">
        <v>106</v>
      </c>
      <c r="B2771" s="2" t="s">
        <v>41756</v>
      </c>
      <c r="C2771" s="2" t="s">
        <v>11169</v>
      </c>
      <c r="D2771" s="3" t="s">
        <v>11170</v>
      </c>
      <c r="E2771" s="3" t="s">
        <v>11171</v>
      </c>
      <c r="F2771" s="3" t="s">
        <v>11172</v>
      </c>
      <c r="G2771" s="3" t="s">
        <v>11173</v>
      </c>
      <c r="H2771" s="3" t="s">
        <v>30807</v>
      </c>
      <c r="I2771" s="3" t="s">
        <v>30808</v>
      </c>
      <c r="J2771" s="3" t="s">
        <v>30809</v>
      </c>
      <c r="K2771" s="3" t="s">
        <v>30810</v>
      </c>
      <c r="L2771" s="3"/>
    </row>
    <row r="2772" spans="1:12" ht="13.5" customHeight="1" x14ac:dyDescent="0.25">
      <c r="A2772" s="3" t="s">
        <v>9</v>
      </c>
      <c r="B2772" s="2" t="s">
        <v>41757</v>
      </c>
      <c r="C2772" s="2" t="s">
        <v>11174</v>
      </c>
      <c r="D2772" s="3" t="s">
        <v>11175</v>
      </c>
      <c r="E2772" s="3" t="s">
        <v>11175</v>
      </c>
      <c r="F2772" s="3" t="s">
        <v>11176</v>
      </c>
      <c r="G2772" s="3" t="s">
        <v>11177</v>
      </c>
      <c r="H2772" s="3" t="s">
        <v>30811</v>
      </c>
      <c r="I2772" s="3" t="s">
        <v>30811</v>
      </c>
      <c r="J2772" s="3" t="s">
        <v>30812</v>
      </c>
      <c r="K2772" s="3" t="s">
        <v>30813</v>
      </c>
      <c r="L2772" s="3"/>
    </row>
    <row r="2773" spans="1:12" ht="13.5" customHeight="1" x14ac:dyDescent="0.25">
      <c r="A2773" s="3" t="s">
        <v>9</v>
      </c>
      <c r="B2773" s="2" t="s">
        <v>41758</v>
      </c>
      <c r="C2773" s="2" t="s">
        <v>11178</v>
      </c>
      <c r="D2773" s="3" t="s">
        <v>11179</v>
      </c>
      <c r="E2773" s="3" t="s">
        <v>11179</v>
      </c>
      <c r="F2773" s="3" t="s">
        <v>11180</v>
      </c>
      <c r="G2773" s="3" t="s">
        <v>11181</v>
      </c>
      <c r="H2773" s="3" t="s">
        <v>30814</v>
      </c>
      <c r="I2773" s="3" t="s">
        <v>30814</v>
      </c>
      <c r="J2773" s="3" t="s">
        <v>30815</v>
      </c>
      <c r="K2773" s="3" t="s">
        <v>30816</v>
      </c>
      <c r="L2773" s="3"/>
    </row>
    <row r="2774" spans="1:12" ht="13.5" customHeight="1" x14ac:dyDescent="0.25">
      <c r="A2774" s="3" t="s">
        <v>9</v>
      </c>
      <c r="B2774" s="2" t="s">
        <v>41759</v>
      </c>
      <c r="C2774" s="2" t="s">
        <v>11182</v>
      </c>
      <c r="D2774" s="3" t="s">
        <v>11183</v>
      </c>
      <c r="E2774" s="3" t="s">
        <v>11183</v>
      </c>
      <c r="F2774" s="3" t="s">
        <v>11184</v>
      </c>
      <c r="G2774" s="3" t="s">
        <v>11185</v>
      </c>
      <c r="H2774" s="3" t="s">
        <v>30817</v>
      </c>
      <c r="I2774" s="3" t="s">
        <v>30817</v>
      </c>
      <c r="J2774" s="3" t="s">
        <v>30818</v>
      </c>
      <c r="K2774" s="4" t="s">
        <v>30819</v>
      </c>
      <c r="L2774" s="3"/>
    </row>
    <row r="2775" spans="1:12" ht="13.5" customHeight="1" x14ac:dyDescent="0.25">
      <c r="A2775" s="3" t="s">
        <v>9</v>
      </c>
      <c r="B2775" s="2" t="s">
        <v>41760</v>
      </c>
      <c r="C2775" s="2" t="s">
        <v>11186</v>
      </c>
      <c r="D2775" s="3" t="s">
        <v>11187</v>
      </c>
      <c r="E2775" s="3" t="s">
        <v>11187</v>
      </c>
      <c r="F2775" s="3" t="s">
        <v>11188</v>
      </c>
      <c r="G2775" s="3" t="s">
        <v>11187</v>
      </c>
      <c r="H2775" s="3" t="s">
        <v>30820</v>
      </c>
      <c r="I2775" s="3" t="s">
        <v>30820</v>
      </c>
      <c r="J2775" s="3" t="s">
        <v>30821</v>
      </c>
      <c r="K2775" s="3" t="s">
        <v>30820</v>
      </c>
      <c r="L2775" s="3"/>
    </row>
    <row r="2776" spans="1:12" ht="13.5" customHeight="1" x14ac:dyDescent="0.25">
      <c r="A2776" s="3" t="s">
        <v>9</v>
      </c>
      <c r="B2776" s="2" t="s">
        <v>41761</v>
      </c>
      <c r="C2776" s="2" t="s">
        <v>11189</v>
      </c>
      <c r="D2776" s="3" t="s">
        <v>11190</v>
      </c>
      <c r="E2776" s="3" t="s">
        <v>11190</v>
      </c>
      <c r="F2776" s="3" t="s">
        <v>11191</v>
      </c>
      <c r="G2776" s="3" t="s">
        <v>11190</v>
      </c>
      <c r="H2776" s="3" t="s">
        <v>30822</v>
      </c>
      <c r="I2776" s="3" t="s">
        <v>30822</v>
      </c>
      <c r="J2776" s="3" t="s">
        <v>30823</v>
      </c>
      <c r="K2776" s="3" t="s">
        <v>30822</v>
      </c>
      <c r="L2776" s="3"/>
    </row>
    <row r="2777" spans="1:12" ht="13.5" customHeight="1" x14ac:dyDescent="0.25">
      <c r="A2777" s="3" t="s">
        <v>9</v>
      </c>
      <c r="B2777" s="2" t="s">
        <v>41762</v>
      </c>
      <c r="C2777" s="2" t="s">
        <v>11192</v>
      </c>
      <c r="D2777" s="3" t="s">
        <v>11193</v>
      </c>
      <c r="E2777" s="3" t="s">
        <v>11194</v>
      </c>
      <c r="F2777" s="3" t="s">
        <v>11195</v>
      </c>
      <c r="G2777" s="3" t="s">
        <v>11196</v>
      </c>
      <c r="H2777" s="3" t="s">
        <v>30824</v>
      </c>
      <c r="I2777" s="3" t="s">
        <v>30825</v>
      </c>
      <c r="J2777" s="3" t="s">
        <v>30826</v>
      </c>
      <c r="K2777" s="3" t="s">
        <v>30827</v>
      </c>
      <c r="L2777" s="3"/>
    </row>
    <row r="2778" spans="1:12" ht="13.5" customHeight="1" x14ac:dyDescent="0.25">
      <c r="A2778" s="3" t="s">
        <v>9</v>
      </c>
      <c r="B2778" s="2" t="s">
        <v>41763</v>
      </c>
      <c r="C2778" s="2" t="s">
        <v>11197</v>
      </c>
      <c r="D2778" s="3" t="s">
        <v>11198</v>
      </c>
      <c r="E2778" s="3" t="s">
        <v>11199</v>
      </c>
      <c r="F2778" s="3" t="s">
        <v>11200</v>
      </c>
      <c r="G2778" s="3" t="s">
        <v>11201</v>
      </c>
      <c r="H2778" s="3" t="s">
        <v>30828</v>
      </c>
      <c r="I2778" s="3" t="s">
        <v>30829</v>
      </c>
      <c r="J2778" s="3" t="s">
        <v>30830</v>
      </c>
      <c r="K2778" s="3" t="s">
        <v>30831</v>
      </c>
      <c r="L2778" s="3"/>
    </row>
    <row r="2779" spans="1:12" ht="13.5" customHeight="1" x14ac:dyDescent="0.25">
      <c r="A2779" s="3" t="s">
        <v>9</v>
      </c>
      <c r="B2779" s="2" t="s">
        <v>41764</v>
      </c>
      <c r="C2779" s="2" t="s">
        <v>11202</v>
      </c>
      <c r="D2779" s="3" t="s">
        <v>11203</v>
      </c>
      <c r="E2779" s="3" t="s">
        <v>11203</v>
      </c>
      <c r="F2779" s="3" t="s">
        <v>11204</v>
      </c>
      <c r="G2779" s="3" t="s">
        <v>11205</v>
      </c>
      <c r="H2779" s="3" t="s">
        <v>30832</v>
      </c>
      <c r="I2779" s="3" t="s">
        <v>30832</v>
      </c>
      <c r="J2779" s="3" t="s">
        <v>30833</v>
      </c>
      <c r="K2779" s="4" t="s">
        <v>30834</v>
      </c>
      <c r="L2779" s="3"/>
    </row>
    <row r="2780" spans="1:12" ht="13.5" customHeight="1" x14ac:dyDescent="0.25">
      <c r="A2780" s="3" t="s">
        <v>9</v>
      </c>
      <c r="B2780" s="2" t="s">
        <v>41765</v>
      </c>
      <c r="C2780" s="2" t="s">
        <v>11206</v>
      </c>
      <c r="D2780" s="3" t="s">
        <v>11207</v>
      </c>
      <c r="E2780" s="3" t="s">
        <v>11208</v>
      </c>
      <c r="F2780" s="3" t="s">
        <v>11209</v>
      </c>
      <c r="G2780" s="3" t="s">
        <v>11210</v>
      </c>
      <c r="H2780" s="3" t="s">
        <v>30835</v>
      </c>
      <c r="I2780" s="3" t="s">
        <v>30836</v>
      </c>
      <c r="J2780" s="3" t="s">
        <v>30837</v>
      </c>
      <c r="K2780" s="3" t="s">
        <v>30838</v>
      </c>
      <c r="L2780" s="3"/>
    </row>
    <row r="2781" spans="1:12" ht="13.5" customHeight="1" x14ac:dyDescent="0.25">
      <c r="A2781" s="3" t="s">
        <v>9</v>
      </c>
      <c r="B2781" s="2" t="s">
        <v>41766</v>
      </c>
      <c r="C2781" s="2" t="s">
        <v>11211</v>
      </c>
      <c r="D2781" s="3" t="s">
        <v>11212</v>
      </c>
      <c r="E2781" s="3" t="s">
        <v>11212</v>
      </c>
      <c r="F2781" s="3" t="s">
        <v>11213</v>
      </c>
      <c r="G2781" s="3" t="s">
        <v>11214</v>
      </c>
      <c r="H2781" s="3" t="s">
        <v>30839</v>
      </c>
      <c r="I2781" s="3" t="s">
        <v>30839</v>
      </c>
      <c r="J2781" s="3" t="s">
        <v>30840</v>
      </c>
      <c r="K2781" s="3" t="s">
        <v>30841</v>
      </c>
      <c r="L2781" s="3"/>
    </row>
    <row r="2782" spans="1:12" ht="13.5" customHeight="1" x14ac:dyDescent="0.25">
      <c r="A2782" s="3" t="s">
        <v>9</v>
      </c>
      <c r="B2782" s="2" t="s">
        <v>41767</v>
      </c>
      <c r="C2782" s="2" t="s">
        <v>11215</v>
      </c>
      <c r="D2782" s="3" t="s">
        <v>11216</v>
      </c>
      <c r="E2782" s="3" t="s">
        <v>11217</v>
      </c>
      <c r="F2782" s="3" t="s">
        <v>11218</v>
      </c>
      <c r="G2782" s="3" t="s">
        <v>11219</v>
      </c>
      <c r="H2782" s="3" t="s">
        <v>30842</v>
      </c>
      <c r="I2782" s="3" t="s">
        <v>30843</v>
      </c>
      <c r="J2782" s="3" t="s">
        <v>30844</v>
      </c>
      <c r="K2782" s="4" t="s">
        <v>30845</v>
      </c>
      <c r="L2782" s="3"/>
    </row>
    <row r="2783" spans="1:12" ht="13.5" customHeight="1" x14ac:dyDescent="0.25">
      <c r="A2783" s="3" t="s">
        <v>9</v>
      </c>
      <c r="B2783" s="2" t="s">
        <v>41768</v>
      </c>
      <c r="C2783" s="2" t="s">
        <v>11220</v>
      </c>
      <c r="D2783" s="3" t="s">
        <v>11221</v>
      </c>
      <c r="E2783" s="3" t="s">
        <v>11222</v>
      </c>
      <c r="F2783" s="3" t="s">
        <v>11223</v>
      </c>
      <c r="G2783" s="3" t="s">
        <v>11224</v>
      </c>
      <c r="H2783" s="3" t="s">
        <v>30846</v>
      </c>
      <c r="I2783" s="3" t="s">
        <v>30847</v>
      </c>
      <c r="J2783" s="3" t="s">
        <v>30848</v>
      </c>
      <c r="K2783" s="4" t="s">
        <v>30849</v>
      </c>
      <c r="L2783" s="3"/>
    </row>
    <row r="2784" spans="1:12" ht="13.5" customHeight="1" x14ac:dyDescent="0.25">
      <c r="A2784" s="3" t="s">
        <v>9</v>
      </c>
      <c r="B2784" s="2" t="s">
        <v>41769</v>
      </c>
      <c r="C2784" s="2" t="s">
        <v>11225</v>
      </c>
      <c r="D2784" s="3" t="s">
        <v>11226</v>
      </c>
      <c r="E2784" s="3" t="s">
        <v>11227</v>
      </c>
      <c r="F2784" s="3" t="s">
        <v>11228</v>
      </c>
      <c r="G2784" s="3" t="s">
        <v>11229</v>
      </c>
      <c r="H2784" s="3" t="s">
        <v>30850</v>
      </c>
      <c r="I2784" s="3" t="s">
        <v>30851</v>
      </c>
      <c r="J2784" s="3" t="s">
        <v>30852</v>
      </c>
      <c r="K2784" s="3" t="s">
        <v>30853</v>
      </c>
      <c r="L2784" s="3"/>
    </row>
    <row r="2785" spans="1:12" ht="13.5" customHeight="1" x14ac:dyDescent="0.25">
      <c r="A2785" s="3" t="s">
        <v>9</v>
      </c>
      <c r="B2785" s="2" t="s">
        <v>41770</v>
      </c>
      <c r="C2785" s="2" t="s">
        <v>11230</v>
      </c>
      <c r="D2785" s="3" t="s">
        <v>11231</v>
      </c>
      <c r="E2785" s="3" t="s">
        <v>11231</v>
      </c>
      <c r="F2785" s="3" t="s">
        <v>11232</v>
      </c>
      <c r="G2785" s="3" t="s">
        <v>11233</v>
      </c>
      <c r="H2785" s="3" t="s">
        <v>30854</v>
      </c>
      <c r="I2785" s="3" t="s">
        <v>30854</v>
      </c>
      <c r="J2785" s="3" t="s">
        <v>30855</v>
      </c>
      <c r="K2785" s="3" t="s">
        <v>30856</v>
      </c>
      <c r="L2785" s="3"/>
    </row>
    <row r="2786" spans="1:12" ht="13.5" customHeight="1" x14ac:dyDescent="0.25">
      <c r="A2786" s="3" t="s">
        <v>106</v>
      </c>
      <c r="B2786" s="2" t="s">
        <v>41771</v>
      </c>
      <c r="C2786" s="2" t="s">
        <v>11234</v>
      </c>
      <c r="D2786" s="3" t="s">
        <v>11235</v>
      </c>
      <c r="E2786" s="3" t="s">
        <v>11236</v>
      </c>
      <c r="F2786" s="3" t="s">
        <v>11237</v>
      </c>
      <c r="G2786" s="3" t="s">
        <v>11238</v>
      </c>
      <c r="H2786" s="3" t="s">
        <v>30857</v>
      </c>
      <c r="I2786" s="3" t="s">
        <v>30858</v>
      </c>
      <c r="J2786" s="3" t="s">
        <v>30859</v>
      </c>
      <c r="K2786" s="3" t="s">
        <v>30860</v>
      </c>
      <c r="L2786" s="3"/>
    </row>
    <row r="2787" spans="1:12" ht="13.5" customHeight="1" x14ac:dyDescent="0.25">
      <c r="A2787" s="3" t="s">
        <v>106</v>
      </c>
      <c r="B2787" s="2" t="s">
        <v>41772</v>
      </c>
      <c r="C2787" s="2" t="s">
        <v>11239</v>
      </c>
      <c r="D2787" s="3" t="s">
        <v>11240</v>
      </c>
      <c r="E2787" s="3" t="s">
        <v>11241</v>
      </c>
      <c r="F2787" s="3" t="s">
        <v>11242</v>
      </c>
      <c r="G2787" s="3" t="s">
        <v>11243</v>
      </c>
      <c r="H2787" s="3" t="s">
        <v>30861</v>
      </c>
      <c r="I2787" s="3" t="s">
        <v>30862</v>
      </c>
      <c r="J2787" s="3" t="s">
        <v>30863</v>
      </c>
      <c r="K2787" s="3" t="s">
        <v>30864</v>
      </c>
      <c r="L2787" s="3"/>
    </row>
    <row r="2788" spans="1:12" ht="13.5" customHeight="1" x14ac:dyDescent="0.25">
      <c r="A2788" s="3" t="s">
        <v>106</v>
      </c>
      <c r="B2788" s="2" t="s">
        <v>41773</v>
      </c>
      <c r="C2788" s="2" t="s">
        <v>11244</v>
      </c>
      <c r="D2788" s="3" t="s">
        <v>11245</v>
      </c>
      <c r="E2788" s="3" t="s">
        <v>11246</v>
      </c>
      <c r="F2788" s="3" t="s">
        <v>11247</v>
      </c>
      <c r="G2788" s="3" t="s">
        <v>11248</v>
      </c>
      <c r="H2788" s="3" t="s">
        <v>30865</v>
      </c>
      <c r="I2788" s="3" t="s">
        <v>30866</v>
      </c>
      <c r="J2788" s="3" t="s">
        <v>30867</v>
      </c>
      <c r="K2788" s="3" t="s">
        <v>30868</v>
      </c>
      <c r="L2788" s="3"/>
    </row>
    <row r="2789" spans="1:12" ht="13.5" customHeight="1" x14ac:dyDescent="0.25">
      <c r="A2789" s="3" t="s">
        <v>106</v>
      </c>
      <c r="B2789" s="2" t="s">
        <v>41774</v>
      </c>
      <c r="C2789" s="2" t="s">
        <v>11249</v>
      </c>
      <c r="D2789" s="3" t="s">
        <v>11250</v>
      </c>
      <c r="E2789" s="3" t="s">
        <v>11251</v>
      </c>
      <c r="F2789" s="3" t="s">
        <v>11252</v>
      </c>
      <c r="G2789" s="3" t="s">
        <v>11253</v>
      </c>
      <c r="H2789" s="3" t="s">
        <v>30869</v>
      </c>
      <c r="I2789" s="3" t="s">
        <v>30870</v>
      </c>
      <c r="J2789" s="3" t="s">
        <v>30871</v>
      </c>
      <c r="K2789" s="3" t="s">
        <v>30872</v>
      </c>
      <c r="L2789" s="3"/>
    </row>
    <row r="2790" spans="1:12" ht="13.5" customHeight="1" x14ac:dyDescent="0.25">
      <c r="A2790" s="3" t="s">
        <v>106</v>
      </c>
      <c r="B2790" s="2" t="s">
        <v>41775</v>
      </c>
      <c r="C2790" s="2" t="s">
        <v>11254</v>
      </c>
      <c r="D2790" s="3" t="s">
        <v>11255</v>
      </c>
      <c r="E2790" s="3" t="s">
        <v>11256</v>
      </c>
      <c r="F2790" s="3" t="s">
        <v>11257</v>
      </c>
      <c r="G2790" s="3" t="s">
        <v>11258</v>
      </c>
      <c r="H2790" s="3" t="s">
        <v>30873</v>
      </c>
      <c r="I2790" s="3" t="s">
        <v>30874</v>
      </c>
      <c r="J2790" s="3" t="s">
        <v>30875</v>
      </c>
      <c r="K2790" s="4" t="s">
        <v>30876</v>
      </c>
      <c r="L2790" s="3"/>
    </row>
    <row r="2791" spans="1:12" ht="13.5" customHeight="1" x14ac:dyDescent="0.25">
      <c r="A2791" s="3" t="s">
        <v>106</v>
      </c>
      <c r="B2791" s="2" t="s">
        <v>41776</v>
      </c>
      <c r="C2791" s="2" t="s">
        <v>11259</v>
      </c>
      <c r="D2791" s="3" t="s">
        <v>11260</v>
      </c>
      <c r="E2791" s="3" t="s">
        <v>11261</v>
      </c>
      <c r="F2791" s="3" t="s">
        <v>11262</v>
      </c>
      <c r="G2791" s="3" t="s">
        <v>11263</v>
      </c>
      <c r="H2791" s="3" t="s">
        <v>30877</v>
      </c>
      <c r="I2791" s="3" t="s">
        <v>30878</v>
      </c>
      <c r="J2791" s="3" t="s">
        <v>30879</v>
      </c>
      <c r="K2791" s="4" t="s">
        <v>30880</v>
      </c>
      <c r="L2791" s="3"/>
    </row>
    <row r="2792" spans="1:12" ht="13.5" customHeight="1" x14ac:dyDescent="0.25">
      <c r="A2792" s="3" t="s">
        <v>106</v>
      </c>
      <c r="B2792" s="2" t="s">
        <v>41777</v>
      </c>
      <c r="C2792" s="2" t="s">
        <v>11264</v>
      </c>
      <c r="D2792" s="3" t="s">
        <v>11265</v>
      </c>
      <c r="E2792" s="3" t="s">
        <v>11266</v>
      </c>
      <c r="F2792" s="3" t="s">
        <v>11267</v>
      </c>
      <c r="G2792" s="3" t="s">
        <v>11268</v>
      </c>
      <c r="H2792" s="3" t="s">
        <v>30881</v>
      </c>
      <c r="I2792" s="3" t="s">
        <v>30882</v>
      </c>
      <c r="J2792" s="3" t="s">
        <v>30883</v>
      </c>
      <c r="K2792" s="4" t="s">
        <v>30884</v>
      </c>
      <c r="L2792" s="3"/>
    </row>
    <row r="2793" spans="1:12" ht="13.5" customHeight="1" x14ac:dyDescent="0.25">
      <c r="A2793" s="3" t="s">
        <v>106</v>
      </c>
      <c r="B2793" s="2" t="s">
        <v>41778</v>
      </c>
      <c r="C2793" s="2" t="s">
        <v>11269</v>
      </c>
      <c r="D2793" s="3" t="s">
        <v>11270</v>
      </c>
      <c r="E2793" s="3" t="s">
        <v>11271</v>
      </c>
      <c r="F2793" s="3" t="s">
        <v>11272</v>
      </c>
      <c r="G2793" s="3" t="s">
        <v>11273</v>
      </c>
      <c r="H2793" s="3" t="s">
        <v>30885</v>
      </c>
      <c r="I2793" s="3" t="s">
        <v>30886</v>
      </c>
      <c r="J2793" s="3" t="s">
        <v>30887</v>
      </c>
      <c r="K2793" s="4" t="s">
        <v>30888</v>
      </c>
      <c r="L2793" s="3"/>
    </row>
    <row r="2794" spans="1:12" ht="13.5" customHeight="1" x14ac:dyDescent="0.25">
      <c r="A2794" s="3" t="s">
        <v>106</v>
      </c>
      <c r="B2794" s="2" t="s">
        <v>41779</v>
      </c>
      <c r="C2794" s="2" t="s">
        <v>11274</v>
      </c>
      <c r="D2794" s="3" t="s">
        <v>11275</v>
      </c>
      <c r="E2794" s="3" t="s">
        <v>11276</v>
      </c>
      <c r="F2794" s="3" t="s">
        <v>11277</v>
      </c>
      <c r="G2794" s="3" t="s">
        <v>11278</v>
      </c>
      <c r="H2794" s="3" t="s">
        <v>30889</v>
      </c>
      <c r="I2794" s="3" t="s">
        <v>30890</v>
      </c>
      <c r="J2794" s="3" t="s">
        <v>30891</v>
      </c>
      <c r="K2794" s="3" t="s">
        <v>30892</v>
      </c>
      <c r="L2794" s="3"/>
    </row>
    <row r="2795" spans="1:12" ht="13.5" customHeight="1" x14ac:dyDescent="0.25">
      <c r="A2795" s="3" t="s">
        <v>106</v>
      </c>
      <c r="B2795" s="2" t="s">
        <v>41780</v>
      </c>
      <c r="C2795" s="2" t="s">
        <v>11279</v>
      </c>
      <c r="D2795" s="3" t="s">
        <v>11280</v>
      </c>
      <c r="E2795" s="3" t="s">
        <v>11281</v>
      </c>
      <c r="F2795" s="3" t="s">
        <v>11282</v>
      </c>
      <c r="G2795" s="3" t="s">
        <v>11283</v>
      </c>
      <c r="H2795" s="3" t="s">
        <v>30893</v>
      </c>
      <c r="I2795" s="3" t="s">
        <v>30894</v>
      </c>
      <c r="J2795" s="3" t="s">
        <v>30895</v>
      </c>
      <c r="K2795" s="3" t="s">
        <v>30896</v>
      </c>
      <c r="L2795" s="3"/>
    </row>
    <row r="2796" spans="1:12" ht="13.5" customHeight="1" x14ac:dyDescent="0.25">
      <c r="A2796" s="3" t="s">
        <v>106</v>
      </c>
      <c r="B2796" s="2" t="s">
        <v>41781</v>
      </c>
      <c r="C2796" s="2" t="s">
        <v>11284</v>
      </c>
      <c r="D2796" s="3" t="s">
        <v>11285</v>
      </c>
      <c r="E2796" s="3" t="s">
        <v>11286</v>
      </c>
      <c r="F2796" s="3" t="s">
        <v>11287</v>
      </c>
      <c r="G2796" s="3" t="s">
        <v>11288</v>
      </c>
      <c r="H2796" s="3" t="s">
        <v>30897</v>
      </c>
      <c r="I2796" s="3" t="s">
        <v>30898</v>
      </c>
      <c r="J2796" s="3" t="s">
        <v>30899</v>
      </c>
      <c r="K2796" s="3" t="s">
        <v>30900</v>
      </c>
      <c r="L2796" s="3"/>
    </row>
    <row r="2797" spans="1:12" ht="13.5" customHeight="1" x14ac:dyDescent="0.25">
      <c r="A2797" s="3" t="s">
        <v>106</v>
      </c>
      <c r="B2797" s="2" t="s">
        <v>41782</v>
      </c>
      <c r="C2797" s="2" t="s">
        <v>11289</v>
      </c>
      <c r="D2797" s="3" t="s">
        <v>11290</v>
      </c>
      <c r="E2797" s="3" t="s">
        <v>11291</v>
      </c>
      <c r="F2797" s="3" t="s">
        <v>11292</v>
      </c>
      <c r="G2797" s="3" t="s">
        <v>11293</v>
      </c>
      <c r="H2797" s="3" t="s">
        <v>30901</v>
      </c>
      <c r="I2797" s="3" t="s">
        <v>30902</v>
      </c>
      <c r="J2797" s="3" t="s">
        <v>30903</v>
      </c>
      <c r="K2797" s="4" t="s">
        <v>30904</v>
      </c>
      <c r="L2797" s="3"/>
    </row>
    <row r="2798" spans="1:12" ht="13.5" customHeight="1" x14ac:dyDescent="0.25">
      <c r="A2798" s="3" t="s">
        <v>106</v>
      </c>
      <c r="B2798" s="2" t="s">
        <v>41783</v>
      </c>
      <c r="C2798" s="2" t="s">
        <v>11294</v>
      </c>
      <c r="D2798" s="3" t="s">
        <v>11295</v>
      </c>
      <c r="E2798" s="3" t="s">
        <v>11296</v>
      </c>
      <c r="F2798" s="3" t="s">
        <v>11297</v>
      </c>
      <c r="G2798" s="3" t="s">
        <v>11298</v>
      </c>
      <c r="H2798" s="3" t="s">
        <v>30905</v>
      </c>
      <c r="I2798" s="3" t="s">
        <v>30906</v>
      </c>
      <c r="J2798" s="3" t="s">
        <v>30907</v>
      </c>
      <c r="K2798" s="4" t="s">
        <v>30908</v>
      </c>
      <c r="L2798" s="3"/>
    </row>
    <row r="2799" spans="1:12" ht="13.5" customHeight="1" x14ac:dyDescent="0.25">
      <c r="A2799" s="3" t="s">
        <v>106</v>
      </c>
      <c r="B2799" s="2" t="s">
        <v>41784</v>
      </c>
      <c r="C2799" s="2" t="s">
        <v>11299</v>
      </c>
      <c r="D2799" s="3" t="s">
        <v>11300</v>
      </c>
      <c r="E2799" s="3" t="s">
        <v>11301</v>
      </c>
      <c r="F2799" s="3" t="s">
        <v>11302</v>
      </c>
      <c r="G2799" s="3" t="s">
        <v>11303</v>
      </c>
      <c r="H2799" s="3" t="s">
        <v>30909</v>
      </c>
      <c r="I2799" s="3" t="s">
        <v>30910</v>
      </c>
      <c r="J2799" s="3" t="s">
        <v>30911</v>
      </c>
      <c r="K2799" s="4" t="s">
        <v>30912</v>
      </c>
      <c r="L2799" s="3"/>
    </row>
    <row r="2800" spans="1:12" ht="13.5" customHeight="1" x14ac:dyDescent="0.25">
      <c r="A2800" s="3" t="s">
        <v>106</v>
      </c>
      <c r="B2800" s="2" t="s">
        <v>41785</v>
      </c>
      <c r="C2800" s="2" t="s">
        <v>11304</v>
      </c>
      <c r="D2800" s="3" t="s">
        <v>11305</v>
      </c>
      <c r="E2800" s="3" t="s">
        <v>11306</v>
      </c>
      <c r="F2800" s="3" t="s">
        <v>11307</v>
      </c>
      <c r="G2800" s="3" t="s">
        <v>11308</v>
      </c>
      <c r="H2800" s="3" t="s">
        <v>30913</v>
      </c>
      <c r="I2800" s="3" t="s">
        <v>30914</v>
      </c>
      <c r="J2800" s="3" t="s">
        <v>30915</v>
      </c>
      <c r="K2800" s="4" t="s">
        <v>30916</v>
      </c>
      <c r="L2800" s="3"/>
    </row>
    <row r="2801" spans="1:12" ht="13.5" customHeight="1" x14ac:dyDescent="0.25">
      <c r="A2801" s="3" t="s">
        <v>106</v>
      </c>
      <c r="B2801" s="2" t="s">
        <v>41786</v>
      </c>
      <c r="C2801" s="2" t="s">
        <v>11309</v>
      </c>
      <c r="D2801" s="3" t="s">
        <v>11310</v>
      </c>
      <c r="E2801" s="3" t="s">
        <v>11311</v>
      </c>
      <c r="F2801" s="3" t="s">
        <v>11312</v>
      </c>
      <c r="G2801" s="3" t="s">
        <v>11313</v>
      </c>
      <c r="H2801" s="3" t="s">
        <v>30917</v>
      </c>
      <c r="I2801" s="3" t="s">
        <v>30918</v>
      </c>
      <c r="J2801" s="3" t="s">
        <v>30919</v>
      </c>
      <c r="K2801" s="3" t="s">
        <v>30920</v>
      </c>
      <c r="L2801" s="3"/>
    </row>
    <row r="2802" spans="1:12" ht="13.5" customHeight="1" x14ac:dyDescent="0.25">
      <c r="A2802" s="3" t="s">
        <v>106</v>
      </c>
      <c r="B2802" s="2" t="s">
        <v>41787</v>
      </c>
      <c r="C2802" s="2" t="s">
        <v>11314</v>
      </c>
      <c r="D2802" s="3" t="s">
        <v>11315</v>
      </c>
      <c r="E2802" s="3" t="s">
        <v>11316</v>
      </c>
      <c r="F2802" s="3" t="s">
        <v>11317</v>
      </c>
      <c r="G2802" s="3" t="s">
        <v>11318</v>
      </c>
      <c r="H2802" s="3" t="s">
        <v>30921</v>
      </c>
      <c r="I2802" s="3" t="s">
        <v>30922</v>
      </c>
      <c r="J2802" s="3" t="s">
        <v>30923</v>
      </c>
      <c r="K2802" s="3" t="s">
        <v>30924</v>
      </c>
      <c r="L2802" s="3"/>
    </row>
    <row r="2803" spans="1:12" ht="13.5" customHeight="1" x14ac:dyDescent="0.25">
      <c r="A2803" s="3" t="s">
        <v>106</v>
      </c>
      <c r="B2803" s="2" t="s">
        <v>41788</v>
      </c>
      <c r="C2803" s="2" t="s">
        <v>11319</v>
      </c>
      <c r="D2803" s="3" t="s">
        <v>11320</v>
      </c>
      <c r="E2803" s="3" t="s">
        <v>11321</v>
      </c>
      <c r="F2803" s="3" t="s">
        <v>11322</v>
      </c>
      <c r="G2803" s="3" t="s">
        <v>11323</v>
      </c>
      <c r="H2803" s="3" t="s">
        <v>30925</v>
      </c>
      <c r="I2803" s="3" t="s">
        <v>30926</v>
      </c>
      <c r="J2803" s="3" t="s">
        <v>30927</v>
      </c>
      <c r="K2803" s="3" t="s">
        <v>30928</v>
      </c>
      <c r="L2803" s="3"/>
    </row>
    <row r="2804" spans="1:12" ht="13.5" customHeight="1" x14ac:dyDescent="0.25">
      <c r="A2804" s="3" t="s">
        <v>106</v>
      </c>
      <c r="B2804" s="2" t="s">
        <v>41789</v>
      </c>
      <c r="C2804" s="2" t="s">
        <v>11324</v>
      </c>
      <c r="D2804" s="3" t="s">
        <v>11325</v>
      </c>
      <c r="E2804" s="3" t="s">
        <v>11326</v>
      </c>
      <c r="F2804" s="3" t="s">
        <v>11327</v>
      </c>
      <c r="G2804" s="3" t="s">
        <v>11328</v>
      </c>
      <c r="H2804" s="3" t="s">
        <v>30929</v>
      </c>
      <c r="I2804" s="3" t="s">
        <v>30930</v>
      </c>
      <c r="J2804" s="3" t="s">
        <v>30931</v>
      </c>
      <c r="K2804" s="4" t="s">
        <v>30932</v>
      </c>
      <c r="L2804" s="3"/>
    </row>
    <row r="2805" spans="1:12" ht="13.5" customHeight="1" x14ac:dyDescent="0.25">
      <c r="A2805" s="3" t="s">
        <v>106</v>
      </c>
      <c r="B2805" s="2" t="s">
        <v>41790</v>
      </c>
      <c r="C2805" s="2" t="s">
        <v>11329</v>
      </c>
      <c r="D2805" s="3" t="s">
        <v>11330</v>
      </c>
      <c r="E2805" s="3" t="s">
        <v>11331</v>
      </c>
      <c r="F2805" s="3" t="s">
        <v>11332</v>
      </c>
      <c r="G2805" s="3" t="s">
        <v>11333</v>
      </c>
      <c r="H2805" s="3" t="s">
        <v>30933</v>
      </c>
      <c r="I2805" s="3" t="s">
        <v>30934</v>
      </c>
      <c r="J2805" s="3" t="s">
        <v>30935</v>
      </c>
      <c r="K2805" s="4" t="s">
        <v>30936</v>
      </c>
      <c r="L2805" s="3"/>
    </row>
    <row r="2806" spans="1:12" ht="13.5" customHeight="1" x14ac:dyDescent="0.25">
      <c r="A2806" s="3" t="s">
        <v>106</v>
      </c>
      <c r="B2806" s="2" t="s">
        <v>41791</v>
      </c>
      <c r="C2806" s="2" t="s">
        <v>11334</v>
      </c>
      <c r="D2806" s="3" t="s">
        <v>11335</v>
      </c>
      <c r="E2806" s="3" t="s">
        <v>11336</v>
      </c>
      <c r="F2806" s="3" t="s">
        <v>11337</v>
      </c>
      <c r="G2806" s="3" t="s">
        <v>11338</v>
      </c>
      <c r="H2806" s="3" t="s">
        <v>30937</v>
      </c>
      <c r="I2806" s="3" t="s">
        <v>30938</v>
      </c>
      <c r="J2806" s="3" t="s">
        <v>30939</v>
      </c>
      <c r="K2806" s="4" t="s">
        <v>30940</v>
      </c>
      <c r="L2806" s="3"/>
    </row>
    <row r="2807" spans="1:12" ht="13.5" customHeight="1" x14ac:dyDescent="0.25">
      <c r="A2807" s="3" t="s">
        <v>106</v>
      </c>
      <c r="B2807" s="2" t="s">
        <v>41792</v>
      </c>
      <c r="C2807" s="2" t="s">
        <v>11339</v>
      </c>
      <c r="D2807" s="3" t="s">
        <v>11340</v>
      </c>
      <c r="E2807" s="3" t="s">
        <v>11341</v>
      </c>
      <c r="F2807" s="3" t="s">
        <v>11342</v>
      </c>
      <c r="G2807" s="3" t="s">
        <v>11343</v>
      </c>
      <c r="H2807" s="3" t="s">
        <v>30941</v>
      </c>
      <c r="I2807" s="3" t="s">
        <v>30942</v>
      </c>
      <c r="J2807" s="3" t="s">
        <v>30943</v>
      </c>
      <c r="K2807" s="4" t="s">
        <v>30944</v>
      </c>
      <c r="L2807" s="3"/>
    </row>
    <row r="2808" spans="1:12" ht="13.5" customHeight="1" x14ac:dyDescent="0.25">
      <c r="A2808" s="3" t="s">
        <v>106</v>
      </c>
      <c r="B2808" s="2" t="s">
        <v>41793</v>
      </c>
      <c r="C2808" s="2" t="s">
        <v>11344</v>
      </c>
      <c r="D2808" s="3" t="s">
        <v>11345</v>
      </c>
      <c r="E2808" s="3" t="s">
        <v>11346</v>
      </c>
      <c r="F2808" s="3" t="s">
        <v>11347</v>
      </c>
      <c r="G2808" s="3" t="s">
        <v>11348</v>
      </c>
      <c r="H2808" s="3" t="s">
        <v>30945</v>
      </c>
      <c r="I2808" s="3" t="s">
        <v>30946</v>
      </c>
      <c r="J2808" s="3" t="s">
        <v>30947</v>
      </c>
      <c r="K2808" s="4" t="s">
        <v>30948</v>
      </c>
      <c r="L2808" s="3"/>
    </row>
    <row r="2809" spans="1:12" ht="13.5" customHeight="1" x14ac:dyDescent="0.25">
      <c r="A2809" s="3" t="s">
        <v>106</v>
      </c>
      <c r="B2809" s="2" t="s">
        <v>41794</v>
      </c>
      <c r="C2809" s="2" t="s">
        <v>11349</v>
      </c>
      <c r="D2809" s="3" t="s">
        <v>11350</v>
      </c>
      <c r="E2809" s="3" t="s">
        <v>11351</v>
      </c>
      <c r="F2809" s="3" t="s">
        <v>11352</v>
      </c>
      <c r="G2809" s="3" t="s">
        <v>11353</v>
      </c>
      <c r="H2809" s="3" t="s">
        <v>30949</v>
      </c>
      <c r="I2809" s="3" t="s">
        <v>30950</v>
      </c>
      <c r="J2809" s="3" t="s">
        <v>30951</v>
      </c>
      <c r="K2809" s="4" t="s">
        <v>30952</v>
      </c>
      <c r="L2809" s="3"/>
    </row>
    <row r="2810" spans="1:12" ht="13.5" customHeight="1" x14ac:dyDescent="0.25">
      <c r="A2810" s="3" t="s">
        <v>106</v>
      </c>
      <c r="B2810" s="2" t="s">
        <v>41795</v>
      </c>
      <c r="C2810" s="2" t="s">
        <v>11354</v>
      </c>
      <c r="D2810" s="3" t="s">
        <v>11355</v>
      </c>
      <c r="E2810" s="3" t="s">
        <v>11356</v>
      </c>
      <c r="F2810" s="3" t="s">
        <v>11357</v>
      </c>
      <c r="G2810" s="3" t="s">
        <v>11358</v>
      </c>
      <c r="H2810" s="3" t="s">
        <v>30953</v>
      </c>
      <c r="I2810" s="3" t="s">
        <v>30954</v>
      </c>
      <c r="J2810" s="3" t="s">
        <v>30955</v>
      </c>
      <c r="K2810" s="4" t="s">
        <v>30956</v>
      </c>
      <c r="L2810" s="3"/>
    </row>
    <row r="2811" spans="1:12" ht="13.5" customHeight="1" x14ac:dyDescent="0.25">
      <c r="A2811" s="3" t="s">
        <v>106</v>
      </c>
      <c r="B2811" s="2" t="s">
        <v>41796</v>
      </c>
      <c r="C2811" s="2" t="s">
        <v>11359</v>
      </c>
      <c r="D2811" s="3" t="s">
        <v>11360</v>
      </c>
      <c r="E2811" s="3" t="s">
        <v>11361</v>
      </c>
      <c r="F2811" s="3" t="s">
        <v>11362</v>
      </c>
      <c r="G2811" s="3" t="s">
        <v>11363</v>
      </c>
      <c r="H2811" s="3" t="s">
        <v>30957</v>
      </c>
      <c r="I2811" s="3" t="s">
        <v>30958</v>
      </c>
      <c r="J2811" s="3" t="s">
        <v>30959</v>
      </c>
      <c r="K2811" s="4" t="s">
        <v>30960</v>
      </c>
      <c r="L2811" s="3"/>
    </row>
    <row r="2812" spans="1:12" ht="13.5" customHeight="1" x14ac:dyDescent="0.25">
      <c r="A2812" s="3" t="s">
        <v>9</v>
      </c>
      <c r="B2812" s="2" t="s">
        <v>41797</v>
      </c>
      <c r="C2812" s="2" t="s">
        <v>11364</v>
      </c>
      <c r="D2812" s="3" t="s">
        <v>11365</v>
      </c>
      <c r="E2812" s="3" t="s">
        <v>11365</v>
      </c>
      <c r="F2812" s="3" t="s">
        <v>11366</v>
      </c>
      <c r="G2812" s="3" t="s">
        <v>11367</v>
      </c>
      <c r="H2812" s="3" t="s">
        <v>30961</v>
      </c>
      <c r="I2812" s="3" t="s">
        <v>30961</v>
      </c>
      <c r="J2812" s="3" t="s">
        <v>30962</v>
      </c>
      <c r="K2812" s="3" t="s">
        <v>30963</v>
      </c>
      <c r="L2812" s="3"/>
    </row>
    <row r="2813" spans="1:12" ht="13.5" customHeight="1" x14ac:dyDescent="0.25">
      <c r="A2813" s="3" t="s">
        <v>9</v>
      </c>
      <c r="B2813" s="2" t="s">
        <v>41798</v>
      </c>
      <c r="C2813" s="2" t="s">
        <v>11368</v>
      </c>
      <c r="D2813" s="3" t="s">
        <v>11369</v>
      </c>
      <c r="E2813" s="3" t="s">
        <v>11369</v>
      </c>
      <c r="F2813" s="3" t="s">
        <v>11370</v>
      </c>
      <c r="G2813" s="3" t="s">
        <v>11371</v>
      </c>
      <c r="H2813" s="3" t="s">
        <v>30964</v>
      </c>
      <c r="I2813" s="3" t="s">
        <v>30964</v>
      </c>
      <c r="J2813" s="3" t="s">
        <v>30965</v>
      </c>
      <c r="K2813" s="3" t="s">
        <v>30966</v>
      </c>
      <c r="L2813" s="3"/>
    </row>
    <row r="2814" spans="1:12" ht="13.5" customHeight="1" x14ac:dyDescent="0.25">
      <c r="A2814" s="3" t="s">
        <v>1258</v>
      </c>
      <c r="B2814" s="2" t="s">
        <v>41799</v>
      </c>
      <c r="C2814" s="2" t="s">
        <v>11372</v>
      </c>
      <c r="D2814" s="3" t="s">
        <v>11373</v>
      </c>
      <c r="E2814" s="3" t="s">
        <v>11373</v>
      </c>
      <c r="F2814" s="3" t="s">
        <v>11374</v>
      </c>
      <c r="G2814" s="3" t="s">
        <v>11373</v>
      </c>
      <c r="H2814" s="3" t="s">
        <v>30967</v>
      </c>
      <c r="I2814" s="3" t="s">
        <v>30967</v>
      </c>
      <c r="J2814" s="3" t="s">
        <v>30968</v>
      </c>
      <c r="K2814" s="3" t="s">
        <v>30967</v>
      </c>
      <c r="L2814" s="3"/>
    </row>
    <row r="2815" spans="1:12" ht="13.5" customHeight="1" x14ac:dyDescent="0.25">
      <c r="A2815" s="3" t="s">
        <v>9</v>
      </c>
      <c r="B2815" s="2" t="s">
        <v>41800</v>
      </c>
      <c r="C2815" s="2" t="s">
        <v>11375</v>
      </c>
      <c r="D2815" s="3" t="s">
        <v>11376</v>
      </c>
      <c r="E2815" s="3" t="s">
        <v>11376</v>
      </c>
      <c r="F2815" s="3" t="s">
        <v>11377</v>
      </c>
      <c r="G2815" s="3" t="s">
        <v>11378</v>
      </c>
      <c r="H2815" s="3" t="s">
        <v>30969</v>
      </c>
      <c r="I2815" s="3" t="s">
        <v>30969</v>
      </c>
      <c r="J2815" s="3" t="s">
        <v>30970</v>
      </c>
      <c r="K2815" s="3" t="s">
        <v>30971</v>
      </c>
      <c r="L2815" s="3"/>
    </row>
    <row r="2816" spans="1:12" ht="13.5" customHeight="1" x14ac:dyDescent="0.25">
      <c r="A2816" s="3" t="s">
        <v>9</v>
      </c>
      <c r="B2816" s="2" t="s">
        <v>41801</v>
      </c>
      <c r="C2816" s="2" t="s">
        <v>11379</v>
      </c>
      <c r="D2816" s="3" t="s">
        <v>11380</v>
      </c>
      <c r="E2816" s="3" t="s">
        <v>11380</v>
      </c>
      <c r="F2816" s="3" t="s">
        <v>11381</v>
      </c>
      <c r="G2816" s="3" t="s">
        <v>11382</v>
      </c>
      <c r="H2816" s="3" t="s">
        <v>30972</v>
      </c>
      <c r="I2816" s="3" t="s">
        <v>30972</v>
      </c>
      <c r="J2816" s="3" t="s">
        <v>30973</v>
      </c>
      <c r="K2816" s="3" t="s">
        <v>30974</v>
      </c>
      <c r="L2816" s="3"/>
    </row>
    <row r="2817" spans="1:12" ht="13.5" customHeight="1" x14ac:dyDescent="0.25">
      <c r="A2817" s="3" t="s">
        <v>9</v>
      </c>
      <c r="B2817" s="2" t="s">
        <v>41802</v>
      </c>
      <c r="C2817" s="2" t="s">
        <v>11383</v>
      </c>
      <c r="D2817" s="3" t="s">
        <v>11384</v>
      </c>
      <c r="E2817" s="3" t="s">
        <v>11384</v>
      </c>
      <c r="F2817" s="3" t="s">
        <v>11385</v>
      </c>
      <c r="G2817" s="3" t="s">
        <v>11386</v>
      </c>
      <c r="H2817" s="3" t="s">
        <v>30975</v>
      </c>
      <c r="I2817" s="3" t="s">
        <v>30975</v>
      </c>
      <c r="J2817" s="3" t="s">
        <v>30976</v>
      </c>
      <c r="K2817" s="3" t="s">
        <v>30977</v>
      </c>
      <c r="L2817" s="3"/>
    </row>
    <row r="2818" spans="1:12" ht="13.5" customHeight="1" x14ac:dyDescent="0.25">
      <c r="A2818" s="3" t="s">
        <v>9</v>
      </c>
      <c r="B2818" s="2" t="s">
        <v>41803</v>
      </c>
      <c r="C2818" s="2" t="s">
        <v>11387</v>
      </c>
      <c r="D2818" s="3" t="s">
        <v>11388</v>
      </c>
      <c r="E2818" s="3" t="s">
        <v>11388</v>
      </c>
      <c r="F2818" s="3" t="s">
        <v>11389</v>
      </c>
      <c r="G2818" s="3" t="s">
        <v>11390</v>
      </c>
      <c r="H2818" s="3" t="s">
        <v>30978</v>
      </c>
      <c r="I2818" s="3" t="s">
        <v>30978</v>
      </c>
      <c r="J2818" s="3" t="s">
        <v>30979</v>
      </c>
      <c r="K2818" s="3" t="s">
        <v>30980</v>
      </c>
      <c r="L2818" s="3"/>
    </row>
    <row r="2819" spans="1:12" ht="13.5" customHeight="1" x14ac:dyDescent="0.25">
      <c r="A2819" s="3" t="s">
        <v>1258</v>
      </c>
      <c r="B2819" s="2" t="s">
        <v>41804</v>
      </c>
      <c r="C2819" s="2" t="s">
        <v>11391</v>
      </c>
      <c r="D2819" s="3" t="s">
        <v>11392</v>
      </c>
      <c r="E2819" s="3" t="s">
        <v>11392</v>
      </c>
      <c r="F2819" s="3" t="s">
        <v>11393</v>
      </c>
      <c r="G2819" s="3" t="s">
        <v>11392</v>
      </c>
      <c r="H2819" s="3" t="s">
        <v>30981</v>
      </c>
      <c r="I2819" s="3" t="s">
        <v>30981</v>
      </c>
      <c r="J2819" s="3" t="s">
        <v>30982</v>
      </c>
      <c r="K2819" s="3" t="s">
        <v>30981</v>
      </c>
      <c r="L2819" s="3"/>
    </row>
    <row r="2820" spans="1:12" ht="13.5" customHeight="1" x14ac:dyDescent="0.25">
      <c r="A2820" s="3" t="s">
        <v>145</v>
      </c>
      <c r="B2820" s="2" t="s">
        <v>41805</v>
      </c>
      <c r="C2820" s="2" t="s">
        <v>11394</v>
      </c>
      <c r="D2820" s="3" t="s">
        <v>11395</v>
      </c>
      <c r="E2820" s="3" t="s">
        <v>11395</v>
      </c>
      <c r="F2820" s="3" t="s">
        <v>11396</v>
      </c>
      <c r="G2820" s="3" t="s">
        <v>11395</v>
      </c>
      <c r="H2820" s="3" t="s">
        <v>30983</v>
      </c>
      <c r="I2820" s="3" t="s">
        <v>30983</v>
      </c>
      <c r="J2820" s="3" t="s">
        <v>30984</v>
      </c>
      <c r="K2820" s="3" t="s">
        <v>30983</v>
      </c>
      <c r="L2820" s="3"/>
    </row>
    <row r="2821" spans="1:12" ht="13.5" customHeight="1" x14ac:dyDescent="0.25">
      <c r="A2821" s="3" t="s">
        <v>145</v>
      </c>
      <c r="B2821" s="2" t="s">
        <v>41806</v>
      </c>
      <c r="C2821" s="2" t="s">
        <v>11397</v>
      </c>
      <c r="D2821" s="3" t="s">
        <v>11398</v>
      </c>
      <c r="E2821" s="3" t="s">
        <v>11398</v>
      </c>
      <c r="F2821" s="3" t="s">
        <v>11399</v>
      </c>
      <c r="G2821" s="3" t="s">
        <v>11398</v>
      </c>
      <c r="H2821" s="3" t="s">
        <v>30985</v>
      </c>
      <c r="I2821" s="3" t="s">
        <v>30985</v>
      </c>
      <c r="J2821" s="3" t="s">
        <v>30986</v>
      </c>
      <c r="K2821" s="3" t="s">
        <v>30985</v>
      </c>
      <c r="L2821" s="3"/>
    </row>
    <row r="2822" spans="1:12" ht="13.5" customHeight="1" x14ac:dyDescent="0.25">
      <c r="A2822" s="3" t="s">
        <v>9</v>
      </c>
      <c r="B2822" s="2" t="s">
        <v>41807</v>
      </c>
      <c r="C2822" s="2" t="s">
        <v>11400</v>
      </c>
      <c r="D2822" s="3" t="s">
        <v>11401</v>
      </c>
      <c r="E2822" s="3" t="s">
        <v>11401</v>
      </c>
      <c r="F2822" s="3" t="s">
        <v>11402</v>
      </c>
      <c r="G2822" s="3" t="s">
        <v>11403</v>
      </c>
      <c r="H2822" s="3" t="s">
        <v>30987</v>
      </c>
      <c r="I2822" s="3" t="s">
        <v>30987</v>
      </c>
      <c r="J2822" s="3" t="s">
        <v>30988</v>
      </c>
      <c r="K2822" s="3" t="s">
        <v>30989</v>
      </c>
      <c r="L2822" s="3"/>
    </row>
    <row r="2823" spans="1:12" ht="13.5" customHeight="1" x14ac:dyDescent="0.25">
      <c r="A2823" s="3" t="s">
        <v>9</v>
      </c>
      <c r="B2823" s="2" t="s">
        <v>41808</v>
      </c>
      <c r="C2823" s="2" t="s">
        <v>11404</v>
      </c>
      <c r="D2823" s="3" t="s">
        <v>11405</v>
      </c>
      <c r="E2823" s="3" t="s">
        <v>11405</v>
      </c>
      <c r="F2823" s="3" t="s">
        <v>11406</v>
      </c>
      <c r="G2823" s="3" t="s">
        <v>11407</v>
      </c>
      <c r="H2823" s="3" t="s">
        <v>30990</v>
      </c>
      <c r="I2823" s="3" t="s">
        <v>30990</v>
      </c>
      <c r="J2823" s="3" t="s">
        <v>30991</v>
      </c>
      <c r="K2823" s="3" t="s">
        <v>30992</v>
      </c>
      <c r="L2823" s="3"/>
    </row>
    <row r="2824" spans="1:12" ht="13.5" customHeight="1" x14ac:dyDescent="0.25">
      <c r="A2824" s="3" t="s">
        <v>506</v>
      </c>
      <c r="B2824" s="2" t="s">
        <v>41809</v>
      </c>
      <c r="C2824" s="2" t="s">
        <v>11408</v>
      </c>
      <c r="D2824" s="3" t="s">
        <v>11409</v>
      </c>
      <c r="E2824" s="3" t="s">
        <v>11409</v>
      </c>
      <c r="F2824" s="3" t="s">
        <v>11410</v>
      </c>
      <c r="G2824" s="3" t="s">
        <v>11409</v>
      </c>
      <c r="H2824" s="3" t="s">
        <v>30993</v>
      </c>
      <c r="I2824" s="3" t="s">
        <v>30993</v>
      </c>
      <c r="J2824" s="3" t="s">
        <v>30994</v>
      </c>
      <c r="K2824" s="3" t="s">
        <v>30993</v>
      </c>
      <c r="L2824" s="3"/>
    </row>
    <row r="2825" spans="1:12" ht="13.5" customHeight="1" x14ac:dyDescent="0.25">
      <c r="A2825" s="3" t="s">
        <v>2907</v>
      </c>
      <c r="B2825" s="2" t="s">
        <v>41810</v>
      </c>
      <c r="C2825" s="2" t="s">
        <v>11411</v>
      </c>
      <c r="D2825" s="3" t="s">
        <v>11412</v>
      </c>
      <c r="E2825" s="3" t="s">
        <v>11413</v>
      </c>
      <c r="F2825" s="3" t="s">
        <v>11414</v>
      </c>
      <c r="G2825" s="3" t="s">
        <v>11415</v>
      </c>
      <c r="H2825" s="3" t="s">
        <v>30995</v>
      </c>
      <c r="I2825" s="3" t="s">
        <v>30996</v>
      </c>
      <c r="J2825" s="3" t="s">
        <v>30997</v>
      </c>
      <c r="K2825" s="3" t="s">
        <v>30998</v>
      </c>
      <c r="L2825" s="3"/>
    </row>
    <row r="2826" spans="1:12" ht="13.5" customHeight="1" x14ac:dyDescent="0.25">
      <c r="A2826" s="3" t="s">
        <v>9</v>
      </c>
      <c r="B2826" s="2" t="s">
        <v>41811</v>
      </c>
      <c r="C2826" s="2" t="s">
        <v>11416</v>
      </c>
      <c r="D2826" s="3" t="s">
        <v>11417</v>
      </c>
      <c r="E2826" s="3" t="s">
        <v>11417</v>
      </c>
      <c r="F2826" s="3" t="s">
        <v>11418</v>
      </c>
      <c r="G2826" s="3" t="s">
        <v>11419</v>
      </c>
      <c r="H2826" s="3" t="s">
        <v>30999</v>
      </c>
      <c r="I2826" s="3" t="s">
        <v>30999</v>
      </c>
      <c r="J2826" s="3" t="s">
        <v>31000</v>
      </c>
      <c r="K2826" s="3" t="s">
        <v>31001</v>
      </c>
      <c r="L2826" s="3"/>
    </row>
    <row r="2827" spans="1:12" ht="13.5" customHeight="1" x14ac:dyDescent="0.25">
      <c r="A2827" s="3" t="s">
        <v>1258</v>
      </c>
      <c r="B2827" s="2" t="s">
        <v>41812</v>
      </c>
      <c r="C2827" s="2" t="s">
        <v>11420</v>
      </c>
      <c r="D2827" s="3" t="s">
        <v>11421</v>
      </c>
      <c r="E2827" s="3" t="s">
        <v>11421</v>
      </c>
      <c r="F2827" s="3" t="s">
        <v>11422</v>
      </c>
      <c r="G2827" s="3" t="s">
        <v>11421</v>
      </c>
      <c r="H2827" s="3" t="s">
        <v>31002</v>
      </c>
      <c r="I2827" s="3" t="s">
        <v>31002</v>
      </c>
      <c r="J2827" s="3" t="s">
        <v>31003</v>
      </c>
      <c r="K2827" s="3" t="s">
        <v>31002</v>
      </c>
      <c r="L2827" s="3"/>
    </row>
    <row r="2828" spans="1:12" ht="13.5" customHeight="1" x14ac:dyDescent="0.25">
      <c r="A2828" s="3" t="s">
        <v>493</v>
      </c>
      <c r="B2828" s="2" t="s">
        <v>41813</v>
      </c>
      <c r="C2828" s="2" t="s">
        <v>11423</v>
      </c>
      <c r="D2828" s="3" t="s">
        <v>11424</v>
      </c>
      <c r="E2828" s="3" t="s">
        <v>11424</v>
      </c>
      <c r="F2828" s="3" t="s">
        <v>11425</v>
      </c>
      <c r="G2828" s="3" t="s">
        <v>11426</v>
      </c>
      <c r="H2828" s="3" t="s">
        <v>31004</v>
      </c>
      <c r="I2828" s="3" t="s">
        <v>31004</v>
      </c>
      <c r="J2828" s="3" t="s">
        <v>31005</v>
      </c>
      <c r="K2828" s="3" t="s">
        <v>31006</v>
      </c>
      <c r="L2828" s="3"/>
    </row>
    <row r="2829" spans="1:12" ht="13.5" customHeight="1" x14ac:dyDescent="0.25">
      <c r="A2829" s="3" t="s">
        <v>70</v>
      </c>
      <c r="B2829" s="2" t="s">
        <v>41814</v>
      </c>
      <c r="C2829" s="2" t="s">
        <v>11427</v>
      </c>
      <c r="D2829" s="3" t="s">
        <v>11428</v>
      </c>
      <c r="E2829" s="3" t="s">
        <v>11428</v>
      </c>
      <c r="F2829" s="3" t="s">
        <v>11429</v>
      </c>
      <c r="G2829" s="3" t="s">
        <v>11430</v>
      </c>
      <c r="H2829" s="3" t="s">
        <v>31007</v>
      </c>
      <c r="I2829" s="3" t="s">
        <v>31007</v>
      </c>
      <c r="J2829" s="3" t="s">
        <v>31008</v>
      </c>
      <c r="K2829" s="3" t="s">
        <v>31009</v>
      </c>
      <c r="L2829" s="3"/>
    </row>
    <row r="2830" spans="1:12" ht="13.5" customHeight="1" x14ac:dyDescent="0.25">
      <c r="A2830" s="3" t="s">
        <v>70</v>
      </c>
      <c r="B2830" s="2" t="s">
        <v>41815</v>
      </c>
      <c r="C2830" s="2" t="s">
        <v>11431</v>
      </c>
      <c r="D2830" s="3" t="s">
        <v>11432</v>
      </c>
      <c r="E2830" s="3" t="s">
        <v>11432</v>
      </c>
      <c r="F2830" s="3" t="s">
        <v>11433</v>
      </c>
      <c r="G2830" s="3" t="s">
        <v>11434</v>
      </c>
      <c r="H2830" s="3" t="s">
        <v>31010</v>
      </c>
      <c r="I2830" s="3" t="s">
        <v>31010</v>
      </c>
      <c r="J2830" s="3" t="s">
        <v>31011</v>
      </c>
      <c r="K2830" s="3" t="s">
        <v>31012</v>
      </c>
      <c r="L2830" s="3"/>
    </row>
    <row r="2831" spans="1:12" ht="13.5" customHeight="1" x14ac:dyDescent="0.25">
      <c r="A2831" s="3" t="s">
        <v>70</v>
      </c>
      <c r="B2831" s="2" t="s">
        <v>41816</v>
      </c>
      <c r="C2831" s="2" t="s">
        <v>11435</v>
      </c>
      <c r="D2831" s="3" t="s">
        <v>11436</v>
      </c>
      <c r="E2831" s="3" t="s">
        <v>11436</v>
      </c>
      <c r="F2831" s="3" t="s">
        <v>11437</v>
      </c>
      <c r="G2831" s="3" t="s">
        <v>11438</v>
      </c>
      <c r="H2831" s="3" t="s">
        <v>31013</v>
      </c>
      <c r="I2831" s="3" t="s">
        <v>31013</v>
      </c>
      <c r="J2831" s="3" t="s">
        <v>31014</v>
      </c>
      <c r="K2831" s="3" t="s">
        <v>31015</v>
      </c>
      <c r="L2831" s="3"/>
    </row>
    <row r="2832" spans="1:12" ht="13.5" customHeight="1" x14ac:dyDescent="0.25">
      <c r="A2832" s="3" t="s">
        <v>70</v>
      </c>
      <c r="B2832" s="2" t="s">
        <v>41817</v>
      </c>
      <c r="C2832" s="2" t="s">
        <v>11439</v>
      </c>
      <c r="D2832" s="3" t="s">
        <v>11440</v>
      </c>
      <c r="E2832" s="3" t="s">
        <v>11440</v>
      </c>
      <c r="F2832" s="3" t="s">
        <v>11441</v>
      </c>
      <c r="G2832" s="3" t="s">
        <v>11442</v>
      </c>
      <c r="H2832" s="3" t="s">
        <v>31016</v>
      </c>
      <c r="I2832" s="3" t="s">
        <v>31016</v>
      </c>
      <c r="J2832" s="3" t="s">
        <v>31017</v>
      </c>
      <c r="K2832" s="3" t="s">
        <v>31018</v>
      </c>
      <c r="L2832" s="3"/>
    </row>
    <row r="2833" spans="1:12" ht="13.5" customHeight="1" x14ac:dyDescent="0.25">
      <c r="A2833" s="3" t="s">
        <v>70</v>
      </c>
      <c r="B2833" s="2" t="s">
        <v>41818</v>
      </c>
      <c r="C2833" s="2" t="s">
        <v>11443</v>
      </c>
      <c r="D2833" s="3" t="s">
        <v>11444</v>
      </c>
      <c r="E2833" s="3" t="s">
        <v>11444</v>
      </c>
      <c r="F2833" s="3" t="s">
        <v>11445</v>
      </c>
      <c r="G2833" s="3" t="s">
        <v>11446</v>
      </c>
      <c r="H2833" s="3" t="s">
        <v>31019</v>
      </c>
      <c r="I2833" s="3" t="s">
        <v>31019</v>
      </c>
      <c r="J2833" s="3" t="s">
        <v>31020</v>
      </c>
      <c r="K2833" s="4" t="s">
        <v>31021</v>
      </c>
      <c r="L2833" s="3"/>
    </row>
    <row r="2834" spans="1:12" ht="13.5" customHeight="1" x14ac:dyDescent="0.25">
      <c r="A2834" s="3" t="s">
        <v>70</v>
      </c>
      <c r="B2834" s="2" t="s">
        <v>41819</v>
      </c>
      <c r="C2834" s="2" t="s">
        <v>11447</v>
      </c>
      <c r="D2834" s="3" t="s">
        <v>11448</v>
      </c>
      <c r="E2834" s="3" t="s">
        <v>11448</v>
      </c>
      <c r="F2834" s="3" t="s">
        <v>11449</v>
      </c>
      <c r="G2834" s="3" t="s">
        <v>11450</v>
      </c>
      <c r="H2834" s="3" t="s">
        <v>31022</v>
      </c>
      <c r="I2834" s="3" t="s">
        <v>31022</v>
      </c>
      <c r="J2834" s="3" t="s">
        <v>31023</v>
      </c>
      <c r="K2834" s="3" t="s">
        <v>31024</v>
      </c>
      <c r="L2834" s="3"/>
    </row>
    <row r="2835" spans="1:12" ht="13.5" customHeight="1" x14ac:dyDescent="0.25">
      <c r="A2835" s="3" t="s">
        <v>70</v>
      </c>
      <c r="B2835" s="2" t="s">
        <v>41820</v>
      </c>
      <c r="C2835" s="2" t="s">
        <v>11451</v>
      </c>
      <c r="D2835" s="3" t="s">
        <v>11452</v>
      </c>
      <c r="E2835" s="3" t="s">
        <v>11452</v>
      </c>
      <c r="F2835" s="3" t="s">
        <v>11453</v>
      </c>
      <c r="G2835" s="3" t="s">
        <v>11454</v>
      </c>
      <c r="H2835" s="3" t="s">
        <v>31025</v>
      </c>
      <c r="I2835" s="3" t="s">
        <v>31025</v>
      </c>
      <c r="J2835" s="3" t="s">
        <v>31026</v>
      </c>
      <c r="K2835" s="3" t="s">
        <v>31027</v>
      </c>
      <c r="L2835" s="3"/>
    </row>
    <row r="2836" spans="1:12" ht="13.5" customHeight="1" x14ac:dyDescent="0.25">
      <c r="A2836" s="3" t="s">
        <v>70</v>
      </c>
      <c r="B2836" s="2" t="s">
        <v>41821</v>
      </c>
      <c r="C2836" s="2" t="s">
        <v>11455</v>
      </c>
      <c r="D2836" s="3" t="s">
        <v>11456</v>
      </c>
      <c r="E2836" s="3" t="s">
        <v>11456</v>
      </c>
      <c r="F2836" s="3" t="s">
        <v>11457</v>
      </c>
      <c r="G2836" s="3" t="s">
        <v>11458</v>
      </c>
      <c r="H2836" s="3" t="s">
        <v>31028</v>
      </c>
      <c r="I2836" s="3" t="s">
        <v>31028</v>
      </c>
      <c r="J2836" s="3" t="s">
        <v>31029</v>
      </c>
      <c r="K2836" s="3" t="s">
        <v>31030</v>
      </c>
      <c r="L2836" s="3"/>
    </row>
    <row r="2837" spans="1:12" ht="13.5" customHeight="1" x14ac:dyDescent="0.25">
      <c r="A2837" s="3" t="s">
        <v>70</v>
      </c>
      <c r="B2837" s="2" t="s">
        <v>41822</v>
      </c>
      <c r="C2837" s="2" t="s">
        <v>11459</v>
      </c>
      <c r="D2837" s="3" t="s">
        <v>11460</v>
      </c>
      <c r="E2837" s="3" t="s">
        <v>11460</v>
      </c>
      <c r="F2837" s="3" t="s">
        <v>11461</v>
      </c>
      <c r="G2837" s="3" t="s">
        <v>11462</v>
      </c>
      <c r="H2837" s="3" t="s">
        <v>31031</v>
      </c>
      <c r="I2837" s="3" t="s">
        <v>31031</v>
      </c>
      <c r="J2837" s="3" t="s">
        <v>31032</v>
      </c>
      <c r="K2837" s="3" t="s">
        <v>31033</v>
      </c>
      <c r="L2837" s="3"/>
    </row>
    <row r="2838" spans="1:12" ht="13.5" customHeight="1" x14ac:dyDescent="0.25">
      <c r="A2838" s="3" t="s">
        <v>70</v>
      </c>
      <c r="B2838" s="2" t="s">
        <v>41823</v>
      </c>
      <c r="C2838" s="2" t="s">
        <v>11463</v>
      </c>
      <c r="D2838" s="3" t="s">
        <v>11464</v>
      </c>
      <c r="E2838" s="3" t="s">
        <v>11464</v>
      </c>
      <c r="F2838" s="3" t="s">
        <v>11465</v>
      </c>
      <c r="G2838" s="3" t="s">
        <v>11466</v>
      </c>
      <c r="H2838" s="3" t="s">
        <v>31034</v>
      </c>
      <c r="I2838" s="3" t="s">
        <v>31034</v>
      </c>
      <c r="J2838" s="3" t="s">
        <v>31035</v>
      </c>
      <c r="K2838" s="3" t="s">
        <v>31036</v>
      </c>
      <c r="L2838" s="3"/>
    </row>
    <row r="2839" spans="1:12" ht="13.5" customHeight="1" x14ac:dyDescent="0.25">
      <c r="A2839" s="3" t="s">
        <v>70</v>
      </c>
      <c r="B2839" s="2" t="s">
        <v>41824</v>
      </c>
      <c r="C2839" s="2" t="s">
        <v>11467</v>
      </c>
      <c r="D2839" s="3" t="s">
        <v>11468</v>
      </c>
      <c r="E2839" s="3" t="s">
        <v>11468</v>
      </c>
      <c r="F2839" s="3" t="s">
        <v>11469</v>
      </c>
      <c r="G2839" s="3" t="s">
        <v>11470</v>
      </c>
      <c r="H2839" s="3" t="s">
        <v>31037</v>
      </c>
      <c r="I2839" s="3" t="s">
        <v>31037</v>
      </c>
      <c r="J2839" s="3" t="s">
        <v>31038</v>
      </c>
      <c r="K2839" s="3" t="s">
        <v>31039</v>
      </c>
      <c r="L2839" s="3"/>
    </row>
    <row r="2840" spans="1:12" ht="13.5" customHeight="1" x14ac:dyDescent="0.25">
      <c r="A2840" s="3" t="s">
        <v>70</v>
      </c>
      <c r="B2840" s="2" t="s">
        <v>41825</v>
      </c>
      <c r="C2840" s="2" t="s">
        <v>11471</v>
      </c>
      <c r="D2840" s="3" t="s">
        <v>11472</v>
      </c>
      <c r="E2840" s="3" t="s">
        <v>11472</v>
      </c>
      <c r="F2840" s="3" t="s">
        <v>11473</v>
      </c>
      <c r="G2840" s="3" t="s">
        <v>11474</v>
      </c>
      <c r="H2840" s="3" t="s">
        <v>31040</v>
      </c>
      <c r="I2840" s="3" t="s">
        <v>31040</v>
      </c>
      <c r="J2840" s="3" t="s">
        <v>31041</v>
      </c>
      <c r="K2840" s="3" t="s">
        <v>31042</v>
      </c>
      <c r="L2840" s="3"/>
    </row>
    <row r="2841" spans="1:12" ht="13.5" customHeight="1" x14ac:dyDescent="0.25">
      <c r="A2841" s="3" t="s">
        <v>70</v>
      </c>
      <c r="B2841" s="2" t="s">
        <v>41826</v>
      </c>
      <c r="C2841" s="2" t="s">
        <v>11475</v>
      </c>
      <c r="D2841" s="3" t="s">
        <v>11476</v>
      </c>
      <c r="E2841" s="3" t="s">
        <v>11476</v>
      </c>
      <c r="F2841" s="3" t="s">
        <v>11477</v>
      </c>
      <c r="G2841" s="3" t="s">
        <v>11478</v>
      </c>
      <c r="H2841" s="3" t="s">
        <v>31043</v>
      </c>
      <c r="I2841" s="3" t="s">
        <v>31043</v>
      </c>
      <c r="J2841" s="3" t="s">
        <v>31044</v>
      </c>
      <c r="K2841" s="3" t="s">
        <v>31045</v>
      </c>
      <c r="L2841" s="3"/>
    </row>
    <row r="2842" spans="1:12" ht="13.5" customHeight="1" x14ac:dyDescent="0.25">
      <c r="A2842" s="3" t="s">
        <v>70</v>
      </c>
      <c r="B2842" s="2" t="s">
        <v>41827</v>
      </c>
      <c r="C2842" s="2" t="s">
        <v>11479</v>
      </c>
      <c r="D2842" s="3" t="s">
        <v>11480</v>
      </c>
      <c r="E2842" s="3" t="s">
        <v>11480</v>
      </c>
      <c r="F2842" s="3" t="s">
        <v>11481</v>
      </c>
      <c r="G2842" s="3" t="s">
        <v>11482</v>
      </c>
      <c r="H2842" s="3" t="s">
        <v>31046</v>
      </c>
      <c r="I2842" s="3" t="s">
        <v>31046</v>
      </c>
      <c r="J2842" s="3" t="s">
        <v>31047</v>
      </c>
      <c r="K2842" s="3" t="s">
        <v>31048</v>
      </c>
      <c r="L2842" s="3"/>
    </row>
    <row r="2843" spans="1:12" ht="13.5" customHeight="1" x14ac:dyDescent="0.25">
      <c r="A2843" s="3" t="s">
        <v>70</v>
      </c>
      <c r="B2843" s="2" t="s">
        <v>41828</v>
      </c>
      <c r="C2843" s="2" t="s">
        <v>11483</v>
      </c>
      <c r="D2843" s="3" t="s">
        <v>11484</v>
      </c>
      <c r="E2843" s="3" t="s">
        <v>11484</v>
      </c>
      <c r="F2843" s="3" t="s">
        <v>11485</v>
      </c>
      <c r="G2843" s="3" t="s">
        <v>11486</v>
      </c>
      <c r="H2843" s="3" t="s">
        <v>31049</v>
      </c>
      <c r="I2843" s="3" t="s">
        <v>31049</v>
      </c>
      <c r="J2843" s="3" t="s">
        <v>31050</v>
      </c>
      <c r="K2843" s="3" t="s">
        <v>31051</v>
      </c>
      <c r="L2843" s="3"/>
    </row>
    <row r="2844" spans="1:12" ht="13.5" customHeight="1" x14ac:dyDescent="0.25">
      <c r="A2844" s="3" t="s">
        <v>493</v>
      </c>
      <c r="B2844" s="2" t="s">
        <v>41829</v>
      </c>
      <c r="C2844" s="2" t="s">
        <v>11487</v>
      </c>
      <c r="D2844" s="3" t="s">
        <v>11488</v>
      </c>
      <c r="E2844" s="3" t="s">
        <v>11488</v>
      </c>
      <c r="F2844" s="3" t="s">
        <v>11489</v>
      </c>
      <c r="G2844" s="3" t="s">
        <v>11488</v>
      </c>
      <c r="H2844" s="3" t="s">
        <v>31052</v>
      </c>
      <c r="I2844" s="3" t="s">
        <v>31052</v>
      </c>
      <c r="J2844" s="3" t="s">
        <v>31053</v>
      </c>
      <c r="K2844" s="3" t="s">
        <v>31052</v>
      </c>
      <c r="L2844" s="3"/>
    </row>
    <row r="2845" spans="1:12" ht="13.5" customHeight="1" x14ac:dyDescent="0.25">
      <c r="A2845" s="3" t="s">
        <v>8561</v>
      </c>
      <c r="B2845" s="2" t="s">
        <v>41830</v>
      </c>
      <c r="C2845" s="2" t="s">
        <v>11490</v>
      </c>
      <c r="D2845" s="3" t="s">
        <v>11491</v>
      </c>
      <c r="E2845" s="3" t="s">
        <v>11491</v>
      </c>
      <c r="F2845" s="3" t="s">
        <v>11492</v>
      </c>
      <c r="G2845" s="3" t="s">
        <v>11491</v>
      </c>
      <c r="H2845" s="3" t="s">
        <v>31054</v>
      </c>
      <c r="I2845" s="3" t="s">
        <v>31054</v>
      </c>
      <c r="J2845" s="3" t="s">
        <v>31055</v>
      </c>
      <c r="K2845" s="3" t="s">
        <v>31054</v>
      </c>
      <c r="L2845" s="3"/>
    </row>
    <row r="2846" spans="1:12" ht="13.5" customHeight="1" x14ac:dyDescent="0.25">
      <c r="A2846" s="3" t="s">
        <v>145</v>
      </c>
      <c r="B2846" s="2" t="s">
        <v>41831</v>
      </c>
      <c r="C2846" s="2" t="s">
        <v>11493</v>
      </c>
      <c r="D2846" s="3" t="s">
        <v>11494</v>
      </c>
      <c r="E2846" s="3" t="s">
        <v>11494</v>
      </c>
      <c r="F2846" s="3" t="s">
        <v>11495</v>
      </c>
      <c r="G2846" s="3" t="s">
        <v>11494</v>
      </c>
      <c r="H2846" s="3" t="s">
        <v>31056</v>
      </c>
      <c r="I2846" s="3" t="s">
        <v>31056</v>
      </c>
      <c r="J2846" s="3" t="s">
        <v>31057</v>
      </c>
      <c r="K2846" s="3" t="s">
        <v>31056</v>
      </c>
      <c r="L2846" s="3"/>
    </row>
    <row r="2847" spans="1:12" ht="13.5" customHeight="1" x14ac:dyDescent="0.25">
      <c r="A2847" s="3" t="s">
        <v>54</v>
      </c>
      <c r="B2847" s="2" t="s">
        <v>41832</v>
      </c>
      <c r="C2847" s="2" t="s">
        <v>11496</v>
      </c>
      <c r="D2847" s="3" t="s">
        <v>11497</v>
      </c>
      <c r="E2847" s="3" t="s">
        <v>11497</v>
      </c>
      <c r="F2847" s="3" t="s">
        <v>11498</v>
      </c>
      <c r="G2847" s="3" t="s">
        <v>11497</v>
      </c>
      <c r="H2847" s="3" t="s">
        <v>31058</v>
      </c>
      <c r="I2847" s="3" t="s">
        <v>31058</v>
      </c>
      <c r="J2847" s="3" t="s">
        <v>31059</v>
      </c>
      <c r="K2847" s="3" t="s">
        <v>31058</v>
      </c>
      <c r="L2847" s="3"/>
    </row>
    <row r="2848" spans="1:12" ht="13.5" customHeight="1" x14ac:dyDescent="0.25">
      <c r="A2848" s="3" t="s">
        <v>9</v>
      </c>
      <c r="B2848" s="2" t="s">
        <v>41833</v>
      </c>
      <c r="C2848" s="2" t="s">
        <v>11499</v>
      </c>
      <c r="D2848" s="3" t="s">
        <v>11500</v>
      </c>
      <c r="E2848" s="3" t="s">
        <v>11500</v>
      </c>
      <c r="F2848" s="3" t="s">
        <v>11501</v>
      </c>
      <c r="G2848" s="3" t="s">
        <v>11502</v>
      </c>
      <c r="H2848" s="3" t="s">
        <v>31060</v>
      </c>
      <c r="I2848" s="3" t="s">
        <v>31060</v>
      </c>
      <c r="J2848" s="3" t="s">
        <v>31061</v>
      </c>
      <c r="K2848" s="3" t="s">
        <v>31062</v>
      </c>
      <c r="L2848" s="3"/>
    </row>
    <row r="2849" spans="1:12" ht="13.5" customHeight="1" x14ac:dyDescent="0.25">
      <c r="A2849" s="3" t="s">
        <v>9</v>
      </c>
      <c r="B2849" s="2" t="s">
        <v>41834</v>
      </c>
      <c r="C2849" s="2" t="s">
        <v>11503</v>
      </c>
      <c r="D2849" s="3" t="s">
        <v>11504</v>
      </c>
      <c r="E2849" s="3" t="s">
        <v>11504</v>
      </c>
      <c r="F2849" s="3" t="s">
        <v>11505</v>
      </c>
      <c r="G2849" s="3" t="s">
        <v>11506</v>
      </c>
      <c r="H2849" s="3" t="s">
        <v>31063</v>
      </c>
      <c r="I2849" s="3" t="s">
        <v>31063</v>
      </c>
      <c r="J2849" s="3" t="s">
        <v>31064</v>
      </c>
      <c r="K2849" s="3" t="s">
        <v>31065</v>
      </c>
      <c r="L2849" s="3"/>
    </row>
    <row r="2850" spans="1:12" ht="13.5" customHeight="1" x14ac:dyDescent="0.25">
      <c r="A2850" s="3" t="s">
        <v>506</v>
      </c>
      <c r="B2850" s="2" t="s">
        <v>41835</v>
      </c>
      <c r="C2850" s="2" t="s">
        <v>11507</v>
      </c>
      <c r="D2850" s="3" t="s">
        <v>11508</v>
      </c>
      <c r="E2850" s="3" t="s">
        <v>11508</v>
      </c>
      <c r="F2850" s="3" t="s">
        <v>11509</v>
      </c>
      <c r="G2850" s="3" t="s">
        <v>11508</v>
      </c>
      <c r="H2850" s="3" t="s">
        <v>31066</v>
      </c>
      <c r="I2850" s="3" t="s">
        <v>31066</v>
      </c>
      <c r="J2850" s="3" t="s">
        <v>31067</v>
      </c>
      <c r="K2850" s="3" t="s">
        <v>31066</v>
      </c>
      <c r="L2850" s="3"/>
    </row>
    <row r="2851" spans="1:12" ht="13.5" customHeight="1" x14ac:dyDescent="0.25">
      <c r="A2851" s="3" t="s">
        <v>9</v>
      </c>
      <c r="B2851" s="2" t="s">
        <v>41836</v>
      </c>
      <c r="C2851" s="2" t="s">
        <v>11510</v>
      </c>
      <c r="D2851" s="3" t="s">
        <v>11511</v>
      </c>
      <c r="E2851" s="3" t="s">
        <v>11511</v>
      </c>
      <c r="F2851" s="3" t="s">
        <v>11512</v>
      </c>
      <c r="G2851" s="3" t="s">
        <v>11511</v>
      </c>
      <c r="H2851" s="3" t="s">
        <v>31068</v>
      </c>
      <c r="I2851" s="3" t="s">
        <v>31068</v>
      </c>
      <c r="J2851" s="3" t="s">
        <v>31069</v>
      </c>
      <c r="K2851" s="3" t="s">
        <v>31068</v>
      </c>
      <c r="L2851" s="3"/>
    </row>
    <row r="2852" spans="1:12" ht="13.5" customHeight="1" x14ac:dyDescent="0.25">
      <c r="A2852" s="5" t="s">
        <v>13581</v>
      </c>
      <c r="B2852" s="5" t="s">
        <v>44725</v>
      </c>
      <c r="C2852" s="5" t="s">
        <v>44726</v>
      </c>
      <c r="D2852" s="5" t="s">
        <v>44727</v>
      </c>
      <c r="E2852" s="1" t="s">
        <v>44728</v>
      </c>
      <c r="F2852" s="1" t="s">
        <v>44729</v>
      </c>
      <c r="G2852" s="1" t="s">
        <v>44727</v>
      </c>
      <c r="H2852" s="5" t="str">
        <f ca="1">IFERROR(__xludf.DUMMYFUNCTION("GOOGLETRANSLATE(D88,""en"",""ja"")"),"関与するリンパ節レベル数")</f>
        <v>関与するリンパ節レベル数</v>
      </c>
      <c r="I2852" s="5" t="str">
        <f ca="1">IFERROR(__xludf.DUMMYFUNCTION("GOOGLETRANSLATE(E88,""en"",""ja"")"),"関与リンパ節レベル数、関与リンパ節ステーション数、陽性リンパ節レベル数、陽性リンパ節ステーション数")</f>
        <v>関与リンパ節レベル数、関与リンパ節ステーション数、陽性リンパ節レベル数、陽性リンパ節ステーション数</v>
      </c>
      <c r="J2852" s="5" t="str">
        <f ca="1">IFERROR(__xludf.DUMMYFUNCTION("GOOGLETRANSLATE(F88,""en"",""ja"")"),"腫瘍細胞を含むリンパ節のレベルの数の測定値。")</f>
        <v>腫瘍細胞を含むリンパ節のレベルの数の測定値。</v>
      </c>
      <c r="K2852" s="5" t="str">
        <f ca="1">IFERROR(__xludf.DUMMYFUNCTION("GOOGLETRANSLATE(G88,""en"",""ja"")"),"関与するリンパ節レベル数")</f>
        <v>関与するリンパ節レベル数</v>
      </c>
      <c r="L2852" s="3"/>
    </row>
    <row r="2853" spans="1:12" ht="13.5" customHeight="1" x14ac:dyDescent="0.25">
      <c r="A2853" s="3" t="s">
        <v>162</v>
      </c>
      <c r="B2853" s="2" t="s">
        <v>41837</v>
      </c>
      <c r="C2853" s="2" t="s">
        <v>11513</v>
      </c>
      <c r="D2853" s="3" t="s">
        <v>11514</v>
      </c>
      <c r="E2853" s="3" t="s">
        <v>11515</v>
      </c>
      <c r="F2853" s="3" t="s">
        <v>11516</v>
      </c>
      <c r="G2853" s="3" t="s">
        <v>11517</v>
      </c>
      <c r="H2853" s="3" t="s">
        <v>31070</v>
      </c>
      <c r="I2853" s="3" t="s">
        <v>31071</v>
      </c>
      <c r="J2853" s="3" t="s">
        <v>31072</v>
      </c>
      <c r="K2853" s="3" t="s">
        <v>31073</v>
      </c>
      <c r="L2853" s="3"/>
    </row>
    <row r="2854" spans="1:12" ht="13.5" customHeight="1" x14ac:dyDescent="0.25">
      <c r="A2854" s="3" t="s">
        <v>162</v>
      </c>
      <c r="B2854" s="2" t="s">
        <v>41838</v>
      </c>
      <c r="C2854" s="2" t="s">
        <v>11518</v>
      </c>
      <c r="D2854" s="3" t="s">
        <v>11519</v>
      </c>
      <c r="E2854" s="3" t="s">
        <v>11519</v>
      </c>
      <c r="F2854" s="3" t="s">
        <v>11520</v>
      </c>
      <c r="G2854" s="3" t="s">
        <v>11521</v>
      </c>
      <c r="H2854" s="3" t="s">
        <v>31074</v>
      </c>
      <c r="I2854" s="3" t="s">
        <v>31074</v>
      </c>
      <c r="J2854" s="3" t="s">
        <v>31075</v>
      </c>
      <c r="K2854" s="3" t="s">
        <v>31076</v>
      </c>
      <c r="L2854" s="3"/>
    </row>
    <row r="2855" spans="1:12" ht="13.5" customHeight="1" x14ac:dyDescent="0.25">
      <c r="A2855" s="3" t="s">
        <v>9</v>
      </c>
      <c r="B2855" s="2" t="s">
        <v>41839</v>
      </c>
      <c r="C2855" s="2" t="s">
        <v>11522</v>
      </c>
      <c r="D2855" s="3" t="s">
        <v>11523</v>
      </c>
      <c r="E2855" s="3" t="s">
        <v>11523</v>
      </c>
      <c r="F2855" s="3" t="s">
        <v>11524</v>
      </c>
      <c r="G2855" s="3" t="s">
        <v>11525</v>
      </c>
      <c r="H2855" s="3" t="s">
        <v>31077</v>
      </c>
      <c r="I2855" s="3" t="s">
        <v>31077</v>
      </c>
      <c r="J2855" s="3" t="s">
        <v>31078</v>
      </c>
      <c r="K2855" s="3" t="s">
        <v>31079</v>
      </c>
      <c r="L2855" s="3"/>
    </row>
    <row r="2856" spans="1:12" ht="13.5" customHeight="1" x14ac:dyDescent="0.25">
      <c r="A2856" s="3" t="s">
        <v>84</v>
      </c>
      <c r="B2856" s="2" t="s">
        <v>41840</v>
      </c>
      <c r="C2856" s="2" t="s">
        <v>11526</v>
      </c>
      <c r="D2856" s="3" t="s">
        <v>11527</v>
      </c>
      <c r="E2856" s="3" t="s">
        <v>11527</v>
      </c>
      <c r="F2856" s="3" t="s">
        <v>11528</v>
      </c>
      <c r="G2856" s="3" t="s">
        <v>11527</v>
      </c>
      <c r="H2856" s="3" t="s">
        <v>31080</v>
      </c>
      <c r="I2856" s="3" t="s">
        <v>31080</v>
      </c>
      <c r="J2856" s="3" t="s">
        <v>31081</v>
      </c>
      <c r="K2856" s="3" t="s">
        <v>31080</v>
      </c>
      <c r="L2856" s="3"/>
    </row>
    <row r="2857" spans="1:12" ht="13.5" customHeight="1" x14ac:dyDescent="0.25">
      <c r="A2857" s="3" t="s">
        <v>9</v>
      </c>
      <c r="B2857" s="2" t="s">
        <v>41841</v>
      </c>
      <c r="C2857" s="2" t="s">
        <v>11529</v>
      </c>
      <c r="D2857" s="3" t="s">
        <v>11530</v>
      </c>
      <c r="E2857" s="3" t="s">
        <v>11530</v>
      </c>
      <c r="F2857" s="3" t="s">
        <v>11531</v>
      </c>
      <c r="G2857" s="3" t="s">
        <v>11532</v>
      </c>
      <c r="H2857" s="3" t="s">
        <v>31082</v>
      </c>
      <c r="I2857" s="3" t="s">
        <v>31082</v>
      </c>
      <c r="J2857" s="3" t="s">
        <v>31083</v>
      </c>
      <c r="K2857" s="3" t="s">
        <v>31084</v>
      </c>
      <c r="L2857" s="3"/>
    </row>
    <row r="2858" spans="1:12" ht="13.5" customHeight="1" x14ac:dyDescent="0.25">
      <c r="A2858" s="3" t="s">
        <v>9</v>
      </c>
      <c r="B2858" s="2" t="s">
        <v>41842</v>
      </c>
      <c r="C2858" s="2" t="s">
        <v>11533</v>
      </c>
      <c r="D2858" s="3" t="s">
        <v>11534</v>
      </c>
      <c r="E2858" s="3" t="s">
        <v>11534</v>
      </c>
      <c r="F2858" s="3" t="s">
        <v>11535</v>
      </c>
      <c r="G2858" s="3" t="s">
        <v>11536</v>
      </c>
      <c r="H2858" s="3" t="s">
        <v>31085</v>
      </c>
      <c r="I2858" s="3" t="s">
        <v>31085</v>
      </c>
      <c r="J2858" s="3" t="s">
        <v>31086</v>
      </c>
      <c r="K2858" s="3" t="s">
        <v>31087</v>
      </c>
      <c r="L2858" s="3"/>
    </row>
    <row r="2859" spans="1:12" ht="13.5" customHeight="1" x14ac:dyDescent="0.25">
      <c r="A2859" s="3" t="s">
        <v>9</v>
      </c>
      <c r="B2859" s="2" t="s">
        <v>41843</v>
      </c>
      <c r="C2859" s="2" t="s">
        <v>11537</v>
      </c>
      <c r="D2859" s="3" t="s">
        <v>11538</v>
      </c>
      <c r="E2859" s="3" t="s">
        <v>11538</v>
      </c>
      <c r="F2859" s="3" t="s">
        <v>11539</v>
      </c>
      <c r="G2859" s="3" t="s">
        <v>11540</v>
      </c>
      <c r="H2859" s="3" t="s">
        <v>31088</v>
      </c>
      <c r="I2859" s="3" t="s">
        <v>31088</v>
      </c>
      <c r="J2859" s="3" t="s">
        <v>31089</v>
      </c>
      <c r="K2859" s="3" t="s">
        <v>31090</v>
      </c>
      <c r="L2859" s="3"/>
    </row>
    <row r="2860" spans="1:12" ht="13.5" customHeight="1" x14ac:dyDescent="0.25">
      <c r="A2860" s="3" t="s">
        <v>9</v>
      </c>
      <c r="B2860" s="2" t="s">
        <v>41844</v>
      </c>
      <c r="C2860" s="2" t="s">
        <v>11541</v>
      </c>
      <c r="D2860" s="3" t="s">
        <v>11542</v>
      </c>
      <c r="E2860" s="3" t="s">
        <v>11542</v>
      </c>
      <c r="F2860" s="3" t="s">
        <v>11543</v>
      </c>
      <c r="G2860" s="3" t="s">
        <v>11544</v>
      </c>
      <c r="H2860" s="3" t="s">
        <v>31091</v>
      </c>
      <c r="I2860" s="3" t="s">
        <v>31091</v>
      </c>
      <c r="J2860" s="3" t="s">
        <v>31092</v>
      </c>
      <c r="K2860" s="3" t="s">
        <v>31093</v>
      </c>
      <c r="L2860" s="3"/>
    </row>
    <row r="2861" spans="1:12" ht="13.5" customHeight="1" x14ac:dyDescent="0.25">
      <c r="A2861" s="3" t="s">
        <v>9</v>
      </c>
      <c r="B2861" s="2" t="s">
        <v>41845</v>
      </c>
      <c r="C2861" s="2" t="s">
        <v>11545</v>
      </c>
      <c r="D2861" s="3" t="s">
        <v>11546</v>
      </c>
      <c r="E2861" s="3" t="s">
        <v>11546</v>
      </c>
      <c r="F2861" s="3" t="s">
        <v>11547</v>
      </c>
      <c r="G2861" s="3" t="s">
        <v>11548</v>
      </c>
      <c r="H2861" s="3" t="s">
        <v>31094</v>
      </c>
      <c r="I2861" s="3" t="s">
        <v>31094</v>
      </c>
      <c r="J2861" s="3" t="s">
        <v>31095</v>
      </c>
      <c r="K2861" s="3" t="s">
        <v>31096</v>
      </c>
      <c r="L2861" s="3"/>
    </row>
    <row r="2862" spans="1:12" ht="13.5" customHeight="1" x14ac:dyDescent="0.25">
      <c r="A2862" s="3" t="s">
        <v>1258</v>
      </c>
      <c r="B2862" s="2" t="s">
        <v>41846</v>
      </c>
      <c r="C2862" s="2" t="s">
        <v>11549</v>
      </c>
      <c r="D2862" s="3" t="s">
        <v>11550</v>
      </c>
      <c r="E2862" s="3" t="s">
        <v>11550</v>
      </c>
      <c r="F2862" s="3" t="s">
        <v>11551</v>
      </c>
      <c r="G2862" s="3" t="s">
        <v>11552</v>
      </c>
      <c r="H2862" s="3" t="s">
        <v>31097</v>
      </c>
      <c r="I2862" s="3" t="s">
        <v>31097</v>
      </c>
      <c r="J2862" s="3" t="s">
        <v>31098</v>
      </c>
      <c r="K2862" s="3" t="s">
        <v>31099</v>
      </c>
      <c r="L2862" s="3"/>
    </row>
    <row r="2863" spans="1:12" ht="13.5" customHeight="1" x14ac:dyDescent="0.25">
      <c r="A2863" s="3" t="s">
        <v>9</v>
      </c>
      <c r="B2863" s="2" t="s">
        <v>41847</v>
      </c>
      <c r="C2863" s="2" t="s">
        <v>11553</v>
      </c>
      <c r="D2863" s="3" t="s">
        <v>11554</v>
      </c>
      <c r="E2863" s="3" t="s">
        <v>11554</v>
      </c>
      <c r="F2863" s="3" t="s">
        <v>11555</v>
      </c>
      <c r="G2863" s="3" t="s">
        <v>11556</v>
      </c>
      <c r="H2863" s="3" t="s">
        <v>31100</v>
      </c>
      <c r="I2863" s="3" t="s">
        <v>31100</v>
      </c>
      <c r="J2863" s="3" t="s">
        <v>31101</v>
      </c>
      <c r="K2863" s="3" t="s">
        <v>31102</v>
      </c>
      <c r="L2863" s="3"/>
    </row>
    <row r="2864" spans="1:12" ht="13.5" customHeight="1" x14ac:dyDescent="0.25">
      <c r="A2864" s="3" t="s">
        <v>9</v>
      </c>
      <c r="B2864" s="2" t="s">
        <v>41848</v>
      </c>
      <c r="C2864" s="2" t="s">
        <v>11557</v>
      </c>
      <c r="D2864" s="3" t="s">
        <v>11558</v>
      </c>
      <c r="E2864" s="3" t="s">
        <v>11558</v>
      </c>
      <c r="F2864" s="3" t="s">
        <v>11559</v>
      </c>
      <c r="G2864" s="3" t="s">
        <v>11560</v>
      </c>
      <c r="H2864" s="3" t="s">
        <v>31103</v>
      </c>
      <c r="I2864" s="3" t="s">
        <v>31103</v>
      </c>
      <c r="J2864" s="3" t="s">
        <v>31104</v>
      </c>
      <c r="K2864" s="3" t="s">
        <v>31105</v>
      </c>
      <c r="L2864" s="3"/>
    </row>
    <row r="2865" spans="1:12" ht="13.5" customHeight="1" x14ac:dyDescent="0.25">
      <c r="A2865" s="3" t="s">
        <v>9</v>
      </c>
      <c r="B2865" s="2" t="s">
        <v>41849</v>
      </c>
      <c r="C2865" s="2" t="s">
        <v>11561</v>
      </c>
      <c r="D2865" s="3" t="s">
        <v>11562</v>
      </c>
      <c r="E2865" s="3" t="s">
        <v>11562</v>
      </c>
      <c r="F2865" s="3" t="s">
        <v>11563</v>
      </c>
      <c r="G2865" s="3" t="s">
        <v>11564</v>
      </c>
      <c r="H2865" s="3" t="s">
        <v>31106</v>
      </c>
      <c r="I2865" s="3" t="s">
        <v>31106</v>
      </c>
      <c r="J2865" s="3" t="s">
        <v>31107</v>
      </c>
      <c r="K2865" s="3" t="s">
        <v>31108</v>
      </c>
      <c r="L2865" s="3"/>
    </row>
    <row r="2866" spans="1:12" ht="13.5" customHeight="1" x14ac:dyDescent="0.25">
      <c r="A2866" s="3" t="s">
        <v>9</v>
      </c>
      <c r="B2866" s="2" t="s">
        <v>41850</v>
      </c>
      <c r="C2866" s="2" t="s">
        <v>11565</v>
      </c>
      <c r="D2866" s="3" t="s">
        <v>11566</v>
      </c>
      <c r="E2866" s="3" t="s">
        <v>11567</v>
      </c>
      <c r="F2866" s="3" t="s">
        <v>11568</v>
      </c>
      <c r="G2866" s="3" t="s">
        <v>11569</v>
      </c>
      <c r="H2866" s="3" t="s">
        <v>31109</v>
      </c>
      <c r="I2866" s="3" t="s">
        <v>31110</v>
      </c>
      <c r="J2866" s="3" t="s">
        <v>31111</v>
      </c>
      <c r="K2866" s="3" t="s">
        <v>31112</v>
      </c>
      <c r="L2866" s="3"/>
    </row>
    <row r="2867" spans="1:12" ht="13.5" customHeight="1" x14ac:dyDescent="0.25">
      <c r="A2867" s="3" t="s">
        <v>9</v>
      </c>
      <c r="B2867" s="2" t="s">
        <v>41851</v>
      </c>
      <c r="C2867" s="2" t="s">
        <v>11570</v>
      </c>
      <c r="D2867" s="3" t="s">
        <v>11571</v>
      </c>
      <c r="E2867" s="3" t="s">
        <v>11572</v>
      </c>
      <c r="F2867" s="3" t="s">
        <v>11573</v>
      </c>
      <c r="G2867" s="3" t="s">
        <v>11574</v>
      </c>
      <c r="H2867" s="3" t="s">
        <v>31113</v>
      </c>
      <c r="I2867" s="3" t="s">
        <v>31114</v>
      </c>
      <c r="J2867" s="3" t="s">
        <v>31115</v>
      </c>
      <c r="K2867" s="3" t="s">
        <v>31116</v>
      </c>
      <c r="L2867" s="3"/>
    </row>
    <row r="2868" spans="1:12" ht="13.5" customHeight="1" x14ac:dyDescent="0.25">
      <c r="A2868" s="3" t="s">
        <v>9</v>
      </c>
      <c r="B2868" s="2" t="s">
        <v>41852</v>
      </c>
      <c r="C2868" s="2" t="s">
        <v>11575</v>
      </c>
      <c r="D2868" s="3" t="s">
        <v>11576</v>
      </c>
      <c r="E2868" s="3" t="s">
        <v>11576</v>
      </c>
      <c r="F2868" s="3" t="s">
        <v>11577</v>
      </c>
      <c r="G2868" s="3" t="s">
        <v>11578</v>
      </c>
      <c r="H2868" s="3" t="s">
        <v>31117</v>
      </c>
      <c r="I2868" s="3" t="s">
        <v>31117</v>
      </c>
      <c r="J2868" s="3" t="s">
        <v>31118</v>
      </c>
      <c r="K2868" s="3" t="s">
        <v>31119</v>
      </c>
      <c r="L2868" s="3"/>
    </row>
    <row r="2869" spans="1:12" ht="13.5" customHeight="1" x14ac:dyDescent="0.25">
      <c r="A2869" s="3" t="s">
        <v>9</v>
      </c>
      <c r="B2869" s="2" t="s">
        <v>41853</v>
      </c>
      <c r="C2869" s="2" t="s">
        <v>11579</v>
      </c>
      <c r="D2869" s="3" t="s">
        <v>11580</v>
      </c>
      <c r="E2869" s="3" t="s">
        <v>11580</v>
      </c>
      <c r="F2869" s="3" t="s">
        <v>11581</v>
      </c>
      <c r="G2869" s="3" t="s">
        <v>11582</v>
      </c>
      <c r="H2869" s="3" t="s">
        <v>31120</v>
      </c>
      <c r="I2869" s="3" t="s">
        <v>31120</v>
      </c>
      <c r="J2869" s="3" t="s">
        <v>31121</v>
      </c>
      <c r="K2869" s="3" t="s">
        <v>31122</v>
      </c>
      <c r="L2869" s="3"/>
    </row>
    <row r="2870" spans="1:12" ht="13.5" customHeight="1" x14ac:dyDescent="0.25">
      <c r="A2870" s="3" t="s">
        <v>9</v>
      </c>
      <c r="B2870" s="2" t="s">
        <v>41854</v>
      </c>
      <c r="C2870" s="2" t="s">
        <v>11583</v>
      </c>
      <c r="D2870" s="3" t="s">
        <v>11584</v>
      </c>
      <c r="E2870" s="3" t="s">
        <v>11584</v>
      </c>
      <c r="F2870" s="3" t="s">
        <v>11585</v>
      </c>
      <c r="G2870" s="3" t="s">
        <v>11586</v>
      </c>
      <c r="H2870" s="3" t="s">
        <v>31123</v>
      </c>
      <c r="I2870" s="3" t="s">
        <v>31123</v>
      </c>
      <c r="J2870" s="3" t="s">
        <v>31124</v>
      </c>
      <c r="K2870" s="3" t="s">
        <v>31125</v>
      </c>
      <c r="L2870" s="3"/>
    </row>
    <row r="2871" spans="1:12" ht="13.5" customHeight="1" x14ac:dyDescent="0.25">
      <c r="A2871" s="3" t="s">
        <v>9</v>
      </c>
      <c r="B2871" s="2" t="s">
        <v>41855</v>
      </c>
      <c r="C2871" s="2" t="s">
        <v>11587</v>
      </c>
      <c r="D2871" s="3" t="s">
        <v>11588</v>
      </c>
      <c r="E2871" s="3" t="s">
        <v>11588</v>
      </c>
      <c r="F2871" s="3" t="s">
        <v>11589</v>
      </c>
      <c r="G2871" s="3" t="s">
        <v>11590</v>
      </c>
      <c r="H2871" s="3" t="s">
        <v>31126</v>
      </c>
      <c r="I2871" s="3" t="s">
        <v>31126</v>
      </c>
      <c r="J2871" s="3" t="s">
        <v>31127</v>
      </c>
      <c r="K2871" s="3" t="s">
        <v>31128</v>
      </c>
      <c r="L2871" s="3"/>
    </row>
    <row r="2872" spans="1:12" ht="13.5" customHeight="1" x14ac:dyDescent="0.25">
      <c r="A2872" s="3" t="s">
        <v>9</v>
      </c>
      <c r="B2872" s="2" t="s">
        <v>41856</v>
      </c>
      <c r="C2872" s="2" t="s">
        <v>11591</v>
      </c>
      <c r="D2872" s="3" t="s">
        <v>11592</v>
      </c>
      <c r="E2872" s="3" t="s">
        <v>11593</v>
      </c>
      <c r="F2872" s="3" t="s">
        <v>11594</v>
      </c>
      <c r="G2872" s="3" t="s">
        <v>11595</v>
      </c>
      <c r="H2872" s="3" t="s">
        <v>31129</v>
      </c>
      <c r="I2872" s="3" t="s">
        <v>31130</v>
      </c>
      <c r="J2872" s="3" t="s">
        <v>31131</v>
      </c>
      <c r="K2872" s="3" t="s">
        <v>31132</v>
      </c>
      <c r="L2872" s="3"/>
    </row>
    <row r="2873" spans="1:12" ht="13.5" customHeight="1" x14ac:dyDescent="0.25">
      <c r="A2873" s="3" t="s">
        <v>9</v>
      </c>
      <c r="B2873" s="2" t="s">
        <v>41857</v>
      </c>
      <c r="C2873" s="2" t="s">
        <v>11596</v>
      </c>
      <c r="D2873" s="3" t="s">
        <v>11597</v>
      </c>
      <c r="E2873" s="3" t="s">
        <v>11598</v>
      </c>
      <c r="F2873" s="3" t="s">
        <v>11599</v>
      </c>
      <c r="G2873" s="3" t="s">
        <v>11600</v>
      </c>
      <c r="H2873" s="3" t="s">
        <v>31133</v>
      </c>
      <c r="I2873" s="3" t="s">
        <v>31134</v>
      </c>
      <c r="J2873" s="3" t="s">
        <v>31135</v>
      </c>
      <c r="K2873" s="3" t="s">
        <v>31136</v>
      </c>
      <c r="L2873" s="3"/>
    </row>
    <row r="2874" spans="1:12" ht="13.5" customHeight="1" x14ac:dyDescent="0.25">
      <c r="A2874" s="3" t="s">
        <v>9</v>
      </c>
      <c r="B2874" s="2" t="s">
        <v>41858</v>
      </c>
      <c r="C2874" s="2" t="s">
        <v>11601</v>
      </c>
      <c r="D2874" s="3" t="s">
        <v>11602</v>
      </c>
      <c r="E2874" s="3" t="s">
        <v>11602</v>
      </c>
      <c r="F2874" s="3" t="s">
        <v>11603</v>
      </c>
      <c r="G2874" s="3" t="s">
        <v>11604</v>
      </c>
      <c r="H2874" s="3" t="s">
        <v>31137</v>
      </c>
      <c r="I2874" s="3" t="s">
        <v>31137</v>
      </c>
      <c r="J2874" s="3" t="s">
        <v>31138</v>
      </c>
      <c r="K2874" s="3" t="s">
        <v>31139</v>
      </c>
      <c r="L2874" s="3"/>
    </row>
    <row r="2875" spans="1:12" ht="13.5" customHeight="1" x14ac:dyDescent="0.25">
      <c r="A2875" s="3" t="s">
        <v>9</v>
      </c>
      <c r="B2875" s="2" t="s">
        <v>41859</v>
      </c>
      <c r="C2875" s="2" t="s">
        <v>11605</v>
      </c>
      <c r="D2875" s="3" t="s">
        <v>11606</v>
      </c>
      <c r="E2875" s="3" t="s">
        <v>11606</v>
      </c>
      <c r="F2875" s="3" t="s">
        <v>11607</v>
      </c>
      <c r="G2875" s="3" t="s">
        <v>11608</v>
      </c>
      <c r="H2875" s="3" t="s">
        <v>31140</v>
      </c>
      <c r="I2875" s="3" t="s">
        <v>31140</v>
      </c>
      <c r="J2875" s="3" t="s">
        <v>31141</v>
      </c>
      <c r="K2875" s="3" t="s">
        <v>31142</v>
      </c>
      <c r="L2875" s="3"/>
    </row>
    <row r="2876" spans="1:12" ht="13.5" customHeight="1" x14ac:dyDescent="0.25">
      <c r="A2876" s="3" t="s">
        <v>9</v>
      </c>
      <c r="B2876" s="2" t="s">
        <v>41860</v>
      </c>
      <c r="C2876" s="2" t="s">
        <v>11609</v>
      </c>
      <c r="D2876" s="3" t="s">
        <v>11610</v>
      </c>
      <c r="E2876" s="3" t="s">
        <v>11610</v>
      </c>
      <c r="F2876" s="3" t="s">
        <v>11611</v>
      </c>
      <c r="G2876" s="3" t="s">
        <v>11612</v>
      </c>
      <c r="H2876" s="3" t="s">
        <v>31143</v>
      </c>
      <c r="I2876" s="3" t="s">
        <v>31143</v>
      </c>
      <c r="J2876" s="3" t="s">
        <v>31144</v>
      </c>
      <c r="K2876" s="3" t="s">
        <v>31145</v>
      </c>
      <c r="L2876" s="3"/>
    </row>
    <row r="2877" spans="1:12" ht="13.5" customHeight="1" x14ac:dyDescent="0.25">
      <c r="A2877" s="3" t="s">
        <v>9</v>
      </c>
      <c r="B2877" s="2" t="s">
        <v>41861</v>
      </c>
      <c r="C2877" s="2" t="s">
        <v>11613</v>
      </c>
      <c r="D2877" s="3" t="s">
        <v>11614</v>
      </c>
      <c r="E2877" s="3" t="s">
        <v>11615</v>
      </c>
      <c r="F2877" s="3" t="s">
        <v>11616</v>
      </c>
      <c r="G2877" s="3" t="s">
        <v>11617</v>
      </c>
      <c r="H2877" s="3" t="s">
        <v>31146</v>
      </c>
      <c r="I2877" s="3" t="s">
        <v>31147</v>
      </c>
      <c r="J2877" s="3" t="s">
        <v>31148</v>
      </c>
      <c r="K2877" s="3" t="s">
        <v>31149</v>
      </c>
      <c r="L2877" s="3"/>
    </row>
    <row r="2878" spans="1:12" ht="13.5" customHeight="1" x14ac:dyDescent="0.25">
      <c r="A2878" s="3" t="s">
        <v>9</v>
      </c>
      <c r="B2878" s="2" t="s">
        <v>41862</v>
      </c>
      <c r="C2878" s="2" t="s">
        <v>11618</v>
      </c>
      <c r="D2878" s="3" t="s">
        <v>11619</v>
      </c>
      <c r="E2878" s="3" t="s">
        <v>11620</v>
      </c>
      <c r="F2878" s="3" t="s">
        <v>11621</v>
      </c>
      <c r="G2878" s="3" t="s">
        <v>11622</v>
      </c>
      <c r="H2878" s="3" t="s">
        <v>31150</v>
      </c>
      <c r="I2878" s="3" t="s">
        <v>31151</v>
      </c>
      <c r="J2878" s="3" t="s">
        <v>31152</v>
      </c>
      <c r="K2878" s="3" t="s">
        <v>31153</v>
      </c>
      <c r="L2878" s="3"/>
    </row>
    <row r="2879" spans="1:12" ht="13.5" customHeight="1" x14ac:dyDescent="0.25">
      <c r="A2879" s="3" t="s">
        <v>9</v>
      </c>
      <c r="B2879" s="2" t="s">
        <v>41863</v>
      </c>
      <c r="C2879" s="2" t="s">
        <v>11623</v>
      </c>
      <c r="D2879" s="3" t="s">
        <v>11624</v>
      </c>
      <c r="E2879" s="3" t="s">
        <v>11624</v>
      </c>
      <c r="F2879" s="3" t="s">
        <v>11625</v>
      </c>
      <c r="G2879" s="3" t="s">
        <v>11626</v>
      </c>
      <c r="H2879" s="3" t="s">
        <v>31154</v>
      </c>
      <c r="I2879" s="3" t="s">
        <v>31154</v>
      </c>
      <c r="J2879" s="3" t="s">
        <v>31155</v>
      </c>
      <c r="K2879" s="3" t="s">
        <v>31156</v>
      </c>
      <c r="L2879" s="3"/>
    </row>
    <row r="2880" spans="1:12" ht="13.5" customHeight="1" x14ac:dyDescent="0.25">
      <c r="A2880" s="3" t="s">
        <v>9</v>
      </c>
      <c r="B2880" s="2" t="s">
        <v>41864</v>
      </c>
      <c r="C2880" s="2" t="s">
        <v>11627</v>
      </c>
      <c r="D2880" s="3" t="s">
        <v>11628</v>
      </c>
      <c r="E2880" s="3" t="s">
        <v>11628</v>
      </c>
      <c r="F2880" s="3" t="s">
        <v>11629</v>
      </c>
      <c r="G2880" s="3" t="s">
        <v>11630</v>
      </c>
      <c r="H2880" s="3" t="s">
        <v>31157</v>
      </c>
      <c r="I2880" s="3" t="s">
        <v>31157</v>
      </c>
      <c r="J2880" s="3" t="s">
        <v>31158</v>
      </c>
      <c r="K2880" s="3" t="s">
        <v>31159</v>
      </c>
      <c r="L2880" s="3"/>
    </row>
    <row r="2881" spans="1:12" ht="13.5" customHeight="1" x14ac:dyDescent="0.25">
      <c r="A2881" s="3" t="s">
        <v>9</v>
      </c>
      <c r="B2881" s="2" t="s">
        <v>41865</v>
      </c>
      <c r="C2881" s="2" t="s">
        <v>11631</v>
      </c>
      <c r="D2881" s="3" t="s">
        <v>11632</v>
      </c>
      <c r="E2881" s="3" t="s">
        <v>11632</v>
      </c>
      <c r="F2881" s="3" t="s">
        <v>11633</v>
      </c>
      <c r="G2881" s="3" t="s">
        <v>11634</v>
      </c>
      <c r="H2881" s="3" t="s">
        <v>31160</v>
      </c>
      <c r="I2881" s="3" t="s">
        <v>31160</v>
      </c>
      <c r="J2881" s="3" t="s">
        <v>31161</v>
      </c>
      <c r="K2881" s="3" t="s">
        <v>31162</v>
      </c>
      <c r="L2881" s="3"/>
    </row>
    <row r="2882" spans="1:12" ht="13.5" customHeight="1" x14ac:dyDescent="0.25">
      <c r="A2882" s="3" t="s">
        <v>9</v>
      </c>
      <c r="B2882" s="2" t="s">
        <v>41866</v>
      </c>
      <c r="C2882" s="2" t="s">
        <v>11635</v>
      </c>
      <c r="D2882" s="3" t="s">
        <v>11636</v>
      </c>
      <c r="E2882" s="3" t="s">
        <v>11636</v>
      </c>
      <c r="F2882" s="3" t="s">
        <v>11637</v>
      </c>
      <c r="G2882" s="3" t="s">
        <v>11638</v>
      </c>
      <c r="H2882" s="3" t="s">
        <v>31163</v>
      </c>
      <c r="I2882" s="3" t="s">
        <v>31163</v>
      </c>
      <c r="J2882" s="3" t="s">
        <v>31164</v>
      </c>
      <c r="K2882" s="3" t="s">
        <v>31165</v>
      </c>
      <c r="L2882" s="3"/>
    </row>
    <row r="2883" spans="1:12" ht="13.5" customHeight="1" x14ac:dyDescent="0.25">
      <c r="A2883" s="3" t="s">
        <v>9</v>
      </c>
      <c r="B2883" s="2" t="s">
        <v>41867</v>
      </c>
      <c r="C2883" s="2" t="s">
        <v>11639</v>
      </c>
      <c r="D2883" s="3" t="s">
        <v>11640</v>
      </c>
      <c r="E2883" s="3" t="s">
        <v>11641</v>
      </c>
      <c r="F2883" s="3" t="s">
        <v>11642</v>
      </c>
      <c r="G2883" s="3" t="s">
        <v>11643</v>
      </c>
      <c r="H2883" s="3" t="s">
        <v>31166</v>
      </c>
      <c r="I2883" s="3" t="s">
        <v>31167</v>
      </c>
      <c r="J2883" s="3" t="s">
        <v>31168</v>
      </c>
      <c r="K2883" s="3" t="s">
        <v>31169</v>
      </c>
      <c r="L2883" s="3"/>
    </row>
    <row r="2884" spans="1:12" ht="13.5" customHeight="1" x14ac:dyDescent="0.25">
      <c r="A2884" s="3" t="s">
        <v>9</v>
      </c>
      <c r="B2884" s="2" t="s">
        <v>41868</v>
      </c>
      <c r="C2884" s="2" t="s">
        <v>11644</v>
      </c>
      <c r="D2884" s="3" t="s">
        <v>11645</v>
      </c>
      <c r="E2884" s="3" t="s">
        <v>11645</v>
      </c>
      <c r="F2884" s="3" t="s">
        <v>11646</v>
      </c>
      <c r="G2884" s="3" t="s">
        <v>11647</v>
      </c>
      <c r="H2884" s="3" t="s">
        <v>31170</v>
      </c>
      <c r="I2884" s="3" t="s">
        <v>31170</v>
      </c>
      <c r="J2884" s="3" t="s">
        <v>31171</v>
      </c>
      <c r="K2884" s="3" t="s">
        <v>31172</v>
      </c>
      <c r="L2884" s="3"/>
    </row>
    <row r="2885" spans="1:12" ht="13.5" customHeight="1" x14ac:dyDescent="0.25">
      <c r="A2885" s="3" t="s">
        <v>9</v>
      </c>
      <c r="B2885" s="2" t="s">
        <v>41869</v>
      </c>
      <c r="C2885" s="2" t="s">
        <v>11648</v>
      </c>
      <c r="D2885" s="3" t="s">
        <v>11649</v>
      </c>
      <c r="E2885" s="3" t="s">
        <v>11649</v>
      </c>
      <c r="F2885" s="3" t="s">
        <v>11650</v>
      </c>
      <c r="G2885" s="3" t="s">
        <v>11651</v>
      </c>
      <c r="H2885" s="3" t="s">
        <v>31173</v>
      </c>
      <c r="I2885" s="3" t="s">
        <v>31173</v>
      </c>
      <c r="J2885" s="3" t="s">
        <v>31174</v>
      </c>
      <c r="K2885" s="3" t="s">
        <v>31175</v>
      </c>
      <c r="L2885" s="3"/>
    </row>
    <row r="2886" spans="1:12" ht="13.5" customHeight="1" x14ac:dyDescent="0.25">
      <c r="A2886" s="3" t="s">
        <v>9</v>
      </c>
      <c r="B2886" s="2" t="s">
        <v>41870</v>
      </c>
      <c r="C2886" s="2" t="s">
        <v>11652</v>
      </c>
      <c r="D2886" s="3" t="s">
        <v>11653</v>
      </c>
      <c r="E2886" s="3" t="s">
        <v>11653</v>
      </c>
      <c r="F2886" s="3" t="s">
        <v>11654</v>
      </c>
      <c r="G2886" s="3" t="s">
        <v>11655</v>
      </c>
      <c r="H2886" s="3" t="s">
        <v>31176</v>
      </c>
      <c r="I2886" s="3" t="s">
        <v>31176</v>
      </c>
      <c r="J2886" s="3" t="s">
        <v>31177</v>
      </c>
      <c r="K2886" s="3" t="s">
        <v>31178</v>
      </c>
      <c r="L2886" s="3"/>
    </row>
    <row r="2887" spans="1:12" ht="13.5" customHeight="1" x14ac:dyDescent="0.25">
      <c r="A2887" s="3" t="s">
        <v>9</v>
      </c>
      <c r="B2887" s="2" t="s">
        <v>41871</v>
      </c>
      <c r="C2887" s="2" t="s">
        <v>11656</v>
      </c>
      <c r="D2887" s="3" t="s">
        <v>11657</v>
      </c>
      <c r="E2887" s="3" t="s">
        <v>11657</v>
      </c>
      <c r="F2887" s="3" t="s">
        <v>11658</v>
      </c>
      <c r="G2887" s="3" t="s">
        <v>11659</v>
      </c>
      <c r="H2887" s="3" t="s">
        <v>31179</v>
      </c>
      <c r="I2887" s="3" t="s">
        <v>31179</v>
      </c>
      <c r="J2887" s="3" t="s">
        <v>31180</v>
      </c>
      <c r="K2887" s="3" t="s">
        <v>31181</v>
      </c>
      <c r="L2887" s="3"/>
    </row>
    <row r="2888" spans="1:12" ht="13.5" customHeight="1" x14ac:dyDescent="0.25">
      <c r="A2888" s="3" t="s">
        <v>9</v>
      </c>
      <c r="B2888" s="2" t="s">
        <v>41872</v>
      </c>
      <c r="C2888" s="2" t="s">
        <v>11660</v>
      </c>
      <c r="D2888" s="3" t="s">
        <v>11661</v>
      </c>
      <c r="E2888" s="3" t="s">
        <v>11661</v>
      </c>
      <c r="F2888" s="3" t="s">
        <v>11662</v>
      </c>
      <c r="G2888" s="3" t="s">
        <v>11663</v>
      </c>
      <c r="H2888" s="3" t="s">
        <v>31182</v>
      </c>
      <c r="I2888" s="3" t="s">
        <v>31182</v>
      </c>
      <c r="J2888" s="3" t="s">
        <v>31183</v>
      </c>
      <c r="K2888" s="3" t="s">
        <v>31184</v>
      </c>
      <c r="L2888" s="3"/>
    </row>
    <row r="2889" spans="1:12" ht="13.5" customHeight="1" x14ac:dyDescent="0.25">
      <c r="A2889" s="3" t="s">
        <v>9</v>
      </c>
      <c r="B2889" s="2" t="s">
        <v>41873</v>
      </c>
      <c r="C2889" s="2" t="s">
        <v>11664</v>
      </c>
      <c r="D2889" s="3" t="s">
        <v>11665</v>
      </c>
      <c r="E2889" s="3" t="s">
        <v>11665</v>
      </c>
      <c r="F2889" s="3" t="s">
        <v>11666</v>
      </c>
      <c r="G2889" s="3" t="s">
        <v>11667</v>
      </c>
      <c r="H2889" s="3" t="s">
        <v>31185</v>
      </c>
      <c r="I2889" s="3" t="s">
        <v>31185</v>
      </c>
      <c r="J2889" s="3" t="s">
        <v>31186</v>
      </c>
      <c r="K2889" s="3" t="s">
        <v>31187</v>
      </c>
      <c r="L2889" s="3"/>
    </row>
    <row r="2890" spans="1:12" ht="13.5" customHeight="1" x14ac:dyDescent="0.25">
      <c r="A2890" s="3" t="s">
        <v>9</v>
      </c>
      <c r="B2890" s="2" t="s">
        <v>41874</v>
      </c>
      <c r="C2890" s="2" t="s">
        <v>11668</v>
      </c>
      <c r="D2890" s="3" t="s">
        <v>11669</v>
      </c>
      <c r="E2890" s="3" t="s">
        <v>11669</v>
      </c>
      <c r="F2890" s="3" t="s">
        <v>11670</v>
      </c>
      <c r="G2890" s="3" t="s">
        <v>11671</v>
      </c>
      <c r="H2890" s="3" t="s">
        <v>31188</v>
      </c>
      <c r="I2890" s="3" t="s">
        <v>31188</v>
      </c>
      <c r="J2890" s="3" t="s">
        <v>31189</v>
      </c>
      <c r="K2890" s="3" t="s">
        <v>31190</v>
      </c>
      <c r="L2890" s="3"/>
    </row>
    <row r="2891" spans="1:12" ht="13.5" customHeight="1" x14ac:dyDescent="0.25">
      <c r="A2891" s="3" t="s">
        <v>9</v>
      </c>
      <c r="B2891" s="2" t="s">
        <v>41875</v>
      </c>
      <c r="C2891" s="2" t="s">
        <v>11672</v>
      </c>
      <c r="D2891" s="3" t="s">
        <v>11673</v>
      </c>
      <c r="E2891" s="3" t="s">
        <v>11673</v>
      </c>
      <c r="F2891" s="3" t="s">
        <v>11674</v>
      </c>
      <c r="G2891" s="3" t="s">
        <v>11675</v>
      </c>
      <c r="H2891" s="3" t="s">
        <v>31191</v>
      </c>
      <c r="I2891" s="3" t="s">
        <v>31191</v>
      </c>
      <c r="J2891" s="3" t="s">
        <v>31192</v>
      </c>
      <c r="K2891" s="3" t="s">
        <v>31193</v>
      </c>
      <c r="L2891" s="3"/>
    </row>
    <row r="2892" spans="1:12" ht="13.5" customHeight="1" x14ac:dyDescent="0.25">
      <c r="A2892" s="3" t="s">
        <v>9</v>
      </c>
      <c r="B2892" s="2" t="s">
        <v>41876</v>
      </c>
      <c r="C2892" s="2" t="s">
        <v>11676</v>
      </c>
      <c r="D2892" s="3" t="s">
        <v>11677</v>
      </c>
      <c r="E2892" s="3" t="s">
        <v>11677</v>
      </c>
      <c r="F2892" s="3" t="s">
        <v>11678</v>
      </c>
      <c r="G2892" s="3" t="s">
        <v>11679</v>
      </c>
      <c r="H2892" s="3" t="s">
        <v>31194</v>
      </c>
      <c r="I2892" s="3" t="s">
        <v>31194</v>
      </c>
      <c r="J2892" s="3" t="s">
        <v>31195</v>
      </c>
      <c r="K2892" s="3" t="s">
        <v>31196</v>
      </c>
      <c r="L2892" s="3"/>
    </row>
    <row r="2893" spans="1:12" ht="13.5" customHeight="1" x14ac:dyDescent="0.25">
      <c r="A2893" s="3" t="s">
        <v>9</v>
      </c>
      <c r="B2893" s="2" t="s">
        <v>41877</v>
      </c>
      <c r="C2893" s="2" t="s">
        <v>11680</v>
      </c>
      <c r="D2893" s="3" t="s">
        <v>11681</v>
      </c>
      <c r="E2893" s="3" t="s">
        <v>11681</v>
      </c>
      <c r="F2893" s="3" t="s">
        <v>11682</v>
      </c>
      <c r="G2893" s="3" t="s">
        <v>11683</v>
      </c>
      <c r="H2893" s="3" t="s">
        <v>31197</v>
      </c>
      <c r="I2893" s="3" t="s">
        <v>31197</v>
      </c>
      <c r="J2893" s="3" t="s">
        <v>31198</v>
      </c>
      <c r="K2893" s="3" t="s">
        <v>31199</v>
      </c>
      <c r="L2893" s="3"/>
    </row>
    <row r="2894" spans="1:12" ht="13.5" customHeight="1" x14ac:dyDescent="0.25">
      <c r="A2894" s="3" t="s">
        <v>9</v>
      </c>
      <c r="B2894" s="2" t="s">
        <v>41878</v>
      </c>
      <c r="C2894" s="2" t="s">
        <v>11684</v>
      </c>
      <c r="D2894" s="3" t="s">
        <v>11685</v>
      </c>
      <c r="E2894" s="3" t="s">
        <v>11685</v>
      </c>
      <c r="F2894" s="3" t="s">
        <v>11686</v>
      </c>
      <c r="G2894" s="3" t="s">
        <v>11687</v>
      </c>
      <c r="H2894" s="3" t="s">
        <v>31200</v>
      </c>
      <c r="I2894" s="3" t="s">
        <v>31200</v>
      </c>
      <c r="J2894" s="3" t="s">
        <v>31201</v>
      </c>
      <c r="K2894" s="3" t="s">
        <v>31202</v>
      </c>
      <c r="L2894" s="3"/>
    </row>
    <row r="2895" spans="1:12" ht="13.5" customHeight="1" x14ac:dyDescent="0.25">
      <c r="A2895" s="3" t="s">
        <v>9</v>
      </c>
      <c r="B2895" s="2" t="s">
        <v>41879</v>
      </c>
      <c r="C2895" s="2" t="s">
        <v>11688</v>
      </c>
      <c r="D2895" s="3" t="s">
        <v>11689</v>
      </c>
      <c r="E2895" s="3" t="s">
        <v>11689</v>
      </c>
      <c r="F2895" s="3" t="s">
        <v>11690</v>
      </c>
      <c r="G2895" s="3" t="s">
        <v>11691</v>
      </c>
      <c r="H2895" s="3" t="s">
        <v>31203</v>
      </c>
      <c r="I2895" s="3" t="s">
        <v>31203</v>
      </c>
      <c r="J2895" s="3" t="s">
        <v>31204</v>
      </c>
      <c r="K2895" s="3" t="s">
        <v>31205</v>
      </c>
      <c r="L2895" s="3"/>
    </row>
    <row r="2896" spans="1:12" ht="13.5" customHeight="1" x14ac:dyDescent="0.25">
      <c r="A2896" s="3" t="s">
        <v>9</v>
      </c>
      <c r="B2896" s="2" t="s">
        <v>41880</v>
      </c>
      <c r="C2896" s="2" t="s">
        <v>11692</v>
      </c>
      <c r="D2896" s="3" t="s">
        <v>11693</v>
      </c>
      <c r="E2896" s="3" t="s">
        <v>11693</v>
      </c>
      <c r="F2896" s="3" t="s">
        <v>11694</v>
      </c>
      <c r="G2896" s="3" t="s">
        <v>11695</v>
      </c>
      <c r="H2896" s="3" t="s">
        <v>31206</v>
      </c>
      <c r="I2896" s="3" t="s">
        <v>31206</v>
      </c>
      <c r="J2896" s="3" t="s">
        <v>31207</v>
      </c>
      <c r="K2896" s="3" t="s">
        <v>31208</v>
      </c>
      <c r="L2896" s="3"/>
    </row>
    <row r="2897" spans="1:12" ht="13.5" customHeight="1" x14ac:dyDescent="0.25">
      <c r="A2897" s="3" t="s">
        <v>9</v>
      </c>
      <c r="B2897" s="2" t="s">
        <v>41881</v>
      </c>
      <c r="C2897" s="2" t="s">
        <v>11696</v>
      </c>
      <c r="D2897" s="3" t="s">
        <v>11697</v>
      </c>
      <c r="E2897" s="3" t="s">
        <v>11697</v>
      </c>
      <c r="F2897" s="3" t="s">
        <v>11698</v>
      </c>
      <c r="G2897" s="3" t="s">
        <v>11699</v>
      </c>
      <c r="H2897" s="3" t="s">
        <v>31209</v>
      </c>
      <c r="I2897" s="3" t="s">
        <v>31209</v>
      </c>
      <c r="J2897" s="3" t="s">
        <v>31210</v>
      </c>
      <c r="K2897" s="3" t="s">
        <v>31211</v>
      </c>
      <c r="L2897" s="3"/>
    </row>
    <row r="2898" spans="1:12" ht="13.5" customHeight="1" x14ac:dyDescent="0.25">
      <c r="A2898" s="3" t="s">
        <v>9</v>
      </c>
      <c r="B2898" s="2" t="s">
        <v>41882</v>
      </c>
      <c r="C2898" s="2" t="s">
        <v>11700</v>
      </c>
      <c r="D2898" s="3" t="s">
        <v>11701</v>
      </c>
      <c r="E2898" s="3" t="s">
        <v>11701</v>
      </c>
      <c r="F2898" s="3" t="s">
        <v>11702</v>
      </c>
      <c r="G2898" s="3" t="s">
        <v>11703</v>
      </c>
      <c r="H2898" s="3" t="s">
        <v>31212</v>
      </c>
      <c r="I2898" s="3" t="s">
        <v>31212</v>
      </c>
      <c r="J2898" s="3" t="s">
        <v>31213</v>
      </c>
      <c r="K2898" s="3" t="s">
        <v>31214</v>
      </c>
      <c r="L2898" s="3"/>
    </row>
    <row r="2899" spans="1:12" ht="13.5" customHeight="1" x14ac:dyDescent="0.25">
      <c r="A2899" s="3" t="s">
        <v>9</v>
      </c>
      <c r="B2899" s="2" t="s">
        <v>41883</v>
      </c>
      <c r="C2899" s="2" t="s">
        <v>11704</v>
      </c>
      <c r="D2899" s="3" t="s">
        <v>11705</v>
      </c>
      <c r="E2899" s="3" t="s">
        <v>11705</v>
      </c>
      <c r="F2899" s="3" t="s">
        <v>11706</v>
      </c>
      <c r="G2899" s="3" t="s">
        <v>11707</v>
      </c>
      <c r="H2899" s="3" t="s">
        <v>31215</v>
      </c>
      <c r="I2899" s="3" t="s">
        <v>31215</v>
      </c>
      <c r="J2899" s="3" t="s">
        <v>31216</v>
      </c>
      <c r="K2899" s="3" t="s">
        <v>31217</v>
      </c>
      <c r="L2899" s="3"/>
    </row>
    <row r="2900" spans="1:12" ht="13.5" customHeight="1" x14ac:dyDescent="0.25">
      <c r="A2900" s="3" t="s">
        <v>9</v>
      </c>
      <c r="B2900" s="2" t="s">
        <v>41884</v>
      </c>
      <c r="C2900" s="2" t="s">
        <v>11708</v>
      </c>
      <c r="D2900" s="3" t="s">
        <v>11709</v>
      </c>
      <c r="E2900" s="3" t="s">
        <v>11709</v>
      </c>
      <c r="F2900" s="3" t="s">
        <v>11710</v>
      </c>
      <c r="G2900" s="3" t="s">
        <v>11711</v>
      </c>
      <c r="H2900" s="3" t="s">
        <v>31218</v>
      </c>
      <c r="I2900" s="3" t="s">
        <v>31218</v>
      </c>
      <c r="J2900" s="3" t="s">
        <v>31219</v>
      </c>
      <c r="K2900" s="3" t="s">
        <v>31220</v>
      </c>
      <c r="L2900" s="3"/>
    </row>
    <row r="2901" spans="1:12" ht="13.5" customHeight="1" x14ac:dyDescent="0.25">
      <c r="A2901" s="5" t="s">
        <v>13581</v>
      </c>
      <c r="B2901" s="5" t="s">
        <v>44730</v>
      </c>
      <c r="C2901" s="5" t="s">
        <v>44731</v>
      </c>
      <c r="D2901" s="5" t="s">
        <v>44732</v>
      </c>
      <c r="E2901" s="1" t="s">
        <v>44732</v>
      </c>
      <c r="F2901" s="1" t="s">
        <v>44733</v>
      </c>
      <c r="G2901" s="1" t="s">
        <v>44734</v>
      </c>
      <c r="H2901" s="5" t="str">
        <f ca="1">IFERROR(__xludf.DUMMYFUNCTION("GOOGLETRANSLATE(D89,""en"",""ja"")"),"内膜動脈炎")</f>
        <v>内膜動脈炎</v>
      </c>
      <c r="I2901" s="5" t="str">
        <f ca="1">IFERROR(__xludf.DUMMYFUNCTION("GOOGLETRANSLATE(E89,""en"",""ja"")"),"内膜動脈炎")</f>
        <v>内膜動脈炎</v>
      </c>
      <c r="J2901" s="5" t="str">
        <f ca="1">IFERROR(__xludf.DUMMYFUNCTION("GOOGLETRANSLATE(F89,""en"",""ja"")"),"生物学的標本における内膜動脈炎の評価。")</f>
        <v>生物学的標本における内膜動脈炎の評価。</v>
      </c>
      <c r="K2901" s="5" t="str">
        <f ca="1">IFERROR(__xludf.DUMMYFUNCTION("GOOGLETRANSLATE(G89,""en"",""ja"")"),"内膜動脈炎の評価")</f>
        <v>内膜動脈炎の評価</v>
      </c>
      <c r="L2901" s="3"/>
    </row>
    <row r="2902" spans="1:12" ht="13.5" customHeight="1" x14ac:dyDescent="0.25">
      <c r="A2902" s="3" t="s">
        <v>84</v>
      </c>
      <c r="B2902" s="2" t="s">
        <v>41885</v>
      </c>
      <c r="C2902" s="2" t="s">
        <v>11712</v>
      </c>
      <c r="D2902" s="3" t="s">
        <v>11713</v>
      </c>
      <c r="E2902" s="3" t="s">
        <v>11713</v>
      </c>
      <c r="F2902" s="3" t="s">
        <v>11714</v>
      </c>
      <c r="G2902" s="3" t="s">
        <v>11713</v>
      </c>
      <c r="H2902" s="3" t="s">
        <v>31221</v>
      </c>
      <c r="I2902" s="3" t="s">
        <v>31221</v>
      </c>
      <c r="J2902" s="3" t="s">
        <v>31222</v>
      </c>
      <c r="K2902" s="3" t="s">
        <v>31221</v>
      </c>
      <c r="L2902" s="3"/>
    </row>
    <row r="2903" spans="1:12" ht="13.5" customHeight="1" x14ac:dyDescent="0.25">
      <c r="A2903" s="3" t="s">
        <v>988</v>
      </c>
      <c r="B2903" s="2" t="s">
        <v>41885</v>
      </c>
      <c r="C2903" s="2" t="s">
        <v>11712</v>
      </c>
      <c r="D2903" s="3" t="s">
        <v>11713</v>
      </c>
      <c r="E2903" s="3" t="s">
        <v>11713</v>
      </c>
      <c r="F2903" s="3" t="s">
        <v>11714</v>
      </c>
      <c r="G2903" s="3" t="s">
        <v>11713</v>
      </c>
      <c r="H2903" s="3" t="s">
        <v>31221</v>
      </c>
      <c r="I2903" s="3" t="s">
        <v>31221</v>
      </c>
      <c r="J2903" s="3" t="s">
        <v>31222</v>
      </c>
      <c r="K2903" s="3" t="s">
        <v>31221</v>
      </c>
      <c r="L2903" s="3"/>
    </row>
    <row r="2904" spans="1:12" ht="13.5" customHeight="1" x14ac:dyDescent="0.25">
      <c r="A2904" s="3" t="s">
        <v>106</v>
      </c>
      <c r="B2904" s="2" t="s">
        <v>41885</v>
      </c>
      <c r="C2904" s="2" t="s">
        <v>11712</v>
      </c>
      <c r="D2904" s="3" t="s">
        <v>11713</v>
      </c>
      <c r="E2904" s="3" t="s">
        <v>11713</v>
      </c>
      <c r="F2904" s="3" t="s">
        <v>11714</v>
      </c>
      <c r="G2904" s="3" t="s">
        <v>11713</v>
      </c>
      <c r="H2904" s="3" t="s">
        <v>31221</v>
      </c>
      <c r="I2904" s="3" t="s">
        <v>31221</v>
      </c>
      <c r="J2904" s="3" t="s">
        <v>31222</v>
      </c>
      <c r="K2904" s="3" t="s">
        <v>31221</v>
      </c>
      <c r="L2904" s="3"/>
    </row>
    <row r="2905" spans="1:12" ht="13.5" customHeight="1" x14ac:dyDescent="0.25">
      <c r="A2905" s="3" t="s">
        <v>1667</v>
      </c>
      <c r="B2905" s="2" t="s">
        <v>41885</v>
      </c>
      <c r="C2905" s="2" t="s">
        <v>11712</v>
      </c>
      <c r="D2905" s="3" t="s">
        <v>11713</v>
      </c>
      <c r="E2905" s="3" t="s">
        <v>11713</v>
      </c>
      <c r="F2905" s="3" t="s">
        <v>11714</v>
      </c>
      <c r="G2905" s="3" t="s">
        <v>11713</v>
      </c>
      <c r="H2905" s="3" t="s">
        <v>31221</v>
      </c>
      <c r="I2905" s="3" t="s">
        <v>31221</v>
      </c>
      <c r="J2905" s="3" t="s">
        <v>31222</v>
      </c>
      <c r="K2905" s="3" t="s">
        <v>31221</v>
      </c>
      <c r="L2905" s="3"/>
    </row>
    <row r="2906" spans="1:12" ht="13.5" customHeight="1" x14ac:dyDescent="0.25">
      <c r="A2906" s="3" t="s">
        <v>1560</v>
      </c>
      <c r="B2906" s="2" t="s">
        <v>41885</v>
      </c>
      <c r="C2906" s="2" t="s">
        <v>11712</v>
      </c>
      <c r="D2906" s="3" t="s">
        <v>11713</v>
      </c>
      <c r="E2906" s="3" t="s">
        <v>11713</v>
      </c>
      <c r="F2906" s="3" t="s">
        <v>11714</v>
      </c>
      <c r="G2906" s="3" t="s">
        <v>11713</v>
      </c>
      <c r="H2906" s="3" t="s">
        <v>31221</v>
      </c>
      <c r="I2906" s="3" t="s">
        <v>31221</v>
      </c>
      <c r="J2906" s="3" t="s">
        <v>31222</v>
      </c>
      <c r="K2906" s="3" t="s">
        <v>31221</v>
      </c>
      <c r="L2906" s="3"/>
    </row>
    <row r="2907" spans="1:12" ht="13.5" customHeight="1" x14ac:dyDescent="0.25">
      <c r="A2907" s="3" t="s">
        <v>121</v>
      </c>
      <c r="B2907" s="2" t="s">
        <v>41885</v>
      </c>
      <c r="C2907" s="2" t="s">
        <v>11712</v>
      </c>
      <c r="D2907" s="3" t="s">
        <v>11713</v>
      </c>
      <c r="E2907" s="3" t="s">
        <v>11713</v>
      </c>
      <c r="F2907" s="3" t="s">
        <v>11714</v>
      </c>
      <c r="G2907" s="3" t="s">
        <v>11713</v>
      </c>
      <c r="H2907" s="3" t="s">
        <v>31221</v>
      </c>
      <c r="I2907" s="3" t="s">
        <v>31221</v>
      </c>
      <c r="J2907" s="3" t="s">
        <v>31222</v>
      </c>
      <c r="K2907" s="3" t="s">
        <v>31221</v>
      </c>
      <c r="L2907" s="3"/>
    </row>
    <row r="2908" spans="1:12" ht="13.5" customHeight="1" x14ac:dyDescent="0.25">
      <c r="A2908" s="3" t="s">
        <v>1538</v>
      </c>
      <c r="B2908" s="2" t="s">
        <v>41885</v>
      </c>
      <c r="C2908" s="2" t="s">
        <v>11712</v>
      </c>
      <c r="D2908" s="3" t="s">
        <v>11713</v>
      </c>
      <c r="E2908" s="3" t="s">
        <v>11713</v>
      </c>
      <c r="F2908" s="3" t="s">
        <v>11714</v>
      </c>
      <c r="G2908" s="3" t="s">
        <v>11713</v>
      </c>
      <c r="H2908" s="3" t="s">
        <v>31221</v>
      </c>
      <c r="I2908" s="3" t="s">
        <v>31221</v>
      </c>
      <c r="J2908" s="3" t="s">
        <v>31222</v>
      </c>
      <c r="K2908" s="3" t="s">
        <v>31221</v>
      </c>
      <c r="L2908" s="3"/>
    </row>
    <row r="2909" spans="1:12" ht="13.5" customHeight="1" x14ac:dyDescent="0.25">
      <c r="A2909" s="3" t="s">
        <v>188</v>
      </c>
      <c r="B2909" s="2" t="s">
        <v>41885</v>
      </c>
      <c r="C2909" s="2" t="s">
        <v>11712</v>
      </c>
      <c r="D2909" s="3" t="s">
        <v>11713</v>
      </c>
      <c r="E2909" s="3" t="s">
        <v>11713</v>
      </c>
      <c r="F2909" s="3" t="s">
        <v>11714</v>
      </c>
      <c r="G2909" s="3" t="s">
        <v>11713</v>
      </c>
      <c r="H2909" s="3" t="s">
        <v>31221</v>
      </c>
      <c r="I2909" s="3" t="s">
        <v>31221</v>
      </c>
      <c r="J2909" s="3" t="s">
        <v>31222</v>
      </c>
      <c r="K2909" s="3" t="s">
        <v>31221</v>
      </c>
      <c r="L2909" s="3"/>
    </row>
    <row r="2910" spans="1:12" ht="13.5" customHeight="1" x14ac:dyDescent="0.25">
      <c r="A2910" s="3" t="s">
        <v>493</v>
      </c>
      <c r="B2910" s="2" t="s">
        <v>41885</v>
      </c>
      <c r="C2910" s="2" t="s">
        <v>11712</v>
      </c>
      <c r="D2910" s="3" t="s">
        <v>11713</v>
      </c>
      <c r="E2910" s="3" t="s">
        <v>11713</v>
      </c>
      <c r="F2910" s="3" t="s">
        <v>11714</v>
      </c>
      <c r="G2910" s="3" t="s">
        <v>11713</v>
      </c>
      <c r="H2910" s="3" t="s">
        <v>31221</v>
      </c>
      <c r="I2910" s="3" t="s">
        <v>31221</v>
      </c>
      <c r="J2910" s="3" t="s">
        <v>31222</v>
      </c>
      <c r="K2910" s="3" t="s">
        <v>31221</v>
      </c>
      <c r="L2910" s="3"/>
    </row>
    <row r="2911" spans="1:12" ht="13.5" customHeight="1" x14ac:dyDescent="0.25">
      <c r="A2911" s="3" t="s">
        <v>145</v>
      </c>
      <c r="B2911" s="2" t="s">
        <v>41885</v>
      </c>
      <c r="C2911" s="2" t="s">
        <v>11712</v>
      </c>
      <c r="D2911" s="3" t="s">
        <v>11713</v>
      </c>
      <c r="E2911" s="3" t="s">
        <v>11713</v>
      </c>
      <c r="F2911" s="3" t="s">
        <v>11714</v>
      </c>
      <c r="G2911" s="3" t="s">
        <v>11713</v>
      </c>
      <c r="H2911" s="3" t="s">
        <v>31221</v>
      </c>
      <c r="I2911" s="3" t="s">
        <v>31221</v>
      </c>
      <c r="J2911" s="3" t="s">
        <v>31222</v>
      </c>
      <c r="K2911" s="3" t="s">
        <v>31221</v>
      </c>
      <c r="L2911" s="3"/>
    </row>
    <row r="2912" spans="1:12" ht="13.5" customHeight="1" x14ac:dyDescent="0.25">
      <c r="A2912" s="5" t="s">
        <v>13581</v>
      </c>
      <c r="B2912" s="5" t="s">
        <v>44735</v>
      </c>
      <c r="C2912" s="5" t="s">
        <v>44736</v>
      </c>
      <c r="D2912" s="5" t="s">
        <v>44737</v>
      </c>
      <c r="E2912" s="1" t="s">
        <v>44737</v>
      </c>
      <c r="F2912" s="1" t="s">
        <v>44738</v>
      </c>
      <c r="G2912" s="1" t="s">
        <v>44739</v>
      </c>
      <c r="H2912" s="5" t="str">
        <f ca="1">IFERROR(__xludf.DUMMYFUNCTION("GOOGLETRANSLATE(D90,""en"",""ja"")"),"間質線維症")</f>
        <v>間質線維症</v>
      </c>
      <c r="I2912" s="5" t="str">
        <f ca="1">IFERROR(__xludf.DUMMYFUNCTION("GOOGLETRANSLATE(E90,""en"",""ja"")"),"間質線維症")</f>
        <v>間質線維症</v>
      </c>
      <c r="J2912" s="5" t="str">
        <f ca="1">IFERROR(__xludf.DUMMYFUNCTION("GOOGLETRANSLATE(F90,""en"",""ja"")"),"生物標本における間質線維症の評価。")</f>
        <v>生物標本における間質線維症の評価。</v>
      </c>
      <c r="K2912" s="5" t="str">
        <f ca="1">IFERROR(__xludf.DUMMYFUNCTION("GOOGLETRANSLATE(G90,""en"",""ja"")"),"間質線維症の評価")</f>
        <v>間質線維症の評価</v>
      </c>
      <c r="L2912" s="3"/>
    </row>
    <row r="2913" spans="1:12" ht="13.5" customHeight="1" x14ac:dyDescent="0.25">
      <c r="A2913" s="3" t="s">
        <v>9</v>
      </c>
      <c r="B2913" s="2" t="s">
        <v>41886</v>
      </c>
      <c r="C2913" s="2" t="s">
        <v>11715</v>
      </c>
      <c r="D2913" s="3" t="s">
        <v>11716</v>
      </c>
      <c r="E2913" s="3" t="s">
        <v>11716</v>
      </c>
      <c r="F2913" s="3" t="s">
        <v>11717</v>
      </c>
      <c r="G2913" s="3" t="s">
        <v>11718</v>
      </c>
      <c r="H2913" s="3" t="s">
        <v>31223</v>
      </c>
      <c r="I2913" s="3" t="s">
        <v>31223</v>
      </c>
      <c r="J2913" s="3" t="s">
        <v>31224</v>
      </c>
      <c r="K2913" s="3" t="s">
        <v>31225</v>
      </c>
      <c r="L2913" s="3"/>
    </row>
    <row r="2914" spans="1:12" ht="13.5" customHeight="1" x14ac:dyDescent="0.25">
      <c r="A2914" s="3" t="s">
        <v>1258</v>
      </c>
      <c r="B2914" s="2" t="s">
        <v>41887</v>
      </c>
      <c r="C2914" s="2" t="s">
        <v>11719</v>
      </c>
      <c r="D2914" s="3" t="s">
        <v>11720</v>
      </c>
      <c r="E2914" s="3" t="s">
        <v>11720</v>
      </c>
      <c r="F2914" s="3" t="s">
        <v>11721</v>
      </c>
      <c r="G2914" s="3" t="s">
        <v>11720</v>
      </c>
      <c r="H2914" s="3" t="s">
        <v>31226</v>
      </c>
      <c r="I2914" s="3" t="s">
        <v>31226</v>
      </c>
      <c r="J2914" s="3" t="s">
        <v>31227</v>
      </c>
      <c r="K2914" s="3" t="s">
        <v>31226</v>
      </c>
      <c r="L2914" s="3"/>
    </row>
    <row r="2915" spans="1:12" ht="13.5" customHeight="1" x14ac:dyDescent="0.25">
      <c r="A2915" s="3" t="s">
        <v>9</v>
      </c>
      <c r="B2915" s="2" t="s">
        <v>41888</v>
      </c>
      <c r="C2915" s="2" t="s">
        <v>11722</v>
      </c>
      <c r="D2915" s="3" t="s">
        <v>11723</v>
      </c>
      <c r="E2915" s="3" t="s">
        <v>11723</v>
      </c>
      <c r="F2915" s="3" t="s">
        <v>11724</v>
      </c>
      <c r="G2915" s="3" t="s">
        <v>11725</v>
      </c>
      <c r="H2915" s="3" t="s">
        <v>31228</v>
      </c>
      <c r="I2915" s="3" t="s">
        <v>31228</v>
      </c>
      <c r="J2915" s="3" t="s">
        <v>31229</v>
      </c>
      <c r="K2915" s="3" t="s">
        <v>31230</v>
      </c>
      <c r="L2915" s="3"/>
    </row>
    <row r="2916" spans="1:12" ht="13.5" customHeight="1" x14ac:dyDescent="0.25">
      <c r="A2916" s="3" t="s">
        <v>9</v>
      </c>
      <c r="B2916" s="2" t="s">
        <v>41889</v>
      </c>
      <c r="C2916" s="2" t="s">
        <v>11726</v>
      </c>
      <c r="D2916" s="3" t="s">
        <v>11727</v>
      </c>
      <c r="E2916" s="3" t="s">
        <v>11727</v>
      </c>
      <c r="F2916" s="3" t="s">
        <v>11728</v>
      </c>
      <c r="G2916" s="3" t="s">
        <v>11729</v>
      </c>
      <c r="H2916" s="3" t="s">
        <v>31231</v>
      </c>
      <c r="I2916" s="3" t="s">
        <v>31231</v>
      </c>
      <c r="J2916" s="3" t="s">
        <v>31232</v>
      </c>
      <c r="K2916" s="3" t="s">
        <v>31233</v>
      </c>
      <c r="L2916" s="3"/>
    </row>
    <row r="2917" spans="1:12" ht="13.5" customHeight="1" x14ac:dyDescent="0.25">
      <c r="A2917" s="3" t="s">
        <v>9</v>
      </c>
      <c r="B2917" s="2" t="s">
        <v>41890</v>
      </c>
      <c r="C2917" s="2" t="s">
        <v>11730</v>
      </c>
      <c r="D2917" s="3" t="s">
        <v>11731</v>
      </c>
      <c r="E2917" s="3" t="s">
        <v>11731</v>
      </c>
      <c r="F2917" s="3" t="s">
        <v>11732</v>
      </c>
      <c r="G2917" s="3" t="s">
        <v>11731</v>
      </c>
      <c r="H2917" s="3" t="s">
        <v>31234</v>
      </c>
      <c r="I2917" s="3" t="s">
        <v>31234</v>
      </c>
      <c r="J2917" s="3" t="s">
        <v>31235</v>
      </c>
      <c r="K2917" s="3" t="s">
        <v>31234</v>
      </c>
      <c r="L2917" s="3"/>
    </row>
    <row r="2918" spans="1:12" ht="13.5" customHeight="1" x14ac:dyDescent="0.25">
      <c r="A2918" s="3" t="s">
        <v>9</v>
      </c>
      <c r="B2918" s="2" t="s">
        <v>41891</v>
      </c>
      <c r="C2918" s="2" t="s">
        <v>11733</v>
      </c>
      <c r="D2918" s="3" t="s">
        <v>11734</v>
      </c>
      <c r="E2918" s="3" t="s">
        <v>11734</v>
      </c>
      <c r="F2918" s="3" t="s">
        <v>11735</v>
      </c>
      <c r="G2918" s="3" t="s">
        <v>11736</v>
      </c>
      <c r="H2918" s="3" t="s">
        <v>31236</v>
      </c>
      <c r="I2918" s="3" t="s">
        <v>31236</v>
      </c>
      <c r="J2918" s="3" t="s">
        <v>31237</v>
      </c>
      <c r="K2918" s="3" t="s">
        <v>31238</v>
      </c>
      <c r="L2918" s="3"/>
    </row>
    <row r="2919" spans="1:12" ht="13.5" customHeight="1" x14ac:dyDescent="0.25">
      <c r="A2919" s="3" t="s">
        <v>1560</v>
      </c>
      <c r="B2919" s="2" t="s">
        <v>41892</v>
      </c>
      <c r="C2919" s="2" t="s">
        <v>11737</v>
      </c>
      <c r="D2919" s="3" t="s">
        <v>11738</v>
      </c>
      <c r="E2919" s="3" t="s">
        <v>11738</v>
      </c>
      <c r="F2919" s="3" t="s">
        <v>11739</v>
      </c>
      <c r="G2919" s="3" t="s">
        <v>11738</v>
      </c>
      <c r="H2919" s="3" t="s">
        <v>31239</v>
      </c>
      <c r="I2919" s="3" t="s">
        <v>31239</v>
      </c>
      <c r="J2919" s="3" t="s">
        <v>31240</v>
      </c>
      <c r="K2919" s="3" t="s">
        <v>31239</v>
      </c>
      <c r="L2919" s="3"/>
    </row>
    <row r="2920" spans="1:12" ht="13.5" customHeight="1" x14ac:dyDescent="0.25">
      <c r="A2920" s="3" t="s">
        <v>2907</v>
      </c>
      <c r="B2920" s="2" t="s">
        <v>41893</v>
      </c>
      <c r="C2920" s="2" t="s">
        <v>11740</v>
      </c>
      <c r="D2920" s="3" t="s">
        <v>11741</v>
      </c>
      <c r="E2920" s="3" t="s">
        <v>11741</v>
      </c>
      <c r="F2920" s="3" t="s">
        <v>11742</v>
      </c>
      <c r="G2920" s="3" t="s">
        <v>11741</v>
      </c>
      <c r="H2920" s="3" t="s">
        <v>31241</v>
      </c>
      <c r="I2920" s="3" t="s">
        <v>31241</v>
      </c>
      <c r="J2920" s="3" t="s">
        <v>31242</v>
      </c>
      <c r="K2920" s="3" t="s">
        <v>31241</v>
      </c>
      <c r="L2920" s="3"/>
    </row>
    <row r="2921" spans="1:12" ht="13.5" customHeight="1" x14ac:dyDescent="0.25">
      <c r="A2921" s="3" t="s">
        <v>9</v>
      </c>
      <c r="B2921" s="2" t="s">
        <v>41894</v>
      </c>
      <c r="C2921" s="2" t="s">
        <v>11743</v>
      </c>
      <c r="D2921" s="3" t="s">
        <v>11744</v>
      </c>
      <c r="E2921" s="3" t="s">
        <v>11744</v>
      </c>
      <c r="F2921" s="3" t="s">
        <v>11745</v>
      </c>
      <c r="G2921" s="3" t="s">
        <v>11744</v>
      </c>
      <c r="H2921" s="3" t="s">
        <v>31243</v>
      </c>
      <c r="I2921" s="3" t="s">
        <v>31243</v>
      </c>
      <c r="J2921" s="3" t="s">
        <v>31244</v>
      </c>
      <c r="K2921" s="3" t="s">
        <v>31243</v>
      </c>
      <c r="L2921" s="3"/>
    </row>
    <row r="2922" spans="1:12" ht="13.5" customHeight="1" x14ac:dyDescent="0.25">
      <c r="A2922" s="3" t="s">
        <v>9</v>
      </c>
      <c r="B2922" s="2" t="s">
        <v>41895</v>
      </c>
      <c r="C2922" s="2" t="s">
        <v>11746</v>
      </c>
      <c r="D2922" s="3" t="s">
        <v>11747</v>
      </c>
      <c r="E2922" s="3" t="s">
        <v>11747</v>
      </c>
      <c r="F2922" s="3" t="s">
        <v>11748</v>
      </c>
      <c r="G2922" s="3" t="s">
        <v>11747</v>
      </c>
      <c r="H2922" s="3" t="s">
        <v>31245</v>
      </c>
      <c r="I2922" s="3" t="s">
        <v>31245</v>
      </c>
      <c r="J2922" s="3" t="s">
        <v>31246</v>
      </c>
      <c r="K2922" s="3" t="s">
        <v>31245</v>
      </c>
      <c r="L2922" s="3"/>
    </row>
    <row r="2923" spans="1:12" ht="13.5" customHeight="1" x14ac:dyDescent="0.25">
      <c r="A2923" s="3" t="s">
        <v>9</v>
      </c>
      <c r="B2923" s="2" t="s">
        <v>41896</v>
      </c>
      <c r="C2923" s="2" t="s">
        <v>11749</v>
      </c>
      <c r="D2923" s="3" t="s">
        <v>11750</v>
      </c>
      <c r="E2923" s="3" t="s">
        <v>11750</v>
      </c>
      <c r="F2923" s="3" t="s">
        <v>11751</v>
      </c>
      <c r="G2923" s="3" t="s">
        <v>11752</v>
      </c>
      <c r="H2923" s="3" t="s">
        <v>31247</v>
      </c>
      <c r="I2923" s="3" t="s">
        <v>31247</v>
      </c>
      <c r="J2923" s="3" t="s">
        <v>31248</v>
      </c>
      <c r="K2923" s="3" t="s">
        <v>31249</v>
      </c>
      <c r="L2923" s="3"/>
    </row>
    <row r="2924" spans="1:12" ht="13.5" customHeight="1" x14ac:dyDescent="0.25">
      <c r="A2924" s="5" t="s">
        <v>13581</v>
      </c>
      <c r="B2924" s="5" t="s">
        <v>44740</v>
      </c>
      <c r="C2924" s="5" t="s">
        <v>44741</v>
      </c>
      <c r="D2924" s="5" t="s">
        <v>44742</v>
      </c>
      <c r="E2924" s="1" t="s">
        <v>44743</v>
      </c>
      <c r="F2924" s="1" t="s">
        <v>44744</v>
      </c>
      <c r="G2924" s="1" t="s">
        <v>44745</v>
      </c>
      <c r="H2924" s="5" t="str">
        <f ca="1">IFERROR(__xludf.DUMMYFUNCTION("GOOGLETRANSLATE(D91,""en"",""ja"")"),"インターフェロン調節因子4")</f>
        <v>インターフェロン調節因子4</v>
      </c>
      <c r="I2924" s="5" t="str">
        <f ca="1">IFERROR(__xludf.DUMMYFUNCTION("GOOGLETRANSLATE(E91,""en"",""ja"")"),"インターフェロン調節因子4; 多発性骨髄腫癌遺伝子1; MUM1")</f>
        <v>インターフェロン調節因子4; 多発性骨髄腫癌遺伝子1; MUM1</v>
      </c>
      <c r="J2924" s="5" t="str">
        <f ca="1">IFERROR(__xludf.DUMMYFUNCTION("GOOGLETRANSLATE(F91,""en"",""ja"")"),"生物標本中のインターフェロン調節因子 4 タンパク質の測定。")</f>
        <v>生物標本中のインターフェロン調節因子 4 タンパク質の測定。</v>
      </c>
      <c r="K2924" s="5" t="str">
        <f ca="1">IFERROR(__xludf.DUMMYFUNCTION("GOOGLETRANSLATE(G91,""en"",""ja"")"),"インターフェロン調節因子4測定")</f>
        <v>インターフェロン調節因子4測定</v>
      </c>
      <c r="L2924" s="3"/>
    </row>
    <row r="2925" spans="1:12" ht="13.5" customHeight="1" x14ac:dyDescent="0.25">
      <c r="A2925" s="3" t="s">
        <v>9</v>
      </c>
      <c r="B2925" s="2" t="s">
        <v>41897</v>
      </c>
      <c r="C2925" s="2" t="s">
        <v>11753</v>
      </c>
      <c r="D2925" s="3" t="s">
        <v>11754</v>
      </c>
      <c r="E2925" s="3" t="s">
        <v>11755</v>
      </c>
      <c r="F2925" s="3" t="s">
        <v>11756</v>
      </c>
      <c r="G2925" s="3" t="s">
        <v>11757</v>
      </c>
      <c r="H2925" s="3" t="s">
        <v>31250</v>
      </c>
      <c r="I2925" s="3" t="s">
        <v>31251</v>
      </c>
      <c r="J2925" s="3" t="s">
        <v>31252</v>
      </c>
      <c r="K2925" s="3" t="s">
        <v>31253</v>
      </c>
      <c r="L2925" s="3"/>
    </row>
    <row r="2926" spans="1:12" ht="13.5" customHeight="1" x14ac:dyDescent="0.25">
      <c r="A2926" s="5" t="s">
        <v>13581</v>
      </c>
      <c r="B2926" s="5" t="s">
        <v>41897</v>
      </c>
      <c r="C2926" s="5" t="s">
        <v>11753</v>
      </c>
      <c r="D2926" s="5" t="s">
        <v>11754</v>
      </c>
      <c r="E2926" s="1" t="s">
        <v>11755</v>
      </c>
      <c r="F2926" s="1" t="s">
        <v>11756</v>
      </c>
      <c r="G2926" s="1" t="s">
        <v>11757</v>
      </c>
      <c r="H2926" s="5" t="str">
        <f ca="1">IFERROR(__xludf.DUMMYFUNCTION("GOOGLETRANSLATE(D92,""en"",""ja"")"),"鉄")</f>
        <v>鉄</v>
      </c>
      <c r="I2926" s="5" t="str">
        <f ca="1">IFERROR(__xludf.DUMMYFUNCTION("GOOGLETRANSLATE(E92,""en"",""ja"")"),"FE;鉄")</f>
        <v>FE;鉄</v>
      </c>
      <c r="J2926" s="5" t="str">
        <f ca="1">IFERROR(__xludf.DUMMYFUNCTION("GOOGLETRANSLATE(F92,""en"",""ja"")"),"生物標本中の鉄の測定。")</f>
        <v>生物標本中の鉄の測定。</v>
      </c>
      <c r="K2926" s="5" t="str">
        <f ca="1">IFERROR(__xludf.DUMMYFUNCTION("GOOGLETRANSLATE(G92,""en"",""ja"")"),"鉄測定")</f>
        <v>鉄測定</v>
      </c>
      <c r="L2926" s="3"/>
    </row>
    <row r="2927" spans="1:12" ht="13.5" customHeight="1" x14ac:dyDescent="0.25">
      <c r="A2927" s="3" t="s">
        <v>9</v>
      </c>
      <c r="B2927" s="2" t="s">
        <v>41898</v>
      </c>
      <c r="C2927" s="2" t="s">
        <v>11758</v>
      </c>
      <c r="D2927" s="3" t="s">
        <v>11759</v>
      </c>
      <c r="E2927" s="3" t="s">
        <v>11759</v>
      </c>
      <c r="F2927" s="3" t="s">
        <v>11760</v>
      </c>
      <c r="G2927" s="3" t="s">
        <v>11759</v>
      </c>
      <c r="H2927" s="3" t="s">
        <v>31254</v>
      </c>
      <c r="I2927" s="3" t="s">
        <v>31254</v>
      </c>
      <c r="J2927" s="3" t="s">
        <v>31255</v>
      </c>
      <c r="K2927" s="3" t="s">
        <v>31254</v>
      </c>
      <c r="L2927" s="3"/>
    </row>
    <row r="2928" spans="1:12" ht="13.5" customHeight="1" x14ac:dyDescent="0.25">
      <c r="A2928" s="3" t="s">
        <v>145</v>
      </c>
      <c r="B2928" s="2" t="s">
        <v>41899</v>
      </c>
      <c r="C2928" s="2" t="s">
        <v>11761</v>
      </c>
      <c r="D2928" s="3" t="s">
        <v>11762</v>
      </c>
      <c r="E2928" s="3" t="s">
        <v>11762</v>
      </c>
      <c r="F2928" s="3" t="s">
        <v>11763</v>
      </c>
      <c r="G2928" s="3" t="s">
        <v>11762</v>
      </c>
      <c r="H2928" s="3" t="s">
        <v>31256</v>
      </c>
      <c r="I2928" s="3" t="s">
        <v>31256</v>
      </c>
      <c r="J2928" s="3" t="s">
        <v>31257</v>
      </c>
      <c r="K2928" s="3" t="s">
        <v>31256</v>
      </c>
      <c r="L2928" s="3"/>
    </row>
    <row r="2929" spans="1:12" ht="13.5" customHeight="1" x14ac:dyDescent="0.25">
      <c r="A2929" s="3" t="s">
        <v>493</v>
      </c>
      <c r="B2929" s="2" t="s">
        <v>41900</v>
      </c>
      <c r="C2929" s="2" t="s">
        <v>11764</v>
      </c>
      <c r="D2929" s="3" t="s">
        <v>11765</v>
      </c>
      <c r="E2929" s="3" t="s">
        <v>11765</v>
      </c>
      <c r="F2929" s="3" t="s">
        <v>11766</v>
      </c>
      <c r="G2929" s="3" t="s">
        <v>11765</v>
      </c>
      <c r="H2929" s="3" t="s">
        <v>31258</v>
      </c>
      <c r="I2929" s="3" t="s">
        <v>31258</v>
      </c>
      <c r="J2929" s="3" t="s">
        <v>31259</v>
      </c>
      <c r="K2929" s="3" t="s">
        <v>31258</v>
      </c>
      <c r="L2929" s="3"/>
    </row>
    <row r="2930" spans="1:12" ht="13.5" customHeight="1" x14ac:dyDescent="0.25">
      <c r="A2930" s="3" t="s">
        <v>493</v>
      </c>
      <c r="B2930" s="2" t="s">
        <v>41901</v>
      </c>
      <c r="C2930" s="2" t="s">
        <v>11767</v>
      </c>
      <c r="D2930" s="3" t="s">
        <v>11768</v>
      </c>
      <c r="E2930" s="3" t="s">
        <v>11768</v>
      </c>
      <c r="F2930" s="3" t="s">
        <v>11769</v>
      </c>
      <c r="G2930" s="3" t="s">
        <v>11770</v>
      </c>
      <c r="H2930" s="3" t="s">
        <v>31260</v>
      </c>
      <c r="I2930" s="3" t="s">
        <v>31260</v>
      </c>
      <c r="J2930" s="3" t="s">
        <v>31261</v>
      </c>
      <c r="K2930" s="3" t="s">
        <v>31262</v>
      </c>
      <c r="L2930" s="3"/>
    </row>
    <row r="2931" spans="1:12" ht="13.5" customHeight="1" x14ac:dyDescent="0.25">
      <c r="A2931" s="3" t="s">
        <v>188</v>
      </c>
      <c r="B2931" s="2" t="s">
        <v>41902</v>
      </c>
      <c r="C2931" s="2" t="s">
        <v>11771</v>
      </c>
      <c r="D2931" s="3" t="s">
        <v>11772</v>
      </c>
      <c r="E2931" s="3" t="s">
        <v>11772</v>
      </c>
      <c r="F2931" s="3" t="s">
        <v>11773</v>
      </c>
      <c r="G2931" s="3" t="s">
        <v>11772</v>
      </c>
      <c r="H2931" s="3" t="s">
        <v>31263</v>
      </c>
      <c r="I2931" s="3" t="s">
        <v>31263</v>
      </c>
      <c r="J2931" s="3" t="s">
        <v>31264</v>
      </c>
      <c r="K2931" s="3" t="s">
        <v>31263</v>
      </c>
      <c r="L2931" s="3"/>
    </row>
    <row r="2932" spans="1:12" ht="13.5" customHeight="1" x14ac:dyDescent="0.25">
      <c r="A2932" s="3" t="s">
        <v>188</v>
      </c>
      <c r="B2932" s="2" t="s">
        <v>41903</v>
      </c>
      <c r="C2932" s="2" t="s">
        <v>11774</v>
      </c>
      <c r="D2932" s="3" t="s">
        <v>11775</v>
      </c>
      <c r="E2932" s="3" t="s">
        <v>11775</v>
      </c>
      <c r="F2932" s="3" t="s">
        <v>11776</v>
      </c>
      <c r="G2932" s="3" t="s">
        <v>11775</v>
      </c>
      <c r="H2932" s="3" t="s">
        <v>31265</v>
      </c>
      <c r="I2932" s="3" t="s">
        <v>31265</v>
      </c>
      <c r="J2932" s="3" t="s">
        <v>31266</v>
      </c>
      <c r="K2932" s="3" t="s">
        <v>31265</v>
      </c>
      <c r="L2932" s="3"/>
    </row>
    <row r="2933" spans="1:12" ht="13.5" customHeight="1" x14ac:dyDescent="0.25">
      <c r="A2933" s="3" t="s">
        <v>9</v>
      </c>
      <c r="B2933" s="2" t="s">
        <v>41904</v>
      </c>
      <c r="C2933" s="2" t="s">
        <v>11777</v>
      </c>
      <c r="D2933" s="3" t="s">
        <v>11778</v>
      </c>
      <c r="E2933" s="3" t="s">
        <v>11779</v>
      </c>
      <c r="F2933" s="3" t="s">
        <v>11780</v>
      </c>
      <c r="G2933" s="3" t="s">
        <v>11781</v>
      </c>
      <c r="H2933" s="3" t="s">
        <v>31267</v>
      </c>
      <c r="I2933" s="3" t="s">
        <v>31268</v>
      </c>
      <c r="J2933" s="3" t="s">
        <v>31269</v>
      </c>
      <c r="K2933" s="3" t="s">
        <v>31270</v>
      </c>
      <c r="L2933" s="3"/>
    </row>
    <row r="2934" spans="1:12" ht="13.5" customHeight="1" x14ac:dyDescent="0.25">
      <c r="A2934" s="3" t="s">
        <v>84</v>
      </c>
      <c r="B2934" s="2" t="s">
        <v>41905</v>
      </c>
      <c r="C2934" s="2" t="s">
        <v>11782</v>
      </c>
      <c r="D2934" s="3" t="s">
        <v>11783</v>
      </c>
      <c r="E2934" s="3" t="s">
        <v>11783</v>
      </c>
      <c r="F2934" s="3" t="s">
        <v>11784</v>
      </c>
      <c r="G2934" s="3" t="s">
        <v>11783</v>
      </c>
      <c r="H2934" s="3" t="s">
        <v>31271</v>
      </c>
      <c r="I2934" s="3" t="s">
        <v>31271</v>
      </c>
      <c r="J2934" s="3" t="s">
        <v>31272</v>
      </c>
      <c r="K2934" s="3" t="s">
        <v>31271</v>
      </c>
      <c r="L2934" s="3"/>
    </row>
    <row r="2935" spans="1:12" ht="13.5" customHeight="1" x14ac:dyDescent="0.25">
      <c r="A2935" s="3" t="s">
        <v>9</v>
      </c>
      <c r="B2935" s="2" t="s">
        <v>41906</v>
      </c>
      <c r="C2935" s="2" t="s">
        <v>11785</v>
      </c>
      <c r="D2935" s="3" t="s">
        <v>11786</v>
      </c>
      <c r="E2935" s="3" t="s">
        <v>11786</v>
      </c>
      <c r="F2935" s="3" t="s">
        <v>11787</v>
      </c>
      <c r="G2935" s="3" t="s">
        <v>11788</v>
      </c>
      <c r="H2935" s="3" t="s">
        <v>31273</v>
      </c>
      <c r="I2935" s="3" t="s">
        <v>31273</v>
      </c>
      <c r="J2935" s="3" t="s">
        <v>31274</v>
      </c>
      <c r="K2935" s="3" t="s">
        <v>31275</v>
      </c>
      <c r="L2935" s="3"/>
    </row>
    <row r="2936" spans="1:12" ht="13.5" customHeight="1" x14ac:dyDescent="0.25">
      <c r="A2936" s="3" t="s">
        <v>54</v>
      </c>
      <c r="B2936" s="2" t="s">
        <v>41906</v>
      </c>
      <c r="C2936" s="2" t="s">
        <v>11785</v>
      </c>
      <c r="D2936" s="3" t="s">
        <v>11786</v>
      </c>
      <c r="E2936" s="3" t="s">
        <v>11786</v>
      </c>
      <c r="F2936" s="3" t="s">
        <v>11787</v>
      </c>
      <c r="G2936" s="3" t="s">
        <v>11788</v>
      </c>
      <c r="H2936" s="3" t="s">
        <v>31273</v>
      </c>
      <c r="I2936" s="3" t="s">
        <v>31273</v>
      </c>
      <c r="J2936" s="3" t="s">
        <v>31274</v>
      </c>
      <c r="K2936" s="3" t="s">
        <v>31275</v>
      </c>
      <c r="L2936" s="3"/>
    </row>
    <row r="2937" spans="1:12" ht="13.5" customHeight="1" x14ac:dyDescent="0.25">
      <c r="A2937" s="3" t="s">
        <v>9</v>
      </c>
      <c r="B2937" s="2" t="s">
        <v>41907</v>
      </c>
      <c r="C2937" s="2" t="s">
        <v>11789</v>
      </c>
      <c r="D2937" s="3" t="s">
        <v>11790</v>
      </c>
      <c r="E2937" s="3" t="s">
        <v>11790</v>
      </c>
      <c r="F2937" s="3" t="s">
        <v>11791</v>
      </c>
      <c r="G2937" s="3" t="s">
        <v>11792</v>
      </c>
      <c r="H2937" s="3" t="s">
        <v>31276</v>
      </c>
      <c r="I2937" s="3" t="s">
        <v>31276</v>
      </c>
      <c r="J2937" s="3" t="s">
        <v>31277</v>
      </c>
      <c r="K2937" s="3" t="s">
        <v>31278</v>
      </c>
      <c r="L2937" s="3"/>
    </row>
    <row r="2938" spans="1:12" ht="13.5" customHeight="1" x14ac:dyDescent="0.25">
      <c r="A2938" s="3" t="s">
        <v>506</v>
      </c>
      <c r="B2938" s="2" t="s">
        <v>41908</v>
      </c>
      <c r="C2938" s="2" t="s">
        <v>11793</v>
      </c>
      <c r="D2938" s="3" t="s">
        <v>11794</v>
      </c>
      <c r="E2938" s="3" t="s">
        <v>11794</v>
      </c>
      <c r="F2938" s="3" t="s">
        <v>11795</v>
      </c>
      <c r="G2938" s="3" t="s">
        <v>11794</v>
      </c>
      <c r="H2938" s="3" t="s">
        <v>31279</v>
      </c>
      <c r="I2938" s="3" t="s">
        <v>31279</v>
      </c>
      <c r="J2938" s="3" t="s">
        <v>31280</v>
      </c>
      <c r="K2938" s="3" t="s">
        <v>31279</v>
      </c>
      <c r="L2938" s="3"/>
    </row>
    <row r="2939" spans="1:12" ht="13.5" customHeight="1" x14ac:dyDescent="0.25">
      <c r="A2939" s="5" t="s">
        <v>13581</v>
      </c>
      <c r="B2939" s="5" t="s">
        <v>44746</v>
      </c>
      <c r="C2939" s="5" t="s">
        <v>44747</v>
      </c>
      <c r="D2939" s="5" t="s">
        <v>44748</v>
      </c>
      <c r="E2939" s="1" t="s">
        <v>44749</v>
      </c>
      <c r="F2939" s="1" t="s">
        <v>44750</v>
      </c>
      <c r="G2939" s="1" t="s">
        <v>44751</v>
      </c>
      <c r="H2939" s="5" t="str">
        <f ca="1">IFERROR(__xludf.DUMMYFUNCTION("GOOGLETRANSLATE(D93,""en"",""ja"")"),"インテグリンサブユニットβ3")</f>
        <v>インテグリンサブユニットβ3</v>
      </c>
      <c r="I2939" s="5" t="str">
        <f ca="1">IFERROR(__xludf.DUMMYFUNCTION("GOOGLETRANSLATE(E93,""en"",""ja"")"),"CD61; GP3A; インテグリンサブユニットβ3; 血小板糖タンパク質IIIa")</f>
        <v>CD61; GP3A; インテグリンサブユニットβ3; 血小板糖タンパク質IIIa</v>
      </c>
      <c r="J2939" s="5" t="str">
        <f ca="1">IFERROR(__xludf.DUMMYFUNCTION("GOOGLETRANSLATE(F93,""en"",""ja"")"),"生物標本中のインテグリンサブユニットベータ3の測定。")</f>
        <v>生物標本中のインテグリンサブユニットベータ3の測定。</v>
      </c>
      <c r="K2939" s="5" t="str">
        <f ca="1">IFERROR(__xludf.DUMMYFUNCTION("GOOGLETRANSLATE(G93,""en"",""ja"")"),"インテグリンサブユニットβ3測定")</f>
        <v>インテグリンサブユニットβ3測定</v>
      </c>
      <c r="L2939" s="3"/>
    </row>
    <row r="2940" spans="1:12" ht="13.5" customHeight="1" x14ac:dyDescent="0.25">
      <c r="A2940" s="3" t="s">
        <v>9</v>
      </c>
      <c r="B2940" s="2" t="s">
        <v>41909</v>
      </c>
      <c r="C2940" s="2" t="s">
        <v>11796</v>
      </c>
      <c r="D2940" s="3" t="s">
        <v>11797</v>
      </c>
      <c r="E2940" s="3" t="s">
        <v>11798</v>
      </c>
      <c r="F2940" s="3" t="s">
        <v>11799</v>
      </c>
      <c r="G2940" s="3" t="s">
        <v>11800</v>
      </c>
      <c r="H2940" s="3" t="s">
        <v>31281</v>
      </c>
      <c r="I2940" s="3" t="s">
        <v>31282</v>
      </c>
      <c r="J2940" s="3" t="s">
        <v>31283</v>
      </c>
      <c r="K2940" s="3" t="s">
        <v>31284</v>
      </c>
      <c r="L2940" s="3"/>
    </row>
    <row r="2941" spans="1:12" ht="13.5" customHeight="1" x14ac:dyDescent="0.25">
      <c r="A2941" s="3" t="s">
        <v>493</v>
      </c>
      <c r="B2941" s="2" t="s">
        <v>41910</v>
      </c>
      <c r="C2941" s="2" t="s">
        <v>11801</v>
      </c>
      <c r="D2941" s="3" t="s">
        <v>11802</v>
      </c>
      <c r="E2941" s="3" t="s">
        <v>11802</v>
      </c>
      <c r="F2941" s="3" t="s">
        <v>11803</v>
      </c>
      <c r="G2941" s="3" t="s">
        <v>11802</v>
      </c>
      <c r="H2941" s="3" t="s">
        <v>31285</v>
      </c>
      <c r="I2941" s="3" t="s">
        <v>31285</v>
      </c>
      <c r="J2941" s="3" t="s">
        <v>31286</v>
      </c>
      <c r="K2941" s="3" t="s">
        <v>31285</v>
      </c>
      <c r="L2941" s="3"/>
    </row>
    <row r="2942" spans="1:12" ht="13.5" customHeight="1" x14ac:dyDescent="0.25">
      <c r="A2942" s="3" t="s">
        <v>84</v>
      </c>
      <c r="B2942" s="2" t="s">
        <v>41911</v>
      </c>
      <c r="C2942" s="2" t="s">
        <v>11804</v>
      </c>
      <c r="D2942" s="3" t="s">
        <v>11805</v>
      </c>
      <c r="E2942" s="3" t="s">
        <v>11806</v>
      </c>
      <c r="F2942" s="3" t="s">
        <v>11807</v>
      </c>
      <c r="G2942" s="3" t="s">
        <v>11808</v>
      </c>
      <c r="H2942" s="3" t="s">
        <v>31287</v>
      </c>
      <c r="I2942" s="3" t="s">
        <v>31288</v>
      </c>
      <c r="J2942" s="3" t="s">
        <v>31289</v>
      </c>
      <c r="K2942" s="3" t="s">
        <v>31290</v>
      </c>
      <c r="L2942" s="3"/>
    </row>
    <row r="2943" spans="1:12" ht="13.5" customHeight="1" x14ac:dyDescent="0.25">
      <c r="A2943" s="3" t="s">
        <v>493</v>
      </c>
      <c r="B2943" s="2" t="s">
        <v>41912</v>
      </c>
      <c r="C2943" s="2" t="s">
        <v>11809</v>
      </c>
      <c r="D2943" s="3" t="s">
        <v>11810</v>
      </c>
      <c r="E2943" s="3" t="s">
        <v>11810</v>
      </c>
      <c r="F2943" s="3" t="s">
        <v>11811</v>
      </c>
      <c r="G2943" s="3" t="s">
        <v>11812</v>
      </c>
      <c r="H2943" s="3" t="s">
        <v>31291</v>
      </c>
      <c r="I2943" s="3" t="s">
        <v>31291</v>
      </c>
      <c r="J2943" s="3" t="s">
        <v>31292</v>
      </c>
      <c r="K2943" s="3" t="s">
        <v>31293</v>
      </c>
      <c r="L2943" s="3"/>
    </row>
    <row r="2944" spans="1:12" ht="13.5" customHeight="1" x14ac:dyDescent="0.25">
      <c r="A2944" s="3" t="s">
        <v>988</v>
      </c>
      <c r="B2944" s="2" t="s">
        <v>41913</v>
      </c>
      <c r="C2944" s="2" t="s">
        <v>11813</v>
      </c>
      <c r="D2944" s="3" t="s">
        <v>11814</v>
      </c>
      <c r="E2944" s="3" t="s">
        <v>11814</v>
      </c>
      <c r="F2944" s="3" t="s">
        <v>11815</v>
      </c>
      <c r="G2944" s="3" t="s">
        <v>11816</v>
      </c>
      <c r="H2944" s="3" t="s">
        <v>31294</v>
      </c>
      <c r="I2944" s="3" t="s">
        <v>31294</v>
      </c>
      <c r="J2944" s="3" t="s">
        <v>31295</v>
      </c>
      <c r="K2944" s="3" t="s">
        <v>31296</v>
      </c>
      <c r="L2944" s="3"/>
    </row>
    <row r="2945" spans="1:12" ht="13.5" customHeight="1" x14ac:dyDescent="0.25">
      <c r="A2945" s="3" t="s">
        <v>1667</v>
      </c>
      <c r="B2945" s="2" t="s">
        <v>41913</v>
      </c>
      <c r="C2945" s="2" t="s">
        <v>11813</v>
      </c>
      <c r="D2945" s="3" t="s">
        <v>11814</v>
      </c>
      <c r="E2945" s="3" t="s">
        <v>11814</v>
      </c>
      <c r="F2945" s="3" t="s">
        <v>11815</v>
      </c>
      <c r="G2945" s="3" t="s">
        <v>11816</v>
      </c>
      <c r="H2945" s="3" t="s">
        <v>31294</v>
      </c>
      <c r="I2945" s="3" t="s">
        <v>31294</v>
      </c>
      <c r="J2945" s="3" t="s">
        <v>31295</v>
      </c>
      <c r="K2945" s="3" t="s">
        <v>31296</v>
      </c>
      <c r="L2945" s="3"/>
    </row>
    <row r="2946" spans="1:12" ht="13.5" customHeight="1" x14ac:dyDescent="0.25">
      <c r="A2946" s="3" t="s">
        <v>70</v>
      </c>
      <c r="B2946" s="2" t="s">
        <v>41914</v>
      </c>
      <c r="C2946" s="2" t="s">
        <v>11817</v>
      </c>
      <c r="D2946" s="3" t="s">
        <v>11818</v>
      </c>
      <c r="E2946" s="3" t="s">
        <v>11819</v>
      </c>
      <c r="F2946" s="3" t="s">
        <v>11820</v>
      </c>
      <c r="G2946" s="3" t="s">
        <v>11821</v>
      </c>
      <c r="H2946" s="3" t="s">
        <v>31297</v>
      </c>
      <c r="I2946" s="3" t="s">
        <v>31298</v>
      </c>
      <c r="J2946" s="3" t="s">
        <v>31299</v>
      </c>
      <c r="K2946" s="3" t="s">
        <v>31300</v>
      </c>
      <c r="L2946" s="3"/>
    </row>
    <row r="2947" spans="1:12" ht="13.5" customHeight="1" x14ac:dyDescent="0.25">
      <c r="A2947" s="3" t="s">
        <v>70</v>
      </c>
      <c r="B2947" s="2" t="s">
        <v>41915</v>
      </c>
      <c r="C2947" s="2" t="s">
        <v>11822</v>
      </c>
      <c r="D2947" s="3" t="s">
        <v>11823</v>
      </c>
      <c r="E2947" s="3" t="s">
        <v>11824</v>
      </c>
      <c r="F2947" s="3" t="s">
        <v>11825</v>
      </c>
      <c r="G2947" s="3" t="s">
        <v>11826</v>
      </c>
      <c r="H2947" s="3" t="s">
        <v>31301</v>
      </c>
      <c r="I2947" s="3" t="s">
        <v>31302</v>
      </c>
      <c r="J2947" s="3" t="s">
        <v>31303</v>
      </c>
      <c r="K2947" s="3" t="s">
        <v>31304</v>
      </c>
      <c r="L2947" s="3"/>
    </row>
    <row r="2948" spans="1:12" ht="13.5" customHeight="1" x14ac:dyDescent="0.25">
      <c r="A2948" s="3" t="s">
        <v>988</v>
      </c>
      <c r="B2948" s="2" t="s">
        <v>41916</v>
      </c>
      <c r="C2948" s="2" t="s">
        <v>11827</v>
      </c>
      <c r="D2948" s="3" t="s">
        <v>11828</v>
      </c>
      <c r="E2948" s="3" t="s">
        <v>11828</v>
      </c>
      <c r="F2948" s="3" t="s">
        <v>11829</v>
      </c>
      <c r="G2948" s="3" t="s">
        <v>11830</v>
      </c>
      <c r="H2948" s="3" t="s">
        <v>31305</v>
      </c>
      <c r="I2948" s="3" t="s">
        <v>31305</v>
      </c>
      <c r="J2948" s="3" t="s">
        <v>31306</v>
      </c>
      <c r="K2948" s="3" t="s">
        <v>31307</v>
      </c>
      <c r="L2948" s="3"/>
    </row>
    <row r="2949" spans="1:12" ht="13.5" customHeight="1" x14ac:dyDescent="0.25">
      <c r="A2949" s="3" t="s">
        <v>988</v>
      </c>
      <c r="B2949" s="2" t="s">
        <v>41917</v>
      </c>
      <c r="C2949" s="2" t="s">
        <v>11831</v>
      </c>
      <c r="D2949" s="3" t="s">
        <v>11832</v>
      </c>
      <c r="E2949" s="3" t="s">
        <v>11832</v>
      </c>
      <c r="F2949" s="3" t="s">
        <v>11833</v>
      </c>
      <c r="G2949" s="3" t="s">
        <v>11834</v>
      </c>
      <c r="H2949" s="3" t="s">
        <v>31308</v>
      </c>
      <c r="I2949" s="3" t="s">
        <v>31308</v>
      </c>
      <c r="J2949" s="3" t="s">
        <v>31309</v>
      </c>
      <c r="K2949" s="3" t="s">
        <v>31310</v>
      </c>
      <c r="L2949" s="3"/>
    </row>
    <row r="2950" spans="1:12" ht="13.5" customHeight="1" x14ac:dyDescent="0.25">
      <c r="A2950" s="3" t="s">
        <v>988</v>
      </c>
      <c r="B2950" s="2" t="s">
        <v>41918</v>
      </c>
      <c r="C2950" s="2" t="s">
        <v>11835</v>
      </c>
      <c r="D2950" s="3" t="s">
        <v>11836</v>
      </c>
      <c r="E2950" s="3" t="s">
        <v>11836</v>
      </c>
      <c r="F2950" s="3" t="s">
        <v>11837</v>
      </c>
      <c r="G2950" s="3" t="s">
        <v>11838</v>
      </c>
      <c r="H2950" s="3" t="s">
        <v>31311</v>
      </c>
      <c r="I2950" s="3" t="s">
        <v>31311</v>
      </c>
      <c r="J2950" s="3" t="s">
        <v>31312</v>
      </c>
      <c r="K2950" s="3" t="s">
        <v>31313</v>
      </c>
      <c r="L2950" s="3"/>
    </row>
    <row r="2951" spans="1:12" ht="13.5" customHeight="1" x14ac:dyDescent="0.25">
      <c r="A2951" s="3" t="s">
        <v>988</v>
      </c>
      <c r="B2951" s="2" t="s">
        <v>41919</v>
      </c>
      <c r="C2951" s="2" t="s">
        <v>11839</v>
      </c>
      <c r="D2951" s="3" t="s">
        <v>11840</v>
      </c>
      <c r="E2951" s="3" t="s">
        <v>11840</v>
      </c>
      <c r="F2951" s="3" t="s">
        <v>11841</v>
      </c>
      <c r="G2951" s="3" t="s">
        <v>11842</v>
      </c>
      <c r="H2951" s="3" t="s">
        <v>31314</v>
      </c>
      <c r="I2951" s="3" t="s">
        <v>31314</v>
      </c>
      <c r="J2951" s="3" t="s">
        <v>31315</v>
      </c>
      <c r="K2951" s="3" t="s">
        <v>31316</v>
      </c>
      <c r="L2951" s="3"/>
    </row>
    <row r="2952" spans="1:12" ht="13.5" customHeight="1" x14ac:dyDescent="0.25">
      <c r="A2952" s="3" t="s">
        <v>988</v>
      </c>
      <c r="B2952" s="2" t="s">
        <v>41920</v>
      </c>
      <c r="C2952" s="2" t="s">
        <v>11843</v>
      </c>
      <c r="D2952" s="3" t="s">
        <v>11844</v>
      </c>
      <c r="E2952" s="3" t="s">
        <v>11844</v>
      </c>
      <c r="F2952" s="3" t="s">
        <v>11845</v>
      </c>
      <c r="G2952" s="3" t="s">
        <v>11846</v>
      </c>
      <c r="H2952" s="3" t="s">
        <v>31317</v>
      </c>
      <c r="I2952" s="3" t="s">
        <v>31317</v>
      </c>
      <c r="J2952" s="3" t="s">
        <v>31318</v>
      </c>
      <c r="K2952" s="3" t="s">
        <v>31319</v>
      </c>
      <c r="L2952" s="3"/>
    </row>
    <row r="2953" spans="1:12" ht="13.5" customHeight="1" x14ac:dyDescent="0.25">
      <c r="A2953" s="3" t="s">
        <v>988</v>
      </c>
      <c r="B2953" s="2" t="s">
        <v>41921</v>
      </c>
      <c r="C2953" s="2" t="s">
        <v>11847</v>
      </c>
      <c r="D2953" s="3" t="s">
        <v>11848</v>
      </c>
      <c r="E2953" s="3" t="s">
        <v>11848</v>
      </c>
      <c r="F2953" s="3" t="s">
        <v>11849</v>
      </c>
      <c r="G2953" s="3" t="s">
        <v>11850</v>
      </c>
      <c r="H2953" s="3" t="s">
        <v>31320</v>
      </c>
      <c r="I2953" s="3" t="s">
        <v>31320</v>
      </c>
      <c r="J2953" s="3" t="s">
        <v>31321</v>
      </c>
      <c r="K2953" s="3" t="s">
        <v>31322</v>
      </c>
      <c r="L2953" s="3"/>
    </row>
    <row r="2954" spans="1:12" ht="13.5" customHeight="1" x14ac:dyDescent="0.25">
      <c r="A2954" s="3" t="s">
        <v>988</v>
      </c>
      <c r="B2954" s="2" t="s">
        <v>41922</v>
      </c>
      <c r="C2954" s="2" t="s">
        <v>11851</v>
      </c>
      <c r="D2954" s="3" t="s">
        <v>11852</v>
      </c>
      <c r="E2954" s="3" t="s">
        <v>11852</v>
      </c>
      <c r="F2954" s="3" t="s">
        <v>11853</v>
      </c>
      <c r="G2954" s="3" t="s">
        <v>11854</v>
      </c>
      <c r="H2954" s="3" t="s">
        <v>31323</v>
      </c>
      <c r="I2954" s="3" t="s">
        <v>31323</v>
      </c>
      <c r="J2954" s="3" t="s">
        <v>31324</v>
      </c>
      <c r="K2954" s="3" t="s">
        <v>31325</v>
      </c>
      <c r="L2954" s="3"/>
    </row>
    <row r="2955" spans="1:12" ht="13.5" customHeight="1" x14ac:dyDescent="0.25">
      <c r="A2955" s="3" t="s">
        <v>988</v>
      </c>
      <c r="B2955" s="2" t="s">
        <v>41923</v>
      </c>
      <c r="C2955" s="2" t="s">
        <v>11855</v>
      </c>
      <c r="D2955" s="3" t="s">
        <v>11856</v>
      </c>
      <c r="E2955" s="3" t="s">
        <v>11856</v>
      </c>
      <c r="F2955" s="3" t="s">
        <v>11857</v>
      </c>
      <c r="G2955" s="3" t="s">
        <v>11858</v>
      </c>
      <c r="H2955" s="3" t="s">
        <v>31326</v>
      </c>
      <c r="I2955" s="3" t="s">
        <v>31326</v>
      </c>
      <c r="J2955" s="3" t="s">
        <v>31327</v>
      </c>
      <c r="K2955" s="3" t="s">
        <v>31328</v>
      </c>
      <c r="L2955" s="3"/>
    </row>
    <row r="2956" spans="1:12" ht="13.5" customHeight="1" x14ac:dyDescent="0.25">
      <c r="A2956" s="3" t="s">
        <v>988</v>
      </c>
      <c r="B2956" s="2" t="s">
        <v>41924</v>
      </c>
      <c r="C2956" s="2" t="s">
        <v>11859</v>
      </c>
      <c r="D2956" s="3" t="s">
        <v>11860</v>
      </c>
      <c r="E2956" s="3" t="s">
        <v>11860</v>
      </c>
      <c r="F2956" s="3" t="s">
        <v>11861</v>
      </c>
      <c r="G2956" s="3" t="s">
        <v>11862</v>
      </c>
      <c r="H2956" s="3" t="s">
        <v>31329</v>
      </c>
      <c r="I2956" s="3" t="s">
        <v>31329</v>
      </c>
      <c r="J2956" s="3" t="s">
        <v>31330</v>
      </c>
      <c r="K2956" s="3" t="s">
        <v>31331</v>
      </c>
      <c r="L2956" s="3"/>
    </row>
    <row r="2957" spans="1:12" ht="13.5" customHeight="1" x14ac:dyDescent="0.25">
      <c r="A2957" s="3" t="s">
        <v>988</v>
      </c>
      <c r="B2957" s="2" t="s">
        <v>41925</v>
      </c>
      <c r="C2957" s="2" t="s">
        <v>11863</v>
      </c>
      <c r="D2957" s="3" t="s">
        <v>11864</v>
      </c>
      <c r="E2957" s="3" t="s">
        <v>11864</v>
      </c>
      <c r="F2957" s="3" t="s">
        <v>11865</v>
      </c>
      <c r="G2957" s="3" t="s">
        <v>11866</v>
      </c>
      <c r="H2957" s="3" t="s">
        <v>31332</v>
      </c>
      <c r="I2957" s="3" t="s">
        <v>31332</v>
      </c>
      <c r="J2957" s="3" t="s">
        <v>31333</v>
      </c>
      <c r="K2957" s="3" t="s">
        <v>31334</v>
      </c>
      <c r="L2957" s="3"/>
    </row>
    <row r="2958" spans="1:12" ht="13.5" customHeight="1" x14ac:dyDescent="0.25">
      <c r="A2958" s="3" t="s">
        <v>9</v>
      </c>
      <c r="B2958" s="2" t="s">
        <v>41926</v>
      </c>
      <c r="C2958" s="2" t="s">
        <v>11867</v>
      </c>
      <c r="D2958" s="3" t="s">
        <v>11868</v>
      </c>
      <c r="E2958" s="3" t="s">
        <v>11869</v>
      </c>
      <c r="F2958" s="3" t="s">
        <v>11870</v>
      </c>
      <c r="G2958" s="3" t="s">
        <v>11871</v>
      </c>
      <c r="H2958" s="3" t="s">
        <v>11868</v>
      </c>
      <c r="I2958" s="3" t="s">
        <v>11869</v>
      </c>
      <c r="J2958" s="3" t="s">
        <v>31335</v>
      </c>
      <c r="K2958" s="3" t="s">
        <v>31336</v>
      </c>
      <c r="L2958" s="3"/>
    </row>
    <row r="2959" spans="1:12" ht="13.5" customHeight="1" x14ac:dyDescent="0.25">
      <c r="A2959" s="3" t="s">
        <v>9</v>
      </c>
      <c r="B2959" s="2" t="s">
        <v>41927</v>
      </c>
      <c r="C2959" s="2" t="s">
        <v>11872</v>
      </c>
      <c r="D2959" s="3" t="s">
        <v>11873</v>
      </c>
      <c r="E2959" s="3" t="s">
        <v>11874</v>
      </c>
      <c r="F2959" s="3" t="s">
        <v>11875</v>
      </c>
      <c r="G2959" s="3" t="s">
        <v>11876</v>
      </c>
      <c r="H2959" s="3" t="s">
        <v>11873</v>
      </c>
      <c r="I2959" s="3" t="s">
        <v>11874</v>
      </c>
      <c r="J2959" s="3" t="s">
        <v>31337</v>
      </c>
      <c r="K2959" s="3" t="s">
        <v>31338</v>
      </c>
      <c r="L2959" s="3"/>
    </row>
    <row r="2960" spans="1:12" ht="13.5" customHeight="1" x14ac:dyDescent="0.25">
      <c r="A2960" s="3" t="s">
        <v>9</v>
      </c>
      <c r="B2960" s="2" t="s">
        <v>41928</v>
      </c>
      <c r="C2960" s="2" t="s">
        <v>11877</v>
      </c>
      <c r="D2960" s="3" t="s">
        <v>11878</v>
      </c>
      <c r="E2960" s="3" t="s">
        <v>11879</v>
      </c>
      <c r="F2960" s="3" t="s">
        <v>11880</v>
      </c>
      <c r="G2960" s="3" t="s">
        <v>11881</v>
      </c>
      <c r="H2960" s="3" t="s">
        <v>11878</v>
      </c>
      <c r="I2960" s="3" t="s">
        <v>11879</v>
      </c>
      <c r="J2960" s="3" t="s">
        <v>31339</v>
      </c>
      <c r="K2960" s="3" t="s">
        <v>31340</v>
      </c>
      <c r="L2960" s="3"/>
    </row>
    <row r="2961" spans="1:12" ht="13.5" customHeight="1" x14ac:dyDescent="0.25">
      <c r="A2961" s="3" t="s">
        <v>9</v>
      </c>
      <c r="B2961" s="2" t="s">
        <v>41929</v>
      </c>
      <c r="C2961" s="2" t="s">
        <v>11882</v>
      </c>
      <c r="D2961" s="3" t="s">
        <v>11883</v>
      </c>
      <c r="E2961" s="3" t="s">
        <v>11884</v>
      </c>
      <c r="F2961" s="3" t="s">
        <v>11885</v>
      </c>
      <c r="G2961" s="3" t="s">
        <v>11886</v>
      </c>
      <c r="H2961" s="3" t="s">
        <v>11883</v>
      </c>
      <c r="I2961" s="3" t="s">
        <v>11884</v>
      </c>
      <c r="J2961" s="3" t="s">
        <v>31341</v>
      </c>
      <c r="K2961" s="3" t="s">
        <v>31342</v>
      </c>
      <c r="L2961" s="3"/>
    </row>
    <row r="2962" spans="1:12" ht="13.5" customHeight="1" x14ac:dyDescent="0.25">
      <c r="A2962" s="3" t="s">
        <v>9</v>
      </c>
      <c r="B2962" s="2" t="s">
        <v>41930</v>
      </c>
      <c r="C2962" s="2" t="s">
        <v>11887</v>
      </c>
      <c r="D2962" s="3" t="s">
        <v>11888</v>
      </c>
      <c r="E2962" s="3" t="s">
        <v>11889</v>
      </c>
      <c r="F2962" s="3" t="s">
        <v>11890</v>
      </c>
      <c r="G2962" s="3" t="s">
        <v>11891</v>
      </c>
      <c r="H2962" s="3" t="s">
        <v>11888</v>
      </c>
      <c r="I2962" s="3" t="s">
        <v>11889</v>
      </c>
      <c r="J2962" s="3" t="s">
        <v>31343</v>
      </c>
      <c r="K2962" s="3" t="s">
        <v>31344</v>
      </c>
      <c r="L2962" s="3"/>
    </row>
    <row r="2963" spans="1:12" ht="13.5" customHeight="1" x14ac:dyDescent="0.25">
      <c r="A2963" s="3" t="s">
        <v>9</v>
      </c>
      <c r="B2963" s="2" t="s">
        <v>41931</v>
      </c>
      <c r="C2963" s="2" t="s">
        <v>11892</v>
      </c>
      <c r="D2963" s="3" t="s">
        <v>11893</v>
      </c>
      <c r="E2963" s="3" t="s">
        <v>11894</v>
      </c>
      <c r="F2963" s="3" t="s">
        <v>11895</v>
      </c>
      <c r="G2963" s="3" t="s">
        <v>11896</v>
      </c>
      <c r="H2963" s="3" t="s">
        <v>11893</v>
      </c>
      <c r="I2963" s="3" t="s">
        <v>11894</v>
      </c>
      <c r="J2963" s="3" t="s">
        <v>31345</v>
      </c>
      <c r="K2963" s="3" t="s">
        <v>31346</v>
      </c>
      <c r="L2963" s="3"/>
    </row>
    <row r="2964" spans="1:12" ht="13.5" customHeight="1" x14ac:dyDescent="0.25">
      <c r="A2964" s="3" t="s">
        <v>9</v>
      </c>
      <c r="B2964" s="2" t="s">
        <v>41932</v>
      </c>
      <c r="C2964" s="2" t="s">
        <v>11897</v>
      </c>
      <c r="D2964" s="3" t="s">
        <v>11898</v>
      </c>
      <c r="E2964" s="3" t="s">
        <v>11899</v>
      </c>
      <c r="F2964" s="3" t="s">
        <v>11900</v>
      </c>
      <c r="G2964" s="3" t="s">
        <v>11901</v>
      </c>
      <c r="H2964" s="3" t="s">
        <v>11898</v>
      </c>
      <c r="I2964" s="3" t="s">
        <v>11899</v>
      </c>
      <c r="J2964" s="3" t="s">
        <v>31347</v>
      </c>
      <c r="K2964" s="3" t="s">
        <v>31348</v>
      </c>
      <c r="L2964" s="3"/>
    </row>
    <row r="2965" spans="1:12" ht="13.5" customHeight="1" x14ac:dyDescent="0.25">
      <c r="A2965" s="3" t="s">
        <v>9</v>
      </c>
      <c r="B2965" s="2" t="s">
        <v>41933</v>
      </c>
      <c r="C2965" s="2" t="s">
        <v>11902</v>
      </c>
      <c r="D2965" s="3" t="s">
        <v>11903</v>
      </c>
      <c r="E2965" s="3" t="s">
        <v>11903</v>
      </c>
      <c r="F2965" s="3" t="s">
        <v>11904</v>
      </c>
      <c r="G2965" s="3" t="s">
        <v>11905</v>
      </c>
      <c r="H2965" s="3" t="s">
        <v>31349</v>
      </c>
      <c r="I2965" s="3" t="s">
        <v>31349</v>
      </c>
      <c r="J2965" s="3" t="s">
        <v>31350</v>
      </c>
      <c r="K2965" s="3" t="s">
        <v>31351</v>
      </c>
      <c r="L2965" s="3"/>
    </row>
    <row r="2966" spans="1:12" ht="13.5" customHeight="1" x14ac:dyDescent="0.25">
      <c r="A2966" s="3" t="s">
        <v>70</v>
      </c>
      <c r="B2966" s="2" t="s">
        <v>41934</v>
      </c>
      <c r="C2966" s="2" t="s">
        <v>11906</v>
      </c>
      <c r="D2966" s="3" t="s">
        <v>11907</v>
      </c>
      <c r="E2966" s="3" t="s">
        <v>11907</v>
      </c>
      <c r="F2966" s="3" t="s">
        <v>11908</v>
      </c>
      <c r="G2966" s="3" t="s">
        <v>11909</v>
      </c>
      <c r="H2966" s="3" t="s">
        <v>31352</v>
      </c>
      <c r="I2966" s="3" t="s">
        <v>31352</v>
      </c>
      <c r="J2966" s="3" t="s">
        <v>31353</v>
      </c>
      <c r="K2966" s="3" t="s">
        <v>31354</v>
      </c>
      <c r="L2966" s="3"/>
    </row>
    <row r="2967" spans="1:12" ht="13.5" customHeight="1" x14ac:dyDescent="0.25">
      <c r="A2967" s="3" t="s">
        <v>70</v>
      </c>
      <c r="B2967" s="2" t="s">
        <v>41935</v>
      </c>
      <c r="C2967" s="2" t="s">
        <v>11910</v>
      </c>
      <c r="D2967" s="3" t="s">
        <v>11911</v>
      </c>
      <c r="E2967" s="3" t="s">
        <v>11911</v>
      </c>
      <c r="F2967" s="3" t="s">
        <v>11912</v>
      </c>
      <c r="G2967" s="3" t="s">
        <v>11913</v>
      </c>
      <c r="H2967" s="3" t="s">
        <v>31355</v>
      </c>
      <c r="I2967" s="3" t="s">
        <v>31355</v>
      </c>
      <c r="J2967" s="3" t="s">
        <v>31356</v>
      </c>
      <c r="K2967" s="4" t="s">
        <v>31357</v>
      </c>
      <c r="L2967" s="3"/>
    </row>
    <row r="2968" spans="1:12" ht="13.5" customHeight="1" x14ac:dyDescent="0.25">
      <c r="A2968" s="3" t="s">
        <v>9</v>
      </c>
      <c r="B2968" s="2" t="s">
        <v>41936</v>
      </c>
      <c r="C2968" s="2" t="s">
        <v>11914</v>
      </c>
      <c r="D2968" s="3" t="s">
        <v>11915</v>
      </c>
      <c r="E2968" s="3" t="s">
        <v>11915</v>
      </c>
      <c r="F2968" s="3" t="s">
        <v>11916</v>
      </c>
      <c r="G2968" s="3" t="s">
        <v>11917</v>
      </c>
      <c r="H2968" s="3" t="s">
        <v>31358</v>
      </c>
      <c r="I2968" s="3" t="s">
        <v>31358</v>
      </c>
      <c r="J2968" s="3" t="s">
        <v>31359</v>
      </c>
      <c r="K2968" s="3" t="s">
        <v>31360</v>
      </c>
      <c r="L2968" s="3"/>
    </row>
    <row r="2969" spans="1:12" ht="13.5" customHeight="1" x14ac:dyDescent="0.25">
      <c r="A2969" s="3" t="s">
        <v>9</v>
      </c>
      <c r="B2969" s="2" t="s">
        <v>41937</v>
      </c>
      <c r="C2969" s="2" t="s">
        <v>11918</v>
      </c>
      <c r="D2969" s="3" t="s">
        <v>11919</v>
      </c>
      <c r="E2969" s="3" t="s">
        <v>11919</v>
      </c>
      <c r="F2969" s="3" t="s">
        <v>11920</v>
      </c>
      <c r="G2969" s="3" t="s">
        <v>11921</v>
      </c>
      <c r="H2969" s="3" t="s">
        <v>31361</v>
      </c>
      <c r="I2969" s="3" t="s">
        <v>31361</v>
      </c>
      <c r="J2969" s="3" t="s">
        <v>31362</v>
      </c>
      <c r="K2969" s="3" t="s">
        <v>31363</v>
      </c>
      <c r="L2969" s="3"/>
    </row>
    <row r="2970" spans="1:12" ht="13.5" customHeight="1" x14ac:dyDescent="0.25">
      <c r="A2970" s="3" t="s">
        <v>9</v>
      </c>
      <c r="B2970" s="2" t="s">
        <v>41938</v>
      </c>
      <c r="C2970" s="2" t="s">
        <v>11922</v>
      </c>
      <c r="D2970" s="3" t="s">
        <v>11923</v>
      </c>
      <c r="E2970" s="3" t="s">
        <v>11923</v>
      </c>
      <c r="F2970" s="3" t="s">
        <v>11924</v>
      </c>
      <c r="G2970" s="3" t="s">
        <v>11925</v>
      </c>
      <c r="H2970" s="3" t="s">
        <v>31364</v>
      </c>
      <c r="I2970" s="3" t="s">
        <v>31364</v>
      </c>
      <c r="J2970" s="3" t="s">
        <v>31365</v>
      </c>
      <c r="K2970" s="3" t="s">
        <v>31366</v>
      </c>
      <c r="L2970" s="3"/>
    </row>
    <row r="2971" spans="1:12" ht="13.5" customHeight="1" x14ac:dyDescent="0.25">
      <c r="A2971" s="3" t="s">
        <v>9</v>
      </c>
      <c r="B2971" s="2" t="s">
        <v>41939</v>
      </c>
      <c r="C2971" s="2" t="s">
        <v>11926</v>
      </c>
      <c r="D2971" s="3" t="s">
        <v>11927</v>
      </c>
      <c r="E2971" s="3" t="s">
        <v>11927</v>
      </c>
      <c r="F2971" s="3" t="s">
        <v>11928</v>
      </c>
      <c r="G2971" s="3" t="s">
        <v>11929</v>
      </c>
      <c r="H2971" s="3" t="s">
        <v>31367</v>
      </c>
      <c r="I2971" s="3" t="s">
        <v>31367</v>
      </c>
      <c r="J2971" s="3" t="s">
        <v>31368</v>
      </c>
      <c r="K2971" s="3" t="s">
        <v>31369</v>
      </c>
      <c r="L2971" s="3"/>
    </row>
    <row r="2972" spans="1:12" ht="13.5" customHeight="1" x14ac:dyDescent="0.25">
      <c r="A2972" s="3" t="s">
        <v>9</v>
      </c>
      <c r="B2972" s="2" t="s">
        <v>41940</v>
      </c>
      <c r="C2972" s="2" t="s">
        <v>11930</v>
      </c>
      <c r="D2972" s="3" t="s">
        <v>11931</v>
      </c>
      <c r="E2972" s="3" t="s">
        <v>11931</v>
      </c>
      <c r="F2972" s="3" t="s">
        <v>11932</v>
      </c>
      <c r="G2972" s="3" t="s">
        <v>11933</v>
      </c>
      <c r="H2972" s="3" t="s">
        <v>31370</v>
      </c>
      <c r="I2972" s="3" t="s">
        <v>31370</v>
      </c>
      <c r="J2972" s="3" t="s">
        <v>31371</v>
      </c>
      <c r="K2972" s="3" t="s">
        <v>31372</v>
      </c>
      <c r="L2972" s="3"/>
    </row>
    <row r="2973" spans="1:12" ht="13.5" customHeight="1" x14ac:dyDescent="0.25">
      <c r="A2973" s="3" t="s">
        <v>9</v>
      </c>
      <c r="B2973" s="2" t="s">
        <v>41941</v>
      </c>
      <c r="C2973" s="2" t="s">
        <v>11934</v>
      </c>
      <c r="D2973" s="3" t="s">
        <v>11935</v>
      </c>
      <c r="E2973" s="3" t="s">
        <v>11935</v>
      </c>
      <c r="F2973" s="3" t="s">
        <v>11936</v>
      </c>
      <c r="G2973" s="3" t="s">
        <v>11937</v>
      </c>
      <c r="H2973" s="3" t="s">
        <v>31373</v>
      </c>
      <c r="I2973" s="3" t="s">
        <v>31373</v>
      </c>
      <c r="J2973" s="3" t="s">
        <v>31374</v>
      </c>
      <c r="K2973" s="3" t="s">
        <v>31375</v>
      </c>
      <c r="L2973" s="3"/>
    </row>
    <row r="2974" spans="1:12" ht="13.5" customHeight="1" x14ac:dyDescent="0.25">
      <c r="A2974" s="3" t="s">
        <v>9</v>
      </c>
      <c r="B2974" s="2" t="s">
        <v>41942</v>
      </c>
      <c r="C2974" s="2" t="s">
        <v>11938</v>
      </c>
      <c r="D2974" s="3" t="s">
        <v>11939</v>
      </c>
      <c r="E2974" s="3" t="s">
        <v>11939</v>
      </c>
      <c r="F2974" s="3" t="s">
        <v>11940</v>
      </c>
      <c r="G2974" s="3" t="s">
        <v>11941</v>
      </c>
      <c r="H2974" s="3" t="s">
        <v>31376</v>
      </c>
      <c r="I2974" s="3" t="s">
        <v>31376</v>
      </c>
      <c r="J2974" s="3" t="s">
        <v>31377</v>
      </c>
      <c r="K2974" s="3" t="s">
        <v>31378</v>
      </c>
      <c r="L2974" s="3"/>
    </row>
    <row r="2975" spans="1:12" ht="13.5" customHeight="1" x14ac:dyDescent="0.25">
      <c r="A2975" s="3" t="s">
        <v>9</v>
      </c>
      <c r="B2975" s="2" t="s">
        <v>41943</v>
      </c>
      <c r="C2975" s="2" t="s">
        <v>11942</v>
      </c>
      <c r="D2975" s="3" t="s">
        <v>11943</v>
      </c>
      <c r="E2975" s="3" t="s">
        <v>11943</v>
      </c>
      <c r="F2975" s="3" t="s">
        <v>11944</v>
      </c>
      <c r="G2975" s="3" t="s">
        <v>11945</v>
      </c>
      <c r="H2975" s="3" t="s">
        <v>31379</v>
      </c>
      <c r="I2975" s="3" t="s">
        <v>31379</v>
      </c>
      <c r="J2975" s="3" t="s">
        <v>31380</v>
      </c>
      <c r="K2975" s="3" t="s">
        <v>31381</v>
      </c>
      <c r="L2975" s="3"/>
    </row>
    <row r="2976" spans="1:12" ht="13.5" customHeight="1" x14ac:dyDescent="0.25">
      <c r="A2976" s="3" t="s">
        <v>9</v>
      </c>
      <c r="B2976" s="2" t="s">
        <v>41944</v>
      </c>
      <c r="C2976" s="2" t="s">
        <v>11946</v>
      </c>
      <c r="D2976" s="3" t="s">
        <v>11947</v>
      </c>
      <c r="E2976" s="3" t="s">
        <v>11947</v>
      </c>
      <c r="F2976" s="3" t="s">
        <v>11948</v>
      </c>
      <c r="G2976" s="3" t="s">
        <v>11947</v>
      </c>
      <c r="H2976" s="3" t="s">
        <v>28481</v>
      </c>
      <c r="I2976" s="3" t="s">
        <v>28481</v>
      </c>
      <c r="J2976" s="3" t="s">
        <v>31382</v>
      </c>
      <c r="K2976" s="3" t="s">
        <v>28481</v>
      </c>
      <c r="L2976" s="3"/>
    </row>
    <row r="2977" spans="1:12" ht="13.5" customHeight="1" x14ac:dyDescent="0.25">
      <c r="A2977" s="3" t="s">
        <v>9</v>
      </c>
      <c r="B2977" s="2" t="s">
        <v>41945</v>
      </c>
      <c r="C2977" s="2" t="s">
        <v>11949</v>
      </c>
      <c r="D2977" s="3" t="s">
        <v>11950</v>
      </c>
      <c r="E2977" s="3" t="s">
        <v>11951</v>
      </c>
      <c r="F2977" s="3" t="s">
        <v>11952</v>
      </c>
      <c r="G2977" s="3" t="s">
        <v>11953</v>
      </c>
      <c r="H2977" s="3" t="s">
        <v>31383</v>
      </c>
      <c r="I2977" s="3" t="s">
        <v>11951</v>
      </c>
      <c r="J2977" s="3" t="s">
        <v>31384</v>
      </c>
      <c r="K2977" s="3" t="s">
        <v>31385</v>
      </c>
      <c r="L2977" s="3"/>
    </row>
    <row r="2978" spans="1:12" ht="13.5" customHeight="1" x14ac:dyDescent="0.25">
      <c r="A2978" s="5" t="s">
        <v>13581</v>
      </c>
      <c r="B2978" s="5" t="s">
        <v>41945</v>
      </c>
      <c r="C2978" s="5" t="s">
        <v>11949</v>
      </c>
      <c r="D2978" s="5" t="s">
        <v>11950</v>
      </c>
      <c r="E2978" s="1" t="s">
        <v>11951</v>
      </c>
      <c r="F2978" s="1" t="s">
        <v>11952</v>
      </c>
      <c r="G2978" s="1" t="s">
        <v>11953</v>
      </c>
      <c r="H2978" s="5" t="str">
        <f ca="1">IFERROR(__xludf.DUMMYFUNCTION("GOOGLETRANSLATE(D94,""en"",""ja"")"),"キ67")</f>
        <v>キ67</v>
      </c>
      <c r="I2978" s="5" t="str">
        <f ca="1">IFERROR(__xludf.DUMMYFUNCTION("GOOGLETRANSLATE(E94,""en"",""ja"")"),"Ki-67; KI67; MKI67; pKi-67")</f>
        <v>Ki-67; KI67; MKI67; pKi-67</v>
      </c>
      <c r="J2978" s="5" t="str">
        <f ca="1">IFERROR(__xludf.DUMMYFUNCTION("GOOGLETRANSLATE(F94,""en"",""ja"")"),"生物標本中の Ki-67 タンパク質の測定。")</f>
        <v>生物標本中の Ki-67 タンパク質の測定。</v>
      </c>
      <c r="K2978" s="5" t="str">
        <f ca="1">IFERROR(__xludf.DUMMYFUNCTION("GOOGLETRANSLATE(G94,""en"",""ja"")"),"Ki67測定")</f>
        <v>Ki67測定</v>
      </c>
      <c r="L2978" s="3"/>
    </row>
    <row r="2979" spans="1:12" ht="13.5" customHeight="1" x14ac:dyDescent="0.25">
      <c r="A2979" s="3" t="s">
        <v>106</v>
      </c>
      <c r="B2979" s="2" t="s">
        <v>41946</v>
      </c>
      <c r="C2979" s="2" t="s">
        <v>11954</v>
      </c>
      <c r="D2979" s="3" t="s">
        <v>11955</v>
      </c>
      <c r="E2979" s="3" t="s">
        <v>11955</v>
      </c>
      <c r="F2979" s="3" t="s">
        <v>11956</v>
      </c>
      <c r="G2979" s="3" t="s">
        <v>11957</v>
      </c>
      <c r="H2979" s="3" t="s">
        <v>31386</v>
      </c>
      <c r="I2979" s="3" t="s">
        <v>31386</v>
      </c>
      <c r="J2979" s="3" t="s">
        <v>31387</v>
      </c>
      <c r="K2979" s="3" t="s">
        <v>31388</v>
      </c>
      <c r="L2979" s="3"/>
    </row>
    <row r="2980" spans="1:12" ht="13.5" customHeight="1" x14ac:dyDescent="0.25">
      <c r="A2980" s="3" t="s">
        <v>9</v>
      </c>
      <c r="B2980" s="2" t="s">
        <v>41947</v>
      </c>
      <c r="C2980" s="2" t="s">
        <v>11958</v>
      </c>
      <c r="D2980" s="3" t="s">
        <v>11959</v>
      </c>
      <c r="E2980" s="3" t="s">
        <v>11960</v>
      </c>
      <c r="F2980" s="3" t="s">
        <v>11961</v>
      </c>
      <c r="G2980" s="3" t="s">
        <v>11962</v>
      </c>
      <c r="H2980" s="3" t="s">
        <v>31389</v>
      </c>
      <c r="I2980" s="3" t="s">
        <v>31390</v>
      </c>
      <c r="J2980" s="3" t="s">
        <v>31391</v>
      </c>
      <c r="K2980" s="3" t="s">
        <v>31392</v>
      </c>
      <c r="L2980" s="3"/>
    </row>
    <row r="2981" spans="1:12" ht="13.5" customHeight="1" x14ac:dyDescent="0.25">
      <c r="A2981" s="3" t="s">
        <v>9</v>
      </c>
      <c r="B2981" s="2" t="s">
        <v>41948</v>
      </c>
      <c r="C2981" s="2" t="s">
        <v>11963</v>
      </c>
      <c r="D2981" s="3" t="s">
        <v>11964</v>
      </c>
      <c r="E2981" s="3" t="s">
        <v>11964</v>
      </c>
      <c r="F2981" s="3" t="s">
        <v>11965</v>
      </c>
      <c r="G2981" s="3" t="s">
        <v>11966</v>
      </c>
      <c r="H2981" s="3" t="s">
        <v>31393</v>
      </c>
      <c r="I2981" s="3" t="s">
        <v>31393</v>
      </c>
      <c r="J2981" s="3" t="s">
        <v>31394</v>
      </c>
      <c r="K2981" s="3" t="s">
        <v>31395</v>
      </c>
      <c r="L2981" s="3"/>
    </row>
    <row r="2982" spans="1:12" ht="13.5" customHeight="1" x14ac:dyDescent="0.25">
      <c r="A2982" s="3" t="s">
        <v>9</v>
      </c>
      <c r="B2982" s="2" t="s">
        <v>41949</v>
      </c>
      <c r="C2982" s="2" t="s">
        <v>11967</v>
      </c>
      <c r="D2982" s="3" t="s">
        <v>11968</v>
      </c>
      <c r="E2982" s="3" t="s">
        <v>11968</v>
      </c>
      <c r="F2982" s="3" t="s">
        <v>11969</v>
      </c>
      <c r="G2982" s="3" t="s">
        <v>11968</v>
      </c>
      <c r="H2982" s="3" t="s">
        <v>31396</v>
      </c>
      <c r="I2982" s="3" t="s">
        <v>31396</v>
      </c>
      <c r="J2982" s="3" t="s">
        <v>31397</v>
      </c>
      <c r="K2982" s="3" t="s">
        <v>31396</v>
      </c>
      <c r="L2982" s="3"/>
    </row>
    <row r="2983" spans="1:12" ht="13.5" customHeight="1" x14ac:dyDescent="0.25">
      <c r="A2983" s="3" t="s">
        <v>9</v>
      </c>
      <c r="B2983" s="2" t="s">
        <v>41950</v>
      </c>
      <c r="C2983" s="2" t="s">
        <v>11970</v>
      </c>
      <c r="D2983" s="3" t="s">
        <v>11971</v>
      </c>
      <c r="E2983" s="3" t="s">
        <v>11972</v>
      </c>
      <c r="F2983" s="3" t="s">
        <v>11973</v>
      </c>
      <c r="G2983" s="3" t="s">
        <v>11974</v>
      </c>
      <c r="H2983" s="3" t="s">
        <v>31398</v>
      </c>
      <c r="I2983" s="3" t="s">
        <v>31399</v>
      </c>
      <c r="J2983" s="3" t="s">
        <v>31400</v>
      </c>
      <c r="K2983" s="3" t="s">
        <v>31401</v>
      </c>
      <c r="L2983" s="3"/>
    </row>
    <row r="2984" spans="1:12" ht="13.5" customHeight="1" x14ac:dyDescent="0.25">
      <c r="A2984" s="3" t="s">
        <v>9</v>
      </c>
      <c r="B2984" s="2" t="s">
        <v>41951</v>
      </c>
      <c r="C2984" s="2" t="s">
        <v>11975</v>
      </c>
      <c r="D2984" s="3" t="s">
        <v>11976</v>
      </c>
      <c r="E2984" s="3" t="s">
        <v>11977</v>
      </c>
      <c r="F2984" s="3" t="s">
        <v>11978</v>
      </c>
      <c r="G2984" s="3" t="s">
        <v>11979</v>
      </c>
      <c r="H2984" s="3" t="s">
        <v>31402</v>
      </c>
      <c r="I2984" s="3" t="s">
        <v>31403</v>
      </c>
      <c r="J2984" s="3" t="s">
        <v>31404</v>
      </c>
      <c r="K2984" s="4" t="s">
        <v>31405</v>
      </c>
      <c r="L2984" s="3"/>
    </row>
    <row r="2985" spans="1:12" ht="13.5" customHeight="1" x14ac:dyDescent="0.25">
      <c r="A2985" s="3" t="s">
        <v>9</v>
      </c>
      <c r="B2985" s="2" t="s">
        <v>41952</v>
      </c>
      <c r="C2985" s="2" t="s">
        <v>11980</v>
      </c>
      <c r="D2985" s="3" t="s">
        <v>11981</v>
      </c>
      <c r="E2985" s="3" t="s">
        <v>11982</v>
      </c>
      <c r="F2985" s="3" t="s">
        <v>11983</v>
      </c>
      <c r="G2985" s="3" t="s">
        <v>11984</v>
      </c>
      <c r="H2985" s="3" t="s">
        <v>31406</v>
      </c>
      <c r="I2985" s="3" t="s">
        <v>31407</v>
      </c>
      <c r="J2985" s="3" t="s">
        <v>31408</v>
      </c>
      <c r="K2985" s="3" t="s">
        <v>31409</v>
      </c>
      <c r="L2985" s="3"/>
    </row>
    <row r="2986" spans="1:12" ht="13.5" customHeight="1" x14ac:dyDescent="0.25">
      <c r="A2986" s="3" t="s">
        <v>9</v>
      </c>
      <c r="B2986" s="2" t="s">
        <v>41953</v>
      </c>
      <c r="C2986" s="2" t="s">
        <v>11985</v>
      </c>
      <c r="D2986" s="3" t="s">
        <v>11986</v>
      </c>
      <c r="E2986" s="3" t="s">
        <v>11987</v>
      </c>
      <c r="F2986" s="3" t="s">
        <v>11988</v>
      </c>
      <c r="G2986" s="3" t="s">
        <v>11989</v>
      </c>
      <c r="H2986" s="3" t="s">
        <v>31410</v>
      </c>
      <c r="I2986" s="3" t="s">
        <v>31411</v>
      </c>
      <c r="J2986" s="3" t="s">
        <v>31412</v>
      </c>
      <c r="K2986" s="3" t="s">
        <v>31413</v>
      </c>
      <c r="L2986" s="3"/>
    </row>
    <row r="2987" spans="1:12" ht="13.5" customHeight="1" x14ac:dyDescent="0.25">
      <c r="A2987" s="3" t="s">
        <v>9</v>
      </c>
      <c r="B2987" s="2" t="s">
        <v>41954</v>
      </c>
      <c r="C2987" s="2" t="s">
        <v>11990</v>
      </c>
      <c r="D2987" s="3" t="s">
        <v>11991</v>
      </c>
      <c r="E2987" s="3" t="s">
        <v>11991</v>
      </c>
      <c r="F2987" s="3" t="s">
        <v>11992</v>
      </c>
      <c r="G2987" s="3" t="s">
        <v>11993</v>
      </c>
      <c r="H2987" s="3" t="s">
        <v>31414</v>
      </c>
      <c r="I2987" s="3" t="s">
        <v>31414</v>
      </c>
      <c r="J2987" s="3" t="s">
        <v>31415</v>
      </c>
      <c r="K2987" s="3" t="s">
        <v>31416</v>
      </c>
      <c r="L2987" s="3"/>
    </row>
    <row r="2988" spans="1:12" ht="13.5" customHeight="1" x14ac:dyDescent="0.25">
      <c r="A2988" s="3" t="s">
        <v>70</v>
      </c>
      <c r="B2988" s="2" t="s">
        <v>41955</v>
      </c>
      <c r="C2988" s="2" t="s">
        <v>11994</v>
      </c>
      <c r="D2988" s="3" t="s">
        <v>11995</v>
      </c>
      <c r="E2988" s="3" t="s">
        <v>11995</v>
      </c>
      <c r="F2988" s="3" t="s">
        <v>11996</v>
      </c>
      <c r="G2988" s="3" t="s">
        <v>11997</v>
      </c>
      <c r="H2988" s="3" t="s">
        <v>31417</v>
      </c>
      <c r="I2988" s="3" t="s">
        <v>31417</v>
      </c>
      <c r="J2988" s="3" t="s">
        <v>31418</v>
      </c>
      <c r="K2988" s="3" t="s">
        <v>31419</v>
      </c>
      <c r="L2988" s="3"/>
    </row>
    <row r="2989" spans="1:12" ht="13.5" customHeight="1" x14ac:dyDescent="0.25">
      <c r="A2989" s="3" t="s">
        <v>9</v>
      </c>
      <c r="B2989" s="2" t="s">
        <v>41956</v>
      </c>
      <c r="C2989" s="2" t="s">
        <v>11998</v>
      </c>
      <c r="D2989" s="3" t="s">
        <v>11999</v>
      </c>
      <c r="E2989" s="3" t="s">
        <v>11999</v>
      </c>
      <c r="F2989" s="3" t="s">
        <v>12000</v>
      </c>
      <c r="G2989" s="3" t="s">
        <v>12001</v>
      </c>
      <c r="H2989" s="3" t="s">
        <v>31420</v>
      </c>
      <c r="I2989" s="3" t="s">
        <v>31420</v>
      </c>
      <c r="J2989" s="3" t="s">
        <v>31421</v>
      </c>
      <c r="K2989" s="3" t="s">
        <v>31422</v>
      </c>
      <c r="L2989" s="3"/>
    </row>
    <row r="2990" spans="1:12" ht="13.5" customHeight="1" x14ac:dyDescent="0.25">
      <c r="A2990" s="3" t="s">
        <v>9</v>
      </c>
      <c r="B2990" s="2" t="s">
        <v>41957</v>
      </c>
      <c r="C2990" s="2" t="s">
        <v>12002</v>
      </c>
      <c r="D2990" s="3" t="s">
        <v>12003</v>
      </c>
      <c r="E2990" s="3" t="s">
        <v>12004</v>
      </c>
      <c r="F2990" s="3" t="s">
        <v>12005</v>
      </c>
      <c r="G2990" s="3" t="s">
        <v>12006</v>
      </c>
      <c r="H2990" s="3" t="s">
        <v>31423</v>
      </c>
      <c r="I2990" s="3" t="s">
        <v>31424</v>
      </c>
      <c r="J2990" s="3" t="s">
        <v>31425</v>
      </c>
      <c r="K2990" s="3" t="s">
        <v>31426</v>
      </c>
      <c r="L2990" s="3"/>
    </row>
    <row r="2991" spans="1:12" ht="13.5" customHeight="1" x14ac:dyDescent="0.25">
      <c r="A2991" s="3" t="s">
        <v>9</v>
      </c>
      <c r="B2991" s="2" t="s">
        <v>41958</v>
      </c>
      <c r="C2991" s="2" t="s">
        <v>12007</v>
      </c>
      <c r="D2991" s="3" t="s">
        <v>12008</v>
      </c>
      <c r="E2991" s="3" t="s">
        <v>12009</v>
      </c>
      <c r="F2991" s="3" t="s">
        <v>12010</v>
      </c>
      <c r="G2991" s="3" t="s">
        <v>12011</v>
      </c>
      <c r="H2991" s="3" t="s">
        <v>31427</v>
      </c>
      <c r="I2991" s="3" t="s">
        <v>31428</v>
      </c>
      <c r="J2991" s="3" t="s">
        <v>31429</v>
      </c>
      <c r="K2991" s="3" t="s">
        <v>31430</v>
      </c>
      <c r="L2991" s="3"/>
    </row>
    <row r="2992" spans="1:12" ht="13.5" customHeight="1" x14ac:dyDescent="0.25">
      <c r="A2992" s="3" t="s">
        <v>9</v>
      </c>
      <c r="B2992" s="2" t="s">
        <v>41959</v>
      </c>
      <c r="C2992" s="2" t="s">
        <v>12012</v>
      </c>
      <c r="D2992" s="3" t="s">
        <v>12013</v>
      </c>
      <c r="E2992" s="3" t="s">
        <v>12013</v>
      </c>
      <c r="F2992" s="3" t="s">
        <v>12014</v>
      </c>
      <c r="G2992" s="3" t="s">
        <v>12015</v>
      </c>
      <c r="H2992" s="3" t="s">
        <v>31431</v>
      </c>
      <c r="I2992" s="3" t="s">
        <v>31431</v>
      </c>
      <c r="J2992" s="3" t="s">
        <v>31432</v>
      </c>
      <c r="K2992" s="3" t="s">
        <v>31433</v>
      </c>
      <c r="L2992" s="3"/>
    </row>
    <row r="2993" spans="1:12" ht="13.5" customHeight="1" x14ac:dyDescent="0.25">
      <c r="A2993" s="3" t="s">
        <v>106</v>
      </c>
      <c r="B2993" s="2" t="s">
        <v>41960</v>
      </c>
      <c r="C2993" s="2" t="s">
        <v>12016</v>
      </c>
      <c r="D2993" s="3" t="s">
        <v>12017</v>
      </c>
      <c r="E2993" s="3" t="s">
        <v>12017</v>
      </c>
      <c r="F2993" s="3" t="s">
        <v>12018</v>
      </c>
      <c r="G2993" s="3" t="s">
        <v>12019</v>
      </c>
      <c r="H2993" s="3" t="s">
        <v>31434</v>
      </c>
      <c r="I2993" s="3" t="s">
        <v>31434</v>
      </c>
      <c r="J2993" s="3" t="s">
        <v>31435</v>
      </c>
      <c r="K2993" s="3" t="s">
        <v>31436</v>
      </c>
      <c r="L2993" s="3"/>
    </row>
    <row r="2994" spans="1:12" ht="13.5" customHeight="1" x14ac:dyDescent="0.25">
      <c r="A2994" s="3" t="s">
        <v>121</v>
      </c>
      <c r="B2994" s="2" t="s">
        <v>41961</v>
      </c>
      <c r="C2994" s="2" t="s">
        <v>12020</v>
      </c>
      <c r="D2994" s="3" t="s">
        <v>12021</v>
      </c>
      <c r="E2994" s="3" t="s">
        <v>12021</v>
      </c>
      <c r="F2994" s="3" t="s">
        <v>12022</v>
      </c>
      <c r="G2994" s="3" t="s">
        <v>12023</v>
      </c>
      <c r="H2994" s="3" t="s">
        <v>31437</v>
      </c>
      <c r="I2994" s="3" t="s">
        <v>31437</v>
      </c>
      <c r="J2994" s="3" t="s">
        <v>31438</v>
      </c>
      <c r="K2994" s="3" t="s">
        <v>31439</v>
      </c>
      <c r="L2994" s="3"/>
    </row>
    <row r="2995" spans="1:12" ht="13.5" customHeight="1" x14ac:dyDescent="0.25">
      <c r="A2995" s="3" t="s">
        <v>70</v>
      </c>
      <c r="B2995" s="2" t="s">
        <v>41962</v>
      </c>
      <c r="C2995" s="2" t="s">
        <v>12024</v>
      </c>
      <c r="D2995" s="3" t="s">
        <v>12025</v>
      </c>
      <c r="E2995" s="3" t="s">
        <v>12025</v>
      </c>
      <c r="F2995" s="3" t="s">
        <v>12026</v>
      </c>
      <c r="G2995" s="3" t="s">
        <v>12027</v>
      </c>
      <c r="H2995" s="3" t="s">
        <v>31440</v>
      </c>
      <c r="I2995" s="3" t="s">
        <v>31440</v>
      </c>
      <c r="J2995" s="3" t="s">
        <v>31441</v>
      </c>
      <c r="K2995" s="3" t="s">
        <v>31442</v>
      </c>
      <c r="L2995" s="3"/>
    </row>
    <row r="2996" spans="1:12" ht="13.5" customHeight="1" x14ac:dyDescent="0.25">
      <c r="A2996" s="3" t="s">
        <v>70</v>
      </c>
      <c r="B2996" s="2" t="s">
        <v>41963</v>
      </c>
      <c r="C2996" s="2" t="s">
        <v>12028</v>
      </c>
      <c r="D2996" s="3" t="s">
        <v>12029</v>
      </c>
      <c r="E2996" s="3" t="s">
        <v>12029</v>
      </c>
      <c r="F2996" s="3" t="s">
        <v>12030</v>
      </c>
      <c r="G2996" s="3" t="s">
        <v>12031</v>
      </c>
      <c r="H2996" s="3" t="s">
        <v>31443</v>
      </c>
      <c r="I2996" s="3" t="s">
        <v>31443</v>
      </c>
      <c r="J2996" s="3" t="s">
        <v>31444</v>
      </c>
      <c r="K2996" s="3" t="s">
        <v>31445</v>
      </c>
      <c r="L2996" s="3"/>
    </row>
    <row r="2997" spans="1:12" ht="13.5" customHeight="1" x14ac:dyDescent="0.25">
      <c r="A2997" s="3" t="s">
        <v>106</v>
      </c>
      <c r="B2997" s="2" t="s">
        <v>41964</v>
      </c>
      <c r="C2997" s="2" t="s">
        <v>12032</v>
      </c>
      <c r="D2997" s="3" t="s">
        <v>12033</v>
      </c>
      <c r="E2997" s="3" t="s">
        <v>12034</v>
      </c>
      <c r="F2997" s="3" t="s">
        <v>12035</v>
      </c>
      <c r="G2997" s="3" t="s">
        <v>12036</v>
      </c>
      <c r="H2997" s="3" t="s">
        <v>31446</v>
      </c>
      <c r="I2997" s="3" t="s">
        <v>31447</v>
      </c>
      <c r="J2997" s="3" t="s">
        <v>31448</v>
      </c>
      <c r="K2997" s="3" t="s">
        <v>31449</v>
      </c>
      <c r="L2997" s="3"/>
    </row>
    <row r="2998" spans="1:12" ht="13.5" customHeight="1" x14ac:dyDescent="0.25">
      <c r="A2998" s="3" t="s">
        <v>106</v>
      </c>
      <c r="B2998" s="2" t="s">
        <v>41965</v>
      </c>
      <c r="C2998" s="2" t="s">
        <v>12037</v>
      </c>
      <c r="D2998" s="3" t="s">
        <v>12038</v>
      </c>
      <c r="E2998" s="3" t="s">
        <v>12039</v>
      </c>
      <c r="F2998" s="3" t="s">
        <v>12040</v>
      </c>
      <c r="G2998" s="3" t="s">
        <v>12041</v>
      </c>
      <c r="H2998" s="3" t="s">
        <v>31450</v>
      </c>
      <c r="I2998" s="3" t="s">
        <v>31451</v>
      </c>
      <c r="J2998" s="3" t="s">
        <v>31452</v>
      </c>
      <c r="K2998" s="4" t="s">
        <v>31453</v>
      </c>
      <c r="L2998" s="3"/>
    </row>
    <row r="2999" spans="1:12" ht="13.5" customHeight="1" x14ac:dyDescent="0.25">
      <c r="A2999" s="3" t="s">
        <v>70</v>
      </c>
      <c r="B2999" s="2" t="s">
        <v>41966</v>
      </c>
      <c r="C2999" s="2" t="s">
        <v>12042</v>
      </c>
      <c r="D2999" s="3" t="s">
        <v>12043</v>
      </c>
      <c r="E2999" s="3" t="s">
        <v>12043</v>
      </c>
      <c r="F2999" s="3" t="s">
        <v>12044</v>
      </c>
      <c r="G2999" s="3" t="s">
        <v>12045</v>
      </c>
      <c r="H2999" s="3" t="s">
        <v>31454</v>
      </c>
      <c r="I2999" s="3" t="s">
        <v>31454</v>
      </c>
      <c r="J2999" s="3" t="s">
        <v>31455</v>
      </c>
      <c r="K2999" s="3" t="s">
        <v>31456</v>
      </c>
      <c r="L2999" s="3"/>
    </row>
    <row r="3000" spans="1:12" ht="13.5" customHeight="1" x14ac:dyDescent="0.25">
      <c r="A3000" s="3" t="s">
        <v>70</v>
      </c>
      <c r="B3000" s="2" t="s">
        <v>41967</v>
      </c>
      <c r="C3000" s="2" t="s">
        <v>12046</v>
      </c>
      <c r="D3000" s="3" t="s">
        <v>12047</v>
      </c>
      <c r="E3000" s="3" t="s">
        <v>12047</v>
      </c>
      <c r="F3000" s="3" t="s">
        <v>12048</v>
      </c>
      <c r="G3000" s="3" t="s">
        <v>12049</v>
      </c>
      <c r="H3000" s="3" t="s">
        <v>31457</v>
      </c>
      <c r="I3000" s="3" t="s">
        <v>31457</v>
      </c>
      <c r="J3000" s="3" t="s">
        <v>31458</v>
      </c>
      <c r="K3000" s="4" t="s">
        <v>31459</v>
      </c>
      <c r="L3000" s="3"/>
    </row>
    <row r="3001" spans="1:12" ht="13.5" customHeight="1" x14ac:dyDescent="0.25">
      <c r="A3001" s="3" t="s">
        <v>9</v>
      </c>
      <c r="B3001" s="2" t="s">
        <v>41968</v>
      </c>
      <c r="C3001" s="2" t="s">
        <v>12050</v>
      </c>
      <c r="D3001" s="3" t="s">
        <v>12051</v>
      </c>
      <c r="E3001" s="3" t="s">
        <v>12051</v>
      </c>
      <c r="F3001" s="3" t="s">
        <v>12052</v>
      </c>
      <c r="G3001" s="3" t="s">
        <v>12053</v>
      </c>
      <c r="H3001" s="3" t="s">
        <v>31460</v>
      </c>
      <c r="I3001" s="3" t="s">
        <v>31460</v>
      </c>
      <c r="J3001" s="3" t="s">
        <v>31461</v>
      </c>
      <c r="K3001" s="3" t="s">
        <v>31462</v>
      </c>
      <c r="L3001" s="3"/>
    </row>
    <row r="3002" spans="1:12" ht="13.5" customHeight="1" x14ac:dyDescent="0.25">
      <c r="A3002" s="3" t="s">
        <v>9</v>
      </c>
      <c r="B3002" s="2" t="s">
        <v>41969</v>
      </c>
      <c r="C3002" s="2" t="s">
        <v>12054</v>
      </c>
      <c r="D3002" s="3" t="s">
        <v>12055</v>
      </c>
      <c r="E3002" s="3" t="s">
        <v>12055</v>
      </c>
      <c r="F3002" s="3" t="s">
        <v>12056</v>
      </c>
      <c r="G3002" s="3" t="s">
        <v>12057</v>
      </c>
      <c r="H3002" s="3" t="s">
        <v>31463</v>
      </c>
      <c r="I3002" s="3" t="s">
        <v>31463</v>
      </c>
      <c r="J3002" s="3" t="s">
        <v>31464</v>
      </c>
      <c r="K3002" s="3" t="s">
        <v>31465</v>
      </c>
      <c r="L3002" s="3"/>
    </row>
    <row r="3003" spans="1:12" ht="13.5" customHeight="1" x14ac:dyDescent="0.25">
      <c r="A3003" s="3" t="s">
        <v>106</v>
      </c>
      <c r="B3003" s="2" t="s">
        <v>41969</v>
      </c>
      <c r="C3003" s="2" t="s">
        <v>12054</v>
      </c>
      <c r="D3003" s="3" t="s">
        <v>12055</v>
      </c>
      <c r="E3003" s="3" t="s">
        <v>12055</v>
      </c>
      <c r="F3003" s="3" t="s">
        <v>12056</v>
      </c>
      <c r="G3003" s="3" t="s">
        <v>12057</v>
      </c>
      <c r="H3003" s="3" t="s">
        <v>31463</v>
      </c>
      <c r="I3003" s="3" t="s">
        <v>31463</v>
      </c>
      <c r="J3003" s="3" t="s">
        <v>31464</v>
      </c>
      <c r="K3003" s="3" t="s">
        <v>31465</v>
      </c>
      <c r="L3003" s="3"/>
    </row>
    <row r="3004" spans="1:12" ht="13.5" customHeight="1" x14ac:dyDescent="0.25">
      <c r="A3004" s="3" t="s">
        <v>106</v>
      </c>
      <c r="B3004" s="2" t="s">
        <v>41970</v>
      </c>
      <c r="C3004" s="2" t="s">
        <v>12058</v>
      </c>
      <c r="D3004" s="3" t="s">
        <v>12059</v>
      </c>
      <c r="E3004" s="3" t="s">
        <v>12059</v>
      </c>
      <c r="F3004" s="3" t="s">
        <v>12060</v>
      </c>
      <c r="G3004" s="3" t="s">
        <v>12061</v>
      </c>
      <c r="H3004" s="3" t="s">
        <v>31466</v>
      </c>
      <c r="I3004" s="3" t="s">
        <v>31466</v>
      </c>
      <c r="J3004" s="3" t="s">
        <v>31467</v>
      </c>
      <c r="K3004" s="3" t="s">
        <v>31468</v>
      </c>
      <c r="L3004" s="3"/>
    </row>
    <row r="3005" spans="1:12" ht="13.5" customHeight="1" x14ac:dyDescent="0.25">
      <c r="A3005" s="3" t="s">
        <v>9</v>
      </c>
      <c r="B3005" s="2" t="s">
        <v>41970</v>
      </c>
      <c r="C3005" s="2" t="s">
        <v>12058</v>
      </c>
      <c r="D3005" s="3" t="s">
        <v>12059</v>
      </c>
      <c r="E3005" s="3" t="s">
        <v>12059</v>
      </c>
      <c r="F3005" s="3" t="s">
        <v>12060</v>
      </c>
      <c r="G3005" s="3" t="s">
        <v>12061</v>
      </c>
      <c r="H3005" s="3" t="s">
        <v>31466</v>
      </c>
      <c r="I3005" s="3" t="s">
        <v>31466</v>
      </c>
      <c r="J3005" s="3" t="s">
        <v>31467</v>
      </c>
      <c r="K3005" s="3" t="s">
        <v>31468</v>
      </c>
      <c r="L3005" s="3"/>
    </row>
    <row r="3006" spans="1:12" ht="13.5" customHeight="1" x14ac:dyDescent="0.25">
      <c r="A3006" s="5" t="s">
        <v>13581</v>
      </c>
      <c r="B3006" s="5" t="s">
        <v>44752</v>
      </c>
      <c r="C3006" s="5" t="s">
        <v>44753</v>
      </c>
      <c r="D3006" s="5" t="s">
        <v>44754</v>
      </c>
      <c r="E3006" s="1" t="s">
        <v>44754</v>
      </c>
      <c r="F3006" s="1" t="s">
        <v>44755</v>
      </c>
      <c r="G3006" s="1" t="s">
        <v>44756</v>
      </c>
      <c r="H3006" s="5" t="str">
        <f ca="1">IFERROR(__xludf.DUMMYFUNCTION("GOOGLETRANSLATE(D95,""en"",""ja"")"),"ケラチノサイト")</f>
        <v>ケラチノサイト</v>
      </c>
      <c r="I3006" s="5" t="str">
        <f ca="1">IFERROR(__xludf.DUMMYFUNCTION("GOOGLETRANSLATE(E95,""en"",""ja"")"),"ケラチノサイト")</f>
        <v>ケラチノサイト</v>
      </c>
      <c r="J3006" s="5" t="str">
        <f ca="1">IFERROR(__xludf.DUMMYFUNCTION("GOOGLETRANSLATE(F95,""en"",""ja"")"),"生物標本内のケラチノサイトの測定。")</f>
        <v>生物標本内のケラチノサイトの測定。</v>
      </c>
      <c r="K3006" s="5" t="str">
        <f ca="1">IFERROR(__xludf.DUMMYFUNCTION("GOOGLETRANSLATE(G95,""en"",""ja"")"),"ケラチノサイト測定")</f>
        <v>ケラチノサイト測定</v>
      </c>
      <c r="L3006" s="3"/>
    </row>
    <row r="3007" spans="1:12" ht="13.5" customHeight="1" x14ac:dyDescent="0.25">
      <c r="A3007" s="3" t="s">
        <v>9</v>
      </c>
      <c r="B3007" s="2" t="s">
        <v>41971</v>
      </c>
      <c r="C3007" s="2" t="s">
        <v>12062</v>
      </c>
      <c r="D3007" s="3" t="s">
        <v>12063</v>
      </c>
      <c r="E3007" s="3" t="s">
        <v>12063</v>
      </c>
      <c r="F3007" s="3" t="s">
        <v>12064</v>
      </c>
      <c r="G3007" s="3" t="s">
        <v>12065</v>
      </c>
      <c r="H3007" s="3" t="s">
        <v>31469</v>
      </c>
      <c r="I3007" s="3" t="s">
        <v>31469</v>
      </c>
      <c r="J3007" s="3" t="s">
        <v>31470</v>
      </c>
      <c r="K3007" s="3" t="s">
        <v>31471</v>
      </c>
      <c r="L3007" s="3"/>
    </row>
    <row r="3008" spans="1:12" ht="13.5" customHeight="1" x14ac:dyDescent="0.25">
      <c r="A3008" s="3" t="s">
        <v>9</v>
      </c>
      <c r="B3008" s="2" t="s">
        <v>41972</v>
      </c>
      <c r="C3008" s="2" t="s">
        <v>12066</v>
      </c>
      <c r="D3008" s="3" t="s">
        <v>12067</v>
      </c>
      <c r="E3008" s="3" t="s">
        <v>12067</v>
      </c>
      <c r="F3008" s="3" t="s">
        <v>12068</v>
      </c>
      <c r="G3008" s="3" t="s">
        <v>12069</v>
      </c>
      <c r="H3008" s="3" t="s">
        <v>31472</v>
      </c>
      <c r="I3008" s="3" t="s">
        <v>31472</v>
      </c>
      <c r="J3008" s="3" t="s">
        <v>31473</v>
      </c>
      <c r="K3008" s="3" t="s">
        <v>31474</v>
      </c>
      <c r="L3008" s="3"/>
    </row>
    <row r="3009" spans="1:12" ht="13.5" customHeight="1" x14ac:dyDescent="0.25">
      <c r="A3009" s="3" t="s">
        <v>9</v>
      </c>
      <c r="B3009" s="2" t="s">
        <v>41973</v>
      </c>
      <c r="C3009" s="2" t="s">
        <v>12070</v>
      </c>
      <c r="D3009" s="3" t="s">
        <v>12071</v>
      </c>
      <c r="E3009" s="3" t="s">
        <v>12071</v>
      </c>
      <c r="F3009" s="3" t="s">
        <v>12072</v>
      </c>
      <c r="G3009" s="3" t="s">
        <v>12073</v>
      </c>
      <c r="H3009" s="3" t="s">
        <v>31475</v>
      </c>
      <c r="I3009" s="3" t="s">
        <v>31475</v>
      </c>
      <c r="J3009" s="3" t="s">
        <v>31476</v>
      </c>
      <c r="K3009" s="3" t="s">
        <v>31477</v>
      </c>
      <c r="L3009" s="3"/>
    </row>
    <row r="3010" spans="1:12" ht="13.5" customHeight="1" x14ac:dyDescent="0.25">
      <c r="A3010" s="3" t="s">
        <v>9</v>
      </c>
      <c r="B3010" s="2" t="s">
        <v>41974</v>
      </c>
      <c r="C3010" s="2" t="s">
        <v>12074</v>
      </c>
      <c r="D3010" s="3" t="s">
        <v>12075</v>
      </c>
      <c r="E3010" s="3" t="s">
        <v>12075</v>
      </c>
      <c r="F3010" s="3" t="s">
        <v>12076</v>
      </c>
      <c r="G3010" s="3" t="s">
        <v>12077</v>
      </c>
      <c r="H3010" s="3" t="s">
        <v>31478</v>
      </c>
      <c r="I3010" s="3" t="s">
        <v>31478</v>
      </c>
      <c r="J3010" s="3" t="s">
        <v>31479</v>
      </c>
      <c r="K3010" s="3" t="s">
        <v>31480</v>
      </c>
      <c r="L3010" s="3"/>
    </row>
    <row r="3011" spans="1:12" ht="13.5" customHeight="1" x14ac:dyDescent="0.25">
      <c r="A3011" s="3" t="s">
        <v>9</v>
      </c>
      <c r="B3011" s="2" t="s">
        <v>41975</v>
      </c>
      <c r="C3011" s="2" t="s">
        <v>12078</v>
      </c>
      <c r="D3011" s="3" t="s">
        <v>12079</v>
      </c>
      <c r="E3011" s="3" t="s">
        <v>12079</v>
      </c>
      <c r="F3011" s="3" t="s">
        <v>12080</v>
      </c>
      <c r="G3011" s="3" t="s">
        <v>12081</v>
      </c>
      <c r="H3011" s="3" t="s">
        <v>31481</v>
      </c>
      <c r="I3011" s="3" t="s">
        <v>31481</v>
      </c>
      <c r="J3011" s="3" t="s">
        <v>31482</v>
      </c>
      <c r="K3011" s="3" t="s">
        <v>31483</v>
      </c>
      <c r="L3011" s="3"/>
    </row>
    <row r="3012" spans="1:12" ht="13.5" customHeight="1" x14ac:dyDescent="0.25">
      <c r="A3012" s="3" t="s">
        <v>9</v>
      </c>
      <c r="B3012" s="2" t="s">
        <v>41976</v>
      </c>
      <c r="C3012" s="2" t="s">
        <v>12082</v>
      </c>
      <c r="D3012" s="3" t="s">
        <v>12083</v>
      </c>
      <c r="E3012" s="3" t="s">
        <v>12083</v>
      </c>
      <c r="F3012" s="3" t="s">
        <v>12084</v>
      </c>
      <c r="G3012" s="3" t="s">
        <v>12085</v>
      </c>
      <c r="H3012" s="3" t="s">
        <v>31484</v>
      </c>
      <c r="I3012" s="3" t="s">
        <v>31484</v>
      </c>
      <c r="J3012" s="3" t="s">
        <v>31485</v>
      </c>
      <c r="K3012" s="3" t="s">
        <v>31486</v>
      </c>
      <c r="L3012" s="3"/>
    </row>
    <row r="3013" spans="1:12" ht="13.5" customHeight="1" x14ac:dyDescent="0.25">
      <c r="A3013" s="3" t="s">
        <v>9</v>
      </c>
      <c r="B3013" s="2" t="s">
        <v>41977</v>
      </c>
      <c r="C3013" s="2" t="s">
        <v>12086</v>
      </c>
      <c r="D3013" s="3" t="s">
        <v>12087</v>
      </c>
      <c r="E3013" s="3" t="s">
        <v>12087</v>
      </c>
      <c r="F3013" s="3" t="s">
        <v>12088</v>
      </c>
      <c r="G3013" s="3" t="s">
        <v>12089</v>
      </c>
      <c r="H3013" s="3" t="s">
        <v>31487</v>
      </c>
      <c r="I3013" s="3" t="s">
        <v>31487</v>
      </c>
      <c r="J3013" s="3" t="s">
        <v>31488</v>
      </c>
      <c r="K3013" s="3" t="s">
        <v>31489</v>
      </c>
      <c r="L3013" s="3"/>
    </row>
    <row r="3014" spans="1:12" ht="13.5" customHeight="1" x14ac:dyDescent="0.25">
      <c r="A3014" s="3" t="s">
        <v>9</v>
      </c>
      <c r="B3014" s="2" t="s">
        <v>41978</v>
      </c>
      <c r="C3014" s="2" t="s">
        <v>12090</v>
      </c>
      <c r="D3014" s="3" t="s">
        <v>12091</v>
      </c>
      <c r="E3014" s="3" t="s">
        <v>12091</v>
      </c>
      <c r="F3014" s="3" t="s">
        <v>12092</v>
      </c>
      <c r="G3014" s="3" t="s">
        <v>12093</v>
      </c>
      <c r="H3014" s="3" t="s">
        <v>31490</v>
      </c>
      <c r="I3014" s="3" t="s">
        <v>31490</v>
      </c>
      <c r="J3014" s="3" t="s">
        <v>31491</v>
      </c>
      <c r="K3014" s="3" t="s">
        <v>31492</v>
      </c>
      <c r="L3014" s="3"/>
    </row>
    <row r="3015" spans="1:12" ht="13.5" customHeight="1" x14ac:dyDescent="0.25">
      <c r="A3015" s="3" t="s">
        <v>9</v>
      </c>
      <c r="B3015" s="2" t="s">
        <v>41979</v>
      </c>
      <c r="C3015" s="2" t="s">
        <v>12094</v>
      </c>
      <c r="D3015" s="3" t="s">
        <v>12095</v>
      </c>
      <c r="E3015" s="3" t="s">
        <v>12095</v>
      </c>
      <c r="F3015" s="3" t="s">
        <v>12096</v>
      </c>
      <c r="G3015" s="3" t="s">
        <v>12097</v>
      </c>
      <c r="H3015" s="3" t="s">
        <v>31493</v>
      </c>
      <c r="I3015" s="3" t="s">
        <v>31493</v>
      </c>
      <c r="J3015" s="3" t="s">
        <v>31494</v>
      </c>
      <c r="K3015" s="3" t="s">
        <v>31495</v>
      </c>
      <c r="L3015" s="3"/>
    </row>
    <row r="3016" spans="1:12" ht="13.5" customHeight="1" x14ac:dyDescent="0.25">
      <c r="A3016" s="3" t="s">
        <v>9</v>
      </c>
      <c r="B3016" s="2" t="s">
        <v>41980</v>
      </c>
      <c r="C3016" s="2" t="s">
        <v>12098</v>
      </c>
      <c r="D3016" s="3" t="s">
        <v>12099</v>
      </c>
      <c r="E3016" s="3" t="s">
        <v>12099</v>
      </c>
      <c r="F3016" s="3" t="s">
        <v>12100</v>
      </c>
      <c r="G3016" s="3" t="s">
        <v>12101</v>
      </c>
      <c r="H3016" s="3" t="s">
        <v>31496</v>
      </c>
      <c r="I3016" s="3" t="s">
        <v>31496</v>
      </c>
      <c r="J3016" s="3" t="s">
        <v>31497</v>
      </c>
      <c r="K3016" s="3" t="s">
        <v>31498</v>
      </c>
      <c r="L3016" s="3"/>
    </row>
    <row r="3017" spans="1:12" ht="13.5" customHeight="1" x14ac:dyDescent="0.25">
      <c r="A3017" s="3" t="s">
        <v>162</v>
      </c>
      <c r="B3017" s="2" t="s">
        <v>41981</v>
      </c>
      <c r="C3017" s="2" t="s">
        <v>12102</v>
      </c>
      <c r="D3017" s="3" t="s">
        <v>12103</v>
      </c>
      <c r="E3017" s="3" t="s">
        <v>12104</v>
      </c>
      <c r="F3017" s="3" t="s">
        <v>12105</v>
      </c>
      <c r="G3017" s="3" t="s">
        <v>12106</v>
      </c>
      <c r="H3017" s="3" t="s">
        <v>31499</v>
      </c>
      <c r="I3017" s="3" t="s">
        <v>31500</v>
      </c>
      <c r="J3017" s="3" t="s">
        <v>31501</v>
      </c>
      <c r="K3017" s="3" t="s">
        <v>31502</v>
      </c>
      <c r="L3017" s="3"/>
    </row>
    <row r="3018" spans="1:12" ht="13.5" customHeight="1" x14ac:dyDescent="0.25">
      <c r="A3018" s="3" t="s">
        <v>9</v>
      </c>
      <c r="B3018" s="2" t="s">
        <v>41982</v>
      </c>
      <c r="C3018" s="2" t="s">
        <v>12107</v>
      </c>
      <c r="D3018" s="3" t="s">
        <v>12108</v>
      </c>
      <c r="E3018" s="3" t="s">
        <v>12108</v>
      </c>
      <c r="F3018" s="3" t="s">
        <v>12109</v>
      </c>
      <c r="G3018" s="3" t="s">
        <v>12110</v>
      </c>
      <c r="H3018" s="3" t="s">
        <v>31503</v>
      </c>
      <c r="I3018" s="3" t="s">
        <v>31503</v>
      </c>
      <c r="J3018" s="3" t="s">
        <v>31504</v>
      </c>
      <c r="K3018" s="3" t="s">
        <v>31505</v>
      </c>
      <c r="L3018" s="3"/>
    </row>
    <row r="3019" spans="1:12" ht="13.5" customHeight="1" x14ac:dyDescent="0.25">
      <c r="A3019" s="3" t="s">
        <v>9</v>
      </c>
      <c r="B3019" s="2" t="s">
        <v>41983</v>
      </c>
      <c r="C3019" s="2" t="s">
        <v>12111</v>
      </c>
      <c r="D3019" s="3" t="s">
        <v>12112</v>
      </c>
      <c r="E3019" s="3" t="s">
        <v>12113</v>
      </c>
      <c r="F3019" s="3" t="s">
        <v>12114</v>
      </c>
      <c r="G3019" s="3" t="s">
        <v>12115</v>
      </c>
      <c r="H3019" s="3" t="s">
        <v>31506</v>
      </c>
      <c r="I3019" s="3" t="s">
        <v>31507</v>
      </c>
      <c r="J3019" s="3" t="s">
        <v>31508</v>
      </c>
      <c r="K3019" s="3" t="s">
        <v>31509</v>
      </c>
      <c r="L3019" s="3"/>
    </row>
    <row r="3020" spans="1:12" ht="13.5" customHeight="1" x14ac:dyDescent="0.25">
      <c r="A3020" s="3" t="s">
        <v>9</v>
      </c>
      <c r="B3020" s="2" t="s">
        <v>41984</v>
      </c>
      <c r="C3020" s="2" t="s">
        <v>12116</v>
      </c>
      <c r="D3020" s="3" t="s">
        <v>12117</v>
      </c>
      <c r="E3020" s="3" t="s">
        <v>12117</v>
      </c>
      <c r="F3020" s="3" t="s">
        <v>12118</v>
      </c>
      <c r="G3020" s="3" t="s">
        <v>12119</v>
      </c>
      <c r="H3020" s="3" t="s">
        <v>31510</v>
      </c>
      <c r="I3020" s="3" t="s">
        <v>31510</v>
      </c>
      <c r="J3020" s="3" t="s">
        <v>31511</v>
      </c>
      <c r="K3020" s="3" t="s">
        <v>31512</v>
      </c>
      <c r="L3020" s="3"/>
    </row>
    <row r="3021" spans="1:12" ht="13.5" customHeight="1" x14ac:dyDescent="0.25">
      <c r="A3021" s="3" t="s">
        <v>9</v>
      </c>
      <c r="B3021" s="2" t="s">
        <v>41985</v>
      </c>
      <c r="C3021" s="2" t="s">
        <v>12120</v>
      </c>
      <c r="D3021" s="3" t="s">
        <v>12121</v>
      </c>
      <c r="E3021" s="3" t="s">
        <v>12121</v>
      </c>
      <c r="F3021" s="3" t="s">
        <v>12122</v>
      </c>
      <c r="G3021" s="3" t="s">
        <v>12123</v>
      </c>
      <c r="H3021" s="3" t="s">
        <v>31513</v>
      </c>
      <c r="I3021" s="3" t="s">
        <v>31513</v>
      </c>
      <c r="J3021" s="3" t="s">
        <v>31514</v>
      </c>
      <c r="K3021" s="3" t="s">
        <v>31515</v>
      </c>
      <c r="L3021" s="3"/>
    </row>
    <row r="3022" spans="1:12" ht="13.5" customHeight="1" x14ac:dyDescent="0.25">
      <c r="A3022" s="3" t="s">
        <v>9</v>
      </c>
      <c r="B3022" s="2" t="s">
        <v>41986</v>
      </c>
      <c r="C3022" s="2" t="s">
        <v>12124</v>
      </c>
      <c r="D3022" s="3" t="s">
        <v>12125</v>
      </c>
      <c r="E3022" s="3" t="s">
        <v>12126</v>
      </c>
      <c r="F3022" s="3" t="s">
        <v>12127</v>
      </c>
      <c r="G3022" s="3" t="s">
        <v>12128</v>
      </c>
      <c r="H3022" s="3" t="s">
        <v>31516</v>
      </c>
      <c r="I3022" s="3" t="s">
        <v>31517</v>
      </c>
      <c r="J3022" s="3" t="s">
        <v>31518</v>
      </c>
      <c r="K3022" s="3" t="s">
        <v>31519</v>
      </c>
      <c r="L3022" s="3"/>
    </row>
    <row r="3023" spans="1:12" ht="13.5" customHeight="1" x14ac:dyDescent="0.25">
      <c r="A3023" s="3" t="s">
        <v>9</v>
      </c>
      <c r="B3023" s="2" t="s">
        <v>41987</v>
      </c>
      <c r="C3023" s="2" t="s">
        <v>12129</v>
      </c>
      <c r="D3023" s="3" t="s">
        <v>12130</v>
      </c>
      <c r="E3023" s="3" t="s">
        <v>12130</v>
      </c>
      <c r="F3023" s="3" t="s">
        <v>12131</v>
      </c>
      <c r="G3023" s="3" t="s">
        <v>12132</v>
      </c>
      <c r="H3023" s="3" t="s">
        <v>31520</v>
      </c>
      <c r="I3023" s="3" t="s">
        <v>31520</v>
      </c>
      <c r="J3023" s="3" t="s">
        <v>31521</v>
      </c>
      <c r="K3023" s="3" t="s">
        <v>31522</v>
      </c>
      <c r="L3023" s="3"/>
    </row>
    <row r="3024" spans="1:12" ht="13.5" customHeight="1" x14ac:dyDescent="0.25">
      <c r="A3024" s="3" t="s">
        <v>9</v>
      </c>
      <c r="B3024" s="2" t="s">
        <v>41988</v>
      </c>
      <c r="C3024" s="2" t="s">
        <v>12133</v>
      </c>
      <c r="D3024" s="3" t="s">
        <v>12134</v>
      </c>
      <c r="E3024" s="3" t="s">
        <v>12135</v>
      </c>
      <c r="F3024" s="3" t="s">
        <v>12136</v>
      </c>
      <c r="G3024" s="3" t="s">
        <v>12137</v>
      </c>
      <c r="H3024" s="3" t="s">
        <v>31523</v>
      </c>
      <c r="I3024" s="3" t="s">
        <v>31524</v>
      </c>
      <c r="J3024" s="3" t="s">
        <v>31525</v>
      </c>
      <c r="K3024" s="3" t="s">
        <v>31526</v>
      </c>
      <c r="L3024" s="3"/>
    </row>
    <row r="3025" spans="1:12" ht="13.5" customHeight="1" x14ac:dyDescent="0.25">
      <c r="A3025" s="3" t="s">
        <v>9</v>
      </c>
      <c r="B3025" s="2" t="s">
        <v>41989</v>
      </c>
      <c r="C3025" s="2" t="s">
        <v>12138</v>
      </c>
      <c r="D3025" s="3" t="s">
        <v>12139</v>
      </c>
      <c r="E3025" s="3" t="s">
        <v>12140</v>
      </c>
      <c r="F3025" s="3" t="s">
        <v>12141</v>
      </c>
      <c r="G3025" s="3" t="s">
        <v>12142</v>
      </c>
      <c r="H3025" s="3" t="s">
        <v>31527</v>
      </c>
      <c r="I3025" s="3" t="s">
        <v>31528</v>
      </c>
      <c r="J3025" s="3" t="s">
        <v>31529</v>
      </c>
      <c r="K3025" s="3" t="s">
        <v>31530</v>
      </c>
      <c r="L3025" s="3"/>
    </row>
    <row r="3026" spans="1:12" ht="13.5" customHeight="1" x14ac:dyDescent="0.25">
      <c r="A3026" s="3" t="s">
        <v>188</v>
      </c>
      <c r="B3026" s="2" t="s">
        <v>41990</v>
      </c>
      <c r="C3026" s="2" t="s">
        <v>12143</v>
      </c>
      <c r="D3026" s="3" t="s">
        <v>12144</v>
      </c>
      <c r="E3026" s="3" t="s">
        <v>12144</v>
      </c>
      <c r="F3026" s="3" t="s">
        <v>12145</v>
      </c>
      <c r="G3026" s="3" t="s">
        <v>12144</v>
      </c>
      <c r="H3026" s="3" t="s">
        <v>31531</v>
      </c>
      <c r="I3026" s="3" t="s">
        <v>31531</v>
      </c>
      <c r="J3026" s="3" t="s">
        <v>31532</v>
      </c>
      <c r="K3026" s="3" t="s">
        <v>31531</v>
      </c>
      <c r="L3026" s="3"/>
    </row>
    <row r="3027" spans="1:12" ht="13.5" customHeight="1" x14ac:dyDescent="0.25">
      <c r="A3027" s="3" t="s">
        <v>9</v>
      </c>
      <c r="B3027" s="2" t="s">
        <v>41991</v>
      </c>
      <c r="C3027" s="2" t="s">
        <v>12146</v>
      </c>
      <c r="D3027" s="3" t="s">
        <v>12147</v>
      </c>
      <c r="E3027" s="3" t="s">
        <v>12147</v>
      </c>
      <c r="F3027" s="3" t="s">
        <v>12148</v>
      </c>
      <c r="G3027" s="3" t="s">
        <v>12149</v>
      </c>
      <c r="H3027" s="3" t="s">
        <v>31533</v>
      </c>
      <c r="I3027" s="3" t="s">
        <v>31533</v>
      </c>
      <c r="J3027" s="3" t="s">
        <v>31534</v>
      </c>
      <c r="K3027" s="3" t="s">
        <v>31535</v>
      </c>
      <c r="L3027" s="3"/>
    </row>
    <row r="3028" spans="1:12" ht="13.5" customHeight="1" x14ac:dyDescent="0.25">
      <c r="A3028" s="3" t="s">
        <v>121</v>
      </c>
      <c r="B3028" s="2" t="s">
        <v>41992</v>
      </c>
      <c r="C3028" s="2" t="s">
        <v>12150</v>
      </c>
      <c r="D3028" s="3" t="s">
        <v>12151</v>
      </c>
      <c r="E3028" s="3" t="s">
        <v>12151</v>
      </c>
      <c r="F3028" s="3" t="s">
        <v>12152</v>
      </c>
      <c r="G3028" s="3" t="s">
        <v>12151</v>
      </c>
      <c r="H3028" s="3" t="s">
        <v>31536</v>
      </c>
      <c r="I3028" s="3" t="s">
        <v>31536</v>
      </c>
      <c r="J3028" s="3" t="s">
        <v>31537</v>
      </c>
      <c r="K3028" s="3" t="s">
        <v>31536</v>
      </c>
      <c r="L3028" s="3"/>
    </row>
    <row r="3029" spans="1:12" ht="13.5" customHeight="1" x14ac:dyDescent="0.25">
      <c r="A3029" s="3" t="s">
        <v>121</v>
      </c>
      <c r="B3029" s="2" t="s">
        <v>41993</v>
      </c>
      <c r="C3029" s="2" t="s">
        <v>12153</v>
      </c>
      <c r="D3029" s="3" t="s">
        <v>12154</v>
      </c>
      <c r="E3029" s="3" t="s">
        <v>12154</v>
      </c>
      <c r="F3029" s="3" t="s">
        <v>12155</v>
      </c>
      <c r="G3029" s="3" t="s">
        <v>12154</v>
      </c>
      <c r="H3029" s="3" t="s">
        <v>31538</v>
      </c>
      <c r="I3029" s="3" t="s">
        <v>31538</v>
      </c>
      <c r="J3029" s="3" t="s">
        <v>31539</v>
      </c>
      <c r="K3029" s="3" t="s">
        <v>31538</v>
      </c>
      <c r="L3029" s="3"/>
    </row>
    <row r="3030" spans="1:12" ht="13.5" customHeight="1" x14ac:dyDescent="0.25">
      <c r="A3030" s="3" t="s">
        <v>84</v>
      </c>
      <c r="B3030" s="2" t="s">
        <v>41994</v>
      </c>
      <c r="C3030" s="2" t="s">
        <v>12156</v>
      </c>
      <c r="D3030" s="3" t="s">
        <v>12157</v>
      </c>
      <c r="E3030" s="3" t="s">
        <v>12158</v>
      </c>
      <c r="F3030" s="3" t="s">
        <v>12159</v>
      </c>
      <c r="G3030" s="3" t="s">
        <v>12160</v>
      </c>
      <c r="H3030" s="3" t="s">
        <v>31540</v>
      </c>
      <c r="I3030" s="3" t="s">
        <v>31541</v>
      </c>
      <c r="J3030" s="3" t="s">
        <v>31542</v>
      </c>
      <c r="K3030" s="3" t="s">
        <v>31543</v>
      </c>
      <c r="L3030" s="3"/>
    </row>
    <row r="3031" spans="1:12" ht="13.5" customHeight="1" x14ac:dyDescent="0.25">
      <c r="A3031" s="3" t="s">
        <v>9</v>
      </c>
      <c r="B3031" s="2" t="s">
        <v>41995</v>
      </c>
      <c r="C3031" s="2" t="s">
        <v>12161</v>
      </c>
      <c r="D3031" s="3" t="s">
        <v>12162</v>
      </c>
      <c r="E3031" s="3" t="s">
        <v>12163</v>
      </c>
      <c r="F3031" s="3" t="s">
        <v>12164</v>
      </c>
      <c r="G3031" s="3" t="s">
        <v>12165</v>
      </c>
      <c r="H3031" s="3" t="s">
        <v>31544</v>
      </c>
      <c r="I3031" s="3" t="s">
        <v>31545</v>
      </c>
      <c r="J3031" s="3" t="s">
        <v>31546</v>
      </c>
      <c r="K3031" s="3" t="s">
        <v>31547</v>
      </c>
      <c r="L3031" s="3"/>
    </row>
    <row r="3032" spans="1:12" ht="13.5" customHeight="1" x14ac:dyDescent="0.25">
      <c r="A3032" s="3" t="s">
        <v>9</v>
      </c>
      <c r="B3032" s="2" t="s">
        <v>41996</v>
      </c>
      <c r="C3032" s="2" t="s">
        <v>12166</v>
      </c>
      <c r="D3032" s="3" t="s">
        <v>12167</v>
      </c>
      <c r="E3032" s="3" t="s">
        <v>12168</v>
      </c>
      <c r="F3032" s="3" t="s">
        <v>12169</v>
      </c>
      <c r="G3032" s="3" t="s">
        <v>12170</v>
      </c>
      <c r="H3032" s="3" t="s">
        <v>31548</v>
      </c>
      <c r="I3032" s="3" t="s">
        <v>31548</v>
      </c>
      <c r="J3032" s="3" t="s">
        <v>31549</v>
      </c>
      <c r="K3032" s="3" t="s">
        <v>31550</v>
      </c>
      <c r="L3032" s="3"/>
    </row>
    <row r="3033" spans="1:12" ht="13.5" customHeight="1" x14ac:dyDescent="0.25">
      <c r="A3033" s="3" t="s">
        <v>493</v>
      </c>
      <c r="B3033" s="2" t="s">
        <v>41997</v>
      </c>
      <c r="C3033" s="2" t="s">
        <v>12171</v>
      </c>
      <c r="D3033" s="3" t="s">
        <v>12172</v>
      </c>
      <c r="E3033" s="3" t="s">
        <v>12172</v>
      </c>
      <c r="F3033" s="3" t="s">
        <v>12173</v>
      </c>
      <c r="G3033" s="3" t="s">
        <v>12172</v>
      </c>
      <c r="H3033" s="3" t="s">
        <v>31551</v>
      </c>
      <c r="I3033" s="3" t="s">
        <v>31551</v>
      </c>
      <c r="J3033" s="3" t="s">
        <v>31552</v>
      </c>
      <c r="K3033" s="3" t="s">
        <v>31551</v>
      </c>
      <c r="L3033" s="3"/>
    </row>
    <row r="3034" spans="1:12" ht="13.5" customHeight="1" x14ac:dyDescent="0.25">
      <c r="A3034" s="3" t="s">
        <v>493</v>
      </c>
      <c r="B3034" s="2" t="s">
        <v>41998</v>
      </c>
      <c r="C3034" s="2" t="s">
        <v>12174</v>
      </c>
      <c r="D3034" s="3" t="s">
        <v>12175</v>
      </c>
      <c r="E3034" s="3" t="s">
        <v>12176</v>
      </c>
      <c r="F3034" s="3" t="s">
        <v>12177</v>
      </c>
      <c r="G3034" s="3" t="s">
        <v>12178</v>
      </c>
      <c r="H3034" s="3" t="s">
        <v>31553</v>
      </c>
      <c r="I3034" s="3" t="s">
        <v>31554</v>
      </c>
      <c r="J3034" s="3" t="s">
        <v>31555</v>
      </c>
      <c r="K3034" s="4" t="s">
        <v>31556</v>
      </c>
      <c r="L3034" s="3"/>
    </row>
    <row r="3035" spans="1:12" ht="13.5" customHeight="1" x14ac:dyDescent="0.25">
      <c r="A3035" s="3" t="s">
        <v>493</v>
      </c>
      <c r="B3035" s="2" t="s">
        <v>41999</v>
      </c>
      <c r="C3035" s="2" t="s">
        <v>12179</v>
      </c>
      <c r="D3035" s="3" t="s">
        <v>12180</v>
      </c>
      <c r="E3035" s="3" t="s">
        <v>12181</v>
      </c>
      <c r="F3035" s="3" t="s">
        <v>12182</v>
      </c>
      <c r="G3035" s="3" t="s">
        <v>12183</v>
      </c>
      <c r="H3035" s="3" t="s">
        <v>31557</v>
      </c>
      <c r="I3035" s="3" t="s">
        <v>31558</v>
      </c>
      <c r="J3035" s="3" t="s">
        <v>31559</v>
      </c>
      <c r="K3035" s="3" t="s">
        <v>31560</v>
      </c>
      <c r="L3035" s="3"/>
    </row>
    <row r="3036" spans="1:12" ht="13.5" customHeight="1" x14ac:dyDescent="0.25">
      <c r="A3036" s="3" t="s">
        <v>9</v>
      </c>
      <c r="B3036" s="2" t="s">
        <v>42000</v>
      </c>
      <c r="C3036" s="2" t="s">
        <v>12184</v>
      </c>
      <c r="D3036" s="3" t="s">
        <v>12185</v>
      </c>
      <c r="E3036" s="3" t="s">
        <v>12186</v>
      </c>
      <c r="F3036" s="3" t="s">
        <v>12187</v>
      </c>
      <c r="G3036" s="3" t="s">
        <v>12188</v>
      </c>
      <c r="H3036" s="3" t="s">
        <v>31561</v>
      </c>
      <c r="I3036" s="3" t="s">
        <v>31562</v>
      </c>
      <c r="J3036" s="3" t="s">
        <v>31563</v>
      </c>
      <c r="K3036" s="3" t="s">
        <v>31564</v>
      </c>
      <c r="L3036" s="3"/>
    </row>
    <row r="3037" spans="1:12" ht="13.5" customHeight="1" x14ac:dyDescent="0.25">
      <c r="A3037" s="5" t="s">
        <v>13581</v>
      </c>
      <c r="B3037" s="5" t="s">
        <v>42000</v>
      </c>
      <c r="C3037" s="5" t="s">
        <v>12184</v>
      </c>
      <c r="D3037" s="5" t="s">
        <v>12185</v>
      </c>
      <c r="E3037" s="1" t="s">
        <v>12186</v>
      </c>
      <c r="F3037" s="1" t="s">
        <v>12187</v>
      </c>
      <c r="G3037" s="1" t="s">
        <v>12188</v>
      </c>
      <c r="H3037" s="5" t="str">
        <f ca="1">IFERROR(__xludf.DUMMYFUNCTION("GOOGLETRANSLATE(D96,""en"",""ja"")"),"リポカリン-2")</f>
        <v>リポカリン-2</v>
      </c>
      <c r="I3037" s="5" t="str">
        <f ca="1">IFERROR(__xludf.DUMMYFUNCTION("GOOGLETRANSLATE(E96,""en"",""ja"")"),"リポカリン-2; 好中球ゼラチナーゼ関連リポカリン; NGAL; 腫瘍遺伝子 24p3")</f>
        <v>リポカリン-2; 好中球ゼラチナーゼ関連リポカリン; NGAL; 腫瘍遺伝子 24p3</v>
      </c>
      <c r="J3037" s="5" t="str">
        <f ca="1">IFERROR(__xludf.DUMMYFUNCTION("GOOGLETRANSLATE(F96,""en"",""ja"")"),"生物標本中のリポカリン-2の測定。")</f>
        <v>生物標本中のリポカリン-2の測定。</v>
      </c>
      <c r="K3037" s="5" t="str">
        <f ca="1">IFERROR(__xludf.DUMMYFUNCTION("GOOGLETRANSLATE(G96,""en"",""ja"")"),"リポカリン-2測定")</f>
        <v>リポカリン-2測定</v>
      </c>
      <c r="L3037" s="3"/>
    </row>
    <row r="3038" spans="1:12" ht="13.5" customHeight="1" x14ac:dyDescent="0.25">
      <c r="A3038" s="3" t="s">
        <v>9</v>
      </c>
      <c r="B3038" s="2" t="s">
        <v>42001</v>
      </c>
      <c r="C3038" s="2" t="s">
        <v>12189</v>
      </c>
      <c r="D3038" s="3" t="s">
        <v>12190</v>
      </c>
      <c r="E3038" s="3" t="s">
        <v>12191</v>
      </c>
      <c r="F3038" s="3" t="s">
        <v>12192</v>
      </c>
      <c r="G3038" s="3" t="s">
        <v>12193</v>
      </c>
      <c r="H3038" s="3" t="s">
        <v>31565</v>
      </c>
      <c r="I3038" s="3" t="s">
        <v>31566</v>
      </c>
      <c r="J3038" s="3" t="s">
        <v>31567</v>
      </c>
      <c r="K3038" s="3" t="s">
        <v>31568</v>
      </c>
      <c r="L3038" s="3"/>
    </row>
    <row r="3039" spans="1:12" ht="13.5" customHeight="1" x14ac:dyDescent="0.25">
      <c r="A3039" s="3" t="s">
        <v>70</v>
      </c>
      <c r="B3039" s="2" t="s">
        <v>42002</v>
      </c>
      <c r="C3039" s="2" t="s">
        <v>12194</v>
      </c>
      <c r="D3039" s="3" t="s">
        <v>12195</v>
      </c>
      <c r="E3039" s="3" t="s">
        <v>12195</v>
      </c>
      <c r="F3039" s="3" t="s">
        <v>12196</v>
      </c>
      <c r="G3039" s="3" t="s">
        <v>12197</v>
      </c>
      <c r="H3039" s="3" t="s">
        <v>31569</v>
      </c>
      <c r="I3039" s="3" t="s">
        <v>31569</v>
      </c>
      <c r="J3039" s="3" t="s">
        <v>31570</v>
      </c>
      <c r="K3039" s="4" t="s">
        <v>31571</v>
      </c>
      <c r="L3039" s="3"/>
    </row>
    <row r="3040" spans="1:12" ht="13.5" customHeight="1" x14ac:dyDescent="0.25">
      <c r="A3040" s="3" t="s">
        <v>9</v>
      </c>
      <c r="B3040" s="2" t="s">
        <v>42003</v>
      </c>
      <c r="C3040" s="2" t="s">
        <v>12198</v>
      </c>
      <c r="D3040" s="3" t="s">
        <v>12199</v>
      </c>
      <c r="E3040" s="3" t="s">
        <v>12200</v>
      </c>
      <c r="F3040" s="3" t="s">
        <v>12201</v>
      </c>
      <c r="G3040" s="3" t="s">
        <v>12202</v>
      </c>
      <c r="H3040" s="3" t="s">
        <v>31572</v>
      </c>
      <c r="I3040" s="3" t="s">
        <v>31573</v>
      </c>
      <c r="J3040" s="3" t="s">
        <v>31574</v>
      </c>
      <c r="K3040" s="4" t="s">
        <v>31575</v>
      </c>
      <c r="L3040" s="3"/>
    </row>
    <row r="3041" spans="1:12" ht="13.5" customHeight="1" x14ac:dyDescent="0.25">
      <c r="A3041" s="3" t="s">
        <v>9</v>
      </c>
      <c r="B3041" s="2" t="s">
        <v>42004</v>
      </c>
      <c r="C3041" s="2" t="s">
        <v>12203</v>
      </c>
      <c r="D3041" s="3" t="s">
        <v>12204</v>
      </c>
      <c r="E3041" s="3" t="s">
        <v>12204</v>
      </c>
      <c r="F3041" s="3" t="s">
        <v>12205</v>
      </c>
      <c r="G3041" s="3" t="s">
        <v>12206</v>
      </c>
      <c r="H3041" s="3" t="s">
        <v>31576</v>
      </c>
      <c r="I3041" s="3" t="s">
        <v>31576</v>
      </c>
      <c r="J3041" s="3" t="s">
        <v>31577</v>
      </c>
      <c r="K3041" s="3" t="s">
        <v>31578</v>
      </c>
      <c r="L3041" s="3"/>
    </row>
    <row r="3042" spans="1:12" ht="13.5" customHeight="1" x14ac:dyDescent="0.25">
      <c r="A3042" s="3" t="s">
        <v>9</v>
      </c>
      <c r="B3042" s="2" t="s">
        <v>42005</v>
      </c>
      <c r="C3042" s="2" t="s">
        <v>12207</v>
      </c>
      <c r="D3042" s="3" t="s">
        <v>12208</v>
      </c>
      <c r="E3042" s="3" t="s">
        <v>12208</v>
      </c>
      <c r="F3042" s="3" t="s">
        <v>12209</v>
      </c>
      <c r="G3042" s="3" t="s">
        <v>12210</v>
      </c>
      <c r="H3042" s="3" t="s">
        <v>31579</v>
      </c>
      <c r="I3042" s="3" t="s">
        <v>31579</v>
      </c>
      <c r="J3042" s="3" t="s">
        <v>31580</v>
      </c>
      <c r="K3042" s="3" t="s">
        <v>31581</v>
      </c>
      <c r="L3042" s="3"/>
    </row>
    <row r="3043" spans="1:12" ht="13.5" customHeight="1" x14ac:dyDescent="0.25">
      <c r="A3043" s="3" t="s">
        <v>9</v>
      </c>
      <c r="B3043" s="2" t="s">
        <v>42006</v>
      </c>
      <c r="C3043" s="2" t="s">
        <v>12211</v>
      </c>
      <c r="D3043" s="3" t="s">
        <v>12212</v>
      </c>
      <c r="E3043" s="3" t="s">
        <v>12212</v>
      </c>
      <c r="F3043" s="3" t="s">
        <v>12213</v>
      </c>
      <c r="G3043" s="3" t="s">
        <v>12214</v>
      </c>
      <c r="H3043" s="3" t="s">
        <v>31582</v>
      </c>
      <c r="I3043" s="3" t="s">
        <v>31582</v>
      </c>
      <c r="J3043" s="3" t="s">
        <v>31583</v>
      </c>
      <c r="K3043" s="3" t="s">
        <v>31584</v>
      </c>
      <c r="L3043" s="3"/>
    </row>
    <row r="3044" spans="1:12" ht="13.5" customHeight="1" x14ac:dyDescent="0.25">
      <c r="A3044" s="3" t="s">
        <v>9</v>
      </c>
      <c r="B3044" s="2" t="s">
        <v>42007</v>
      </c>
      <c r="C3044" s="2" t="s">
        <v>12215</v>
      </c>
      <c r="D3044" s="3" t="s">
        <v>12216</v>
      </c>
      <c r="E3044" s="3" t="s">
        <v>12216</v>
      </c>
      <c r="F3044" s="3" t="s">
        <v>12217</v>
      </c>
      <c r="G3044" s="3" t="s">
        <v>12218</v>
      </c>
      <c r="H3044" s="3" t="s">
        <v>31585</v>
      </c>
      <c r="I3044" s="3" t="s">
        <v>31585</v>
      </c>
      <c r="J3044" s="3" t="s">
        <v>31586</v>
      </c>
      <c r="K3044" s="3" t="s">
        <v>31587</v>
      </c>
      <c r="L3044" s="3"/>
    </row>
    <row r="3045" spans="1:12" ht="13.5" customHeight="1" x14ac:dyDescent="0.25">
      <c r="A3045" s="3" t="s">
        <v>9</v>
      </c>
      <c r="B3045" s="2" t="s">
        <v>42008</v>
      </c>
      <c r="C3045" s="2" t="s">
        <v>12219</v>
      </c>
      <c r="D3045" s="3" t="s">
        <v>12220</v>
      </c>
      <c r="E3045" s="3" t="s">
        <v>12220</v>
      </c>
      <c r="F3045" s="3" t="s">
        <v>12221</v>
      </c>
      <c r="G3045" s="3" t="s">
        <v>12222</v>
      </c>
      <c r="H3045" s="3" t="s">
        <v>31588</v>
      </c>
      <c r="I3045" s="3" t="s">
        <v>31588</v>
      </c>
      <c r="J3045" s="3" t="s">
        <v>31589</v>
      </c>
      <c r="K3045" s="3" t="s">
        <v>31590</v>
      </c>
      <c r="L3045" s="3"/>
    </row>
    <row r="3046" spans="1:12" ht="13.5" customHeight="1" x14ac:dyDescent="0.25">
      <c r="A3046" s="3" t="s">
        <v>9</v>
      </c>
      <c r="B3046" s="2" t="s">
        <v>42009</v>
      </c>
      <c r="C3046" s="2" t="s">
        <v>12223</v>
      </c>
      <c r="D3046" s="3" t="s">
        <v>12224</v>
      </c>
      <c r="E3046" s="3" t="s">
        <v>12224</v>
      </c>
      <c r="F3046" s="3" t="s">
        <v>12225</v>
      </c>
      <c r="G3046" s="3" t="s">
        <v>12226</v>
      </c>
      <c r="H3046" s="3" t="s">
        <v>31591</v>
      </c>
      <c r="I3046" s="3" t="s">
        <v>31591</v>
      </c>
      <c r="J3046" s="3" t="s">
        <v>31592</v>
      </c>
      <c r="K3046" s="3" t="s">
        <v>31593</v>
      </c>
      <c r="L3046" s="3"/>
    </row>
    <row r="3047" spans="1:12" ht="13.5" customHeight="1" x14ac:dyDescent="0.25">
      <c r="A3047" s="3" t="s">
        <v>9</v>
      </c>
      <c r="B3047" s="2" t="s">
        <v>42010</v>
      </c>
      <c r="C3047" s="2" t="s">
        <v>12227</v>
      </c>
      <c r="D3047" s="3" t="s">
        <v>12228</v>
      </c>
      <c r="E3047" s="3" t="s">
        <v>12228</v>
      </c>
      <c r="F3047" s="3" t="s">
        <v>12229</v>
      </c>
      <c r="G3047" s="3" t="s">
        <v>12230</v>
      </c>
      <c r="H3047" s="3" t="s">
        <v>31594</v>
      </c>
      <c r="I3047" s="3" t="s">
        <v>31594</v>
      </c>
      <c r="J3047" s="3" t="s">
        <v>31595</v>
      </c>
      <c r="K3047" s="3" t="s">
        <v>31596</v>
      </c>
      <c r="L3047" s="3"/>
    </row>
    <row r="3048" spans="1:12" ht="13.5" customHeight="1" x14ac:dyDescent="0.25">
      <c r="A3048" s="3" t="s">
        <v>9</v>
      </c>
      <c r="B3048" s="2" t="s">
        <v>42011</v>
      </c>
      <c r="C3048" s="2" t="s">
        <v>12231</v>
      </c>
      <c r="D3048" s="3" t="s">
        <v>12232</v>
      </c>
      <c r="E3048" s="3" t="s">
        <v>12232</v>
      </c>
      <c r="F3048" s="3" t="s">
        <v>12233</v>
      </c>
      <c r="G3048" s="3" t="s">
        <v>12234</v>
      </c>
      <c r="H3048" s="3" t="s">
        <v>31597</v>
      </c>
      <c r="I3048" s="3" t="s">
        <v>31597</v>
      </c>
      <c r="J3048" s="3" t="s">
        <v>31598</v>
      </c>
      <c r="K3048" s="3" t="s">
        <v>31599</v>
      </c>
      <c r="L3048" s="3"/>
    </row>
    <row r="3049" spans="1:12" ht="13.5" customHeight="1" x14ac:dyDescent="0.25">
      <c r="A3049" s="3" t="s">
        <v>9</v>
      </c>
      <c r="B3049" s="2" t="s">
        <v>42012</v>
      </c>
      <c r="C3049" s="2" t="s">
        <v>12235</v>
      </c>
      <c r="D3049" s="3" t="s">
        <v>12236</v>
      </c>
      <c r="E3049" s="3" t="s">
        <v>12236</v>
      </c>
      <c r="F3049" s="3" t="s">
        <v>12237</v>
      </c>
      <c r="G3049" s="3" t="s">
        <v>12238</v>
      </c>
      <c r="H3049" s="3" t="s">
        <v>31600</v>
      </c>
      <c r="I3049" s="3" t="s">
        <v>31600</v>
      </c>
      <c r="J3049" s="3" t="s">
        <v>31601</v>
      </c>
      <c r="K3049" s="3" t="s">
        <v>31602</v>
      </c>
      <c r="L3049" s="3"/>
    </row>
    <row r="3050" spans="1:12" ht="13.5" customHeight="1" x14ac:dyDescent="0.25">
      <c r="A3050" s="3" t="s">
        <v>9</v>
      </c>
      <c r="B3050" s="2" t="s">
        <v>42013</v>
      </c>
      <c r="C3050" s="2" t="s">
        <v>12239</v>
      </c>
      <c r="D3050" s="3" t="s">
        <v>12240</v>
      </c>
      <c r="E3050" s="3" t="s">
        <v>12240</v>
      </c>
      <c r="F3050" s="3" t="s">
        <v>12241</v>
      </c>
      <c r="G3050" s="3" t="s">
        <v>12242</v>
      </c>
      <c r="H3050" s="3" t="s">
        <v>31603</v>
      </c>
      <c r="I3050" s="3" t="s">
        <v>31603</v>
      </c>
      <c r="J3050" s="3" t="s">
        <v>31604</v>
      </c>
      <c r="K3050" s="3" t="s">
        <v>31605</v>
      </c>
      <c r="L3050" s="3"/>
    </row>
    <row r="3051" spans="1:12" ht="13.5" customHeight="1" x14ac:dyDescent="0.25">
      <c r="A3051" s="3" t="s">
        <v>9</v>
      </c>
      <c r="B3051" s="2" t="s">
        <v>42014</v>
      </c>
      <c r="C3051" s="2" t="s">
        <v>12243</v>
      </c>
      <c r="D3051" s="3" t="s">
        <v>12244</v>
      </c>
      <c r="E3051" s="3" t="s">
        <v>12244</v>
      </c>
      <c r="F3051" s="3" t="s">
        <v>12245</v>
      </c>
      <c r="G3051" s="3" t="s">
        <v>12246</v>
      </c>
      <c r="H3051" s="3" t="s">
        <v>31606</v>
      </c>
      <c r="I3051" s="3" t="s">
        <v>31606</v>
      </c>
      <c r="J3051" s="3" t="s">
        <v>31607</v>
      </c>
      <c r="K3051" s="3" t="s">
        <v>31608</v>
      </c>
      <c r="L3051" s="3"/>
    </row>
    <row r="3052" spans="1:12" ht="13.5" customHeight="1" x14ac:dyDescent="0.25">
      <c r="A3052" s="3" t="s">
        <v>9</v>
      </c>
      <c r="B3052" s="2" t="s">
        <v>42015</v>
      </c>
      <c r="C3052" s="2" t="s">
        <v>12247</v>
      </c>
      <c r="D3052" s="3" t="s">
        <v>12248</v>
      </c>
      <c r="E3052" s="3" t="s">
        <v>12248</v>
      </c>
      <c r="F3052" s="3" t="s">
        <v>12249</v>
      </c>
      <c r="G3052" s="3" t="s">
        <v>12250</v>
      </c>
      <c r="H3052" s="3" t="s">
        <v>31609</v>
      </c>
      <c r="I3052" s="3" t="s">
        <v>31609</v>
      </c>
      <c r="J3052" s="3" t="s">
        <v>31610</v>
      </c>
      <c r="K3052" s="4" t="s">
        <v>31611</v>
      </c>
      <c r="L3052" s="3"/>
    </row>
    <row r="3053" spans="1:12" ht="13.5" customHeight="1" x14ac:dyDescent="0.25">
      <c r="A3053" s="3" t="s">
        <v>9</v>
      </c>
      <c r="B3053" s="2" t="s">
        <v>42016</v>
      </c>
      <c r="C3053" s="2" t="s">
        <v>12251</v>
      </c>
      <c r="D3053" s="3" t="s">
        <v>12252</v>
      </c>
      <c r="E3053" s="3" t="s">
        <v>12252</v>
      </c>
      <c r="F3053" s="3" t="s">
        <v>12253</v>
      </c>
      <c r="G3053" s="3" t="s">
        <v>12252</v>
      </c>
      <c r="H3053" s="3" t="s">
        <v>31612</v>
      </c>
      <c r="I3053" s="3" t="s">
        <v>31612</v>
      </c>
      <c r="J3053" s="3" t="s">
        <v>31613</v>
      </c>
      <c r="K3053" s="3" t="s">
        <v>31612</v>
      </c>
      <c r="L3053" s="3"/>
    </row>
    <row r="3054" spans="1:12" ht="13.5" customHeight="1" x14ac:dyDescent="0.25">
      <c r="A3054" s="3" t="s">
        <v>188</v>
      </c>
      <c r="B3054" s="2" t="s">
        <v>42017</v>
      </c>
      <c r="C3054" s="2" t="s">
        <v>12254</v>
      </c>
      <c r="D3054" s="3" t="s">
        <v>12255</v>
      </c>
      <c r="E3054" s="3" t="s">
        <v>12255</v>
      </c>
      <c r="F3054" s="3" t="s">
        <v>12256</v>
      </c>
      <c r="G3054" s="3" t="s">
        <v>12255</v>
      </c>
      <c r="H3054" s="3" t="s">
        <v>31614</v>
      </c>
      <c r="I3054" s="3" t="s">
        <v>31614</v>
      </c>
      <c r="J3054" s="3" t="s">
        <v>31615</v>
      </c>
      <c r="K3054" s="3" t="s">
        <v>31614</v>
      </c>
      <c r="L3054" s="3"/>
    </row>
    <row r="3055" spans="1:12" ht="13.5" customHeight="1" x14ac:dyDescent="0.25">
      <c r="A3055" s="3" t="s">
        <v>1560</v>
      </c>
      <c r="B3055" s="2" t="s">
        <v>42017</v>
      </c>
      <c r="C3055" s="2" t="s">
        <v>12254</v>
      </c>
      <c r="D3055" s="3" t="s">
        <v>12255</v>
      </c>
      <c r="E3055" s="3" t="s">
        <v>12255</v>
      </c>
      <c r="F3055" s="3" t="s">
        <v>12256</v>
      </c>
      <c r="G3055" s="3" t="s">
        <v>12255</v>
      </c>
      <c r="H3055" s="3" t="s">
        <v>31614</v>
      </c>
      <c r="I3055" s="3" t="s">
        <v>31614</v>
      </c>
      <c r="J3055" s="3" t="s">
        <v>31615</v>
      </c>
      <c r="K3055" s="3" t="s">
        <v>31614</v>
      </c>
      <c r="L3055" s="3"/>
    </row>
    <row r="3056" spans="1:12" ht="13.5" customHeight="1" x14ac:dyDescent="0.25">
      <c r="A3056" s="3" t="s">
        <v>213</v>
      </c>
      <c r="B3056" s="2" t="s">
        <v>42017</v>
      </c>
      <c r="C3056" s="2" t="s">
        <v>12254</v>
      </c>
      <c r="D3056" s="3" t="s">
        <v>12255</v>
      </c>
      <c r="E3056" s="3" t="s">
        <v>12255</v>
      </c>
      <c r="F3056" s="3" t="s">
        <v>12256</v>
      </c>
      <c r="G3056" s="3" t="s">
        <v>12255</v>
      </c>
      <c r="H3056" s="3" t="s">
        <v>31614</v>
      </c>
      <c r="I3056" s="3" t="s">
        <v>31614</v>
      </c>
      <c r="J3056" s="3" t="s">
        <v>31615</v>
      </c>
      <c r="K3056" s="3" t="s">
        <v>31614</v>
      </c>
      <c r="L3056" s="3"/>
    </row>
    <row r="3057" spans="1:12" ht="13.5" customHeight="1" x14ac:dyDescent="0.25">
      <c r="A3057" s="3" t="s">
        <v>9</v>
      </c>
      <c r="B3057" s="2" t="s">
        <v>42018</v>
      </c>
      <c r="C3057" s="2" t="s">
        <v>12257</v>
      </c>
      <c r="D3057" s="3" t="s">
        <v>12258</v>
      </c>
      <c r="E3057" s="3" t="s">
        <v>12258</v>
      </c>
      <c r="F3057" s="3" t="s">
        <v>12259</v>
      </c>
      <c r="G3057" s="3" t="s">
        <v>12260</v>
      </c>
      <c r="H3057" s="3" t="s">
        <v>31616</v>
      </c>
      <c r="I3057" s="3" t="s">
        <v>31616</v>
      </c>
      <c r="J3057" s="3" t="s">
        <v>31617</v>
      </c>
      <c r="K3057" s="4" t="s">
        <v>31618</v>
      </c>
      <c r="L3057" s="3"/>
    </row>
    <row r="3058" spans="1:12" ht="13.5" customHeight="1" x14ac:dyDescent="0.25">
      <c r="A3058" s="3" t="s">
        <v>9</v>
      </c>
      <c r="B3058" s="2" t="s">
        <v>42019</v>
      </c>
      <c r="C3058" s="2" t="s">
        <v>12261</v>
      </c>
      <c r="D3058" s="3" t="s">
        <v>12262</v>
      </c>
      <c r="E3058" s="3" t="s">
        <v>12262</v>
      </c>
      <c r="F3058" s="3" t="s">
        <v>12263</v>
      </c>
      <c r="G3058" s="3" t="s">
        <v>12264</v>
      </c>
      <c r="H3058" s="3" t="s">
        <v>31619</v>
      </c>
      <c r="I3058" s="3" t="s">
        <v>31619</v>
      </c>
      <c r="J3058" s="3" t="s">
        <v>31620</v>
      </c>
      <c r="K3058" s="4" t="s">
        <v>31621</v>
      </c>
      <c r="L3058" s="3"/>
    </row>
    <row r="3059" spans="1:12" ht="13.5" customHeight="1" x14ac:dyDescent="0.25">
      <c r="A3059" s="3" t="s">
        <v>9</v>
      </c>
      <c r="B3059" s="2" t="s">
        <v>42020</v>
      </c>
      <c r="C3059" s="2" t="s">
        <v>12265</v>
      </c>
      <c r="D3059" s="3" t="s">
        <v>12266</v>
      </c>
      <c r="E3059" s="3" t="s">
        <v>12266</v>
      </c>
      <c r="F3059" s="3" t="s">
        <v>12267</v>
      </c>
      <c r="G3059" s="3" t="s">
        <v>12268</v>
      </c>
      <c r="H3059" s="3" t="s">
        <v>31622</v>
      </c>
      <c r="I3059" s="3" t="s">
        <v>31622</v>
      </c>
      <c r="J3059" s="3" t="s">
        <v>31623</v>
      </c>
      <c r="K3059" s="3" t="s">
        <v>31624</v>
      </c>
      <c r="L3059" s="3"/>
    </row>
    <row r="3060" spans="1:12" ht="13.5" customHeight="1" x14ac:dyDescent="0.25">
      <c r="A3060" s="3" t="s">
        <v>9</v>
      </c>
      <c r="B3060" s="2" t="s">
        <v>42021</v>
      </c>
      <c r="C3060" s="2" t="s">
        <v>12269</v>
      </c>
      <c r="D3060" s="3" t="s">
        <v>12270</v>
      </c>
      <c r="E3060" s="3" t="s">
        <v>12270</v>
      </c>
      <c r="F3060" s="3" t="s">
        <v>12271</v>
      </c>
      <c r="G3060" s="3" t="s">
        <v>12272</v>
      </c>
      <c r="H3060" s="3" t="s">
        <v>31625</v>
      </c>
      <c r="I3060" s="3" t="s">
        <v>31625</v>
      </c>
      <c r="J3060" s="3" t="s">
        <v>31626</v>
      </c>
      <c r="K3060" s="3" t="s">
        <v>31627</v>
      </c>
      <c r="L3060" s="3"/>
    </row>
    <row r="3061" spans="1:12" ht="13.5" customHeight="1" x14ac:dyDescent="0.25">
      <c r="A3061" s="3" t="s">
        <v>9</v>
      </c>
      <c r="B3061" s="2" t="s">
        <v>42022</v>
      </c>
      <c r="C3061" s="2" t="s">
        <v>12273</v>
      </c>
      <c r="D3061" s="3" t="s">
        <v>12274</v>
      </c>
      <c r="E3061" s="3" t="s">
        <v>12274</v>
      </c>
      <c r="F3061" s="3" t="s">
        <v>12275</v>
      </c>
      <c r="G3061" s="3" t="s">
        <v>12274</v>
      </c>
      <c r="H3061" s="3" t="s">
        <v>31628</v>
      </c>
      <c r="I3061" s="3" t="s">
        <v>31628</v>
      </c>
      <c r="J3061" s="3" t="s">
        <v>31629</v>
      </c>
      <c r="K3061" s="3" t="s">
        <v>31628</v>
      </c>
      <c r="L3061" s="3"/>
    </row>
    <row r="3062" spans="1:12" ht="13.5" customHeight="1" x14ac:dyDescent="0.25">
      <c r="A3062" s="3" t="s">
        <v>9</v>
      </c>
      <c r="B3062" s="2" t="s">
        <v>42023</v>
      </c>
      <c r="C3062" s="2" t="s">
        <v>12276</v>
      </c>
      <c r="D3062" s="3" t="s">
        <v>12277</v>
      </c>
      <c r="E3062" s="3" t="s">
        <v>12277</v>
      </c>
      <c r="F3062" s="3" t="s">
        <v>12278</v>
      </c>
      <c r="G3062" s="3" t="s">
        <v>12279</v>
      </c>
      <c r="H3062" s="3" t="s">
        <v>31630</v>
      </c>
      <c r="I3062" s="3" t="s">
        <v>31630</v>
      </c>
      <c r="J3062" s="3" t="s">
        <v>31631</v>
      </c>
      <c r="K3062" s="3" t="s">
        <v>31632</v>
      </c>
      <c r="L3062" s="3"/>
    </row>
    <row r="3063" spans="1:12" ht="13.5" customHeight="1" x14ac:dyDescent="0.25">
      <c r="A3063" s="3" t="s">
        <v>9</v>
      </c>
      <c r="B3063" s="2" t="s">
        <v>42024</v>
      </c>
      <c r="C3063" s="2" t="s">
        <v>12280</v>
      </c>
      <c r="D3063" s="3" t="s">
        <v>12281</v>
      </c>
      <c r="E3063" s="3" t="s">
        <v>12281</v>
      </c>
      <c r="F3063" s="3" t="s">
        <v>12282</v>
      </c>
      <c r="G3063" s="3" t="s">
        <v>12283</v>
      </c>
      <c r="H3063" s="3" t="s">
        <v>31633</v>
      </c>
      <c r="I3063" s="3" t="s">
        <v>31633</v>
      </c>
      <c r="J3063" s="3" t="s">
        <v>31634</v>
      </c>
      <c r="K3063" s="3" t="s">
        <v>31635</v>
      </c>
      <c r="L3063" s="3"/>
    </row>
    <row r="3064" spans="1:12" ht="13.5" customHeight="1" x14ac:dyDescent="0.25">
      <c r="A3064" s="3" t="s">
        <v>506</v>
      </c>
      <c r="B3064" s="2" t="s">
        <v>42025</v>
      </c>
      <c r="C3064" s="2" t="s">
        <v>12284</v>
      </c>
      <c r="D3064" s="3" t="s">
        <v>12285</v>
      </c>
      <c r="E3064" s="3" t="s">
        <v>12285</v>
      </c>
      <c r="F3064" s="3" t="s">
        <v>12286</v>
      </c>
      <c r="G3064" s="3" t="s">
        <v>12285</v>
      </c>
      <c r="H3064" s="3" t="s">
        <v>31636</v>
      </c>
      <c r="I3064" s="3" t="s">
        <v>31636</v>
      </c>
      <c r="J3064" s="3" t="s">
        <v>31637</v>
      </c>
      <c r="K3064" s="3" t="s">
        <v>31636</v>
      </c>
      <c r="L3064" s="3"/>
    </row>
    <row r="3065" spans="1:12" ht="13.5" customHeight="1" x14ac:dyDescent="0.25">
      <c r="A3065" s="3" t="s">
        <v>54</v>
      </c>
      <c r="B3065" s="2" t="s">
        <v>42026</v>
      </c>
      <c r="C3065" s="2" t="s">
        <v>12287</v>
      </c>
      <c r="D3065" s="3" t="s">
        <v>12288</v>
      </c>
      <c r="E3065" s="3" t="s">
        <v>12289</v>
      </c>
      <c r="F3065" s="3" t="s">
        <v>12290</v>
      </c>
      <c r="G3065" s="3" t="s">
        <v>12291</v>
      </c>
      <c r="H3065" s="3" t="s">
        <v>31638</v>
      </c>
      <c r="I3065" s="3" t="s">
        <v>31639</v>
      </c>
      <c r="J3065" s="3" t="s">
        <v>31640</v>
      </c>
      <c r="K3065" s="3" t="s">
        <v>31641</v>
      </c>
      <c r="L3065" s="3"/>
    </row>
    <row r="3066" spans="1:12" ht="13.5" customHeight="1" x14ac:dyDescent="0.25">
      <c r="A3066" s="3" t="s">
        <v>9</v>
      </c>
      <c r="B3066" s="2" t="s">
        <v>42026</v>
      </c>
      <c r="C3066" s="2" t="s">
        <v>12287</v>
      </c>
      <c r="D3066" s="3" t="s">
        <v>12288</v>
      </c>
      <c r="E3066" s="3" t="s">
        <v>12289</v>
      </c>
      <c r="F3066" s="3" t="s">
        <v>12290</v>
      </c>
      <c r="G3066" s="3" t="s">
        <v>12291</v>
      </c>
      <c r="H3066" s="3" t="s">
        <v>31638</v>
      </c>
      <c r="I3066" s="3" t="s">
        <v>31639</v>
      </c>
      <c r="J3066" s="3" t="s">
        <v>31640</v>
      </c>
      <c r="K3066" s="3" t="s">
        <v>31641</v>
      </c>
      <c r="L3066" s="3"/>
    </row>
    <row r="3067" spans="1:12" ht="13.5" customHeight="1" x14ac:dyDescent="0.25">
      <c r="A3067" s="3" t="s">
        <v>9</v>
      </c>
      <c r="B3067" s="2" t="s">
        <v>42027</v>
      </c>
      <c r="C3067" s="2" t="s">
        <v>12292</v>
      </c>
      <c r="D3067" s="3" t="s">
        <v>12293</v>
      </c>
      <c r="E3067" s="3" t="s">
        <v>12293</v>
      </c>
      <c r="F3067" s="3" t="s">
        <v>12294</v>
      </c>
      <c r="G3067" s="3" t="s">
        <v>12295</v>
      </c>
      <c r="H3067" s="3" t="s">
        <v>31642</v>
      </c>
      <c r="I3067" s="3" t="s">
        <v>31642</v>
      </c>
      <c r="J3067" s="3" t="s">
        <v>31643</v>
      </c>
      <c r="K3067" s="3" t="s">
        <v>31644</v>
      </c>
      <c r="L3067" s="3"/>
    </row>
    <row r="3068" spans="1:12" ht="13.5" customHeight="1" x14ac:dyDescent="0.25">
      <c r="A3068" s="3" t="s">
        <v>9</v>
      </c>
      <c r="B3068" s="2" t="s">
        <v>42028</v>
      </c>
      <c r="C3068" s="2" t="s">
        <v>12296</v>
      </c>
      <c r="D3068" s="3" t="s">
        <v>12297</v>
      </c>
      <c r="E3068" s="3" t="s">
        <v>12297</v>
      </c>
      <c r="F3068" s="3" t="s">
        <v>12298</v>
      </c>
      <c r="G3068" s="3" t="s">
        <v>12299</v>
      </c>
      <c r="H3068" s="3" t="s">
        <v>31645</v>
      </c>
      <c r="I3068" s="3" t="s">
        <v>31645</v>
      </c>
      <c r="J3068" s="3" t="s">
        <v>31646</v>
      </c>
      <c r="K3068" s="3" t="s">
        <v>31647</v>
      </c>
      <c r="L3068" s="3"/>
    </row>
    <row r="3069" spans="1:12" ht="13.5" customHeight="1" x14ac:dyDescent="0.25">
      <c r="A3069" s="3" t="s">
        <v>84</v>
      </c>
      <c r="B3069" s="2" t="s">
        <v>42029</v>
      </c>
      <c r="C3069" s="2" t="s">
        <v>12300</v>
      </c>
      <c r="D3069" s="3" t="s">
        <v>12301</v>
      </c>
      <c r="E3069" s="3" t="s">
        <v>12301</v>
      </c>
      <c r="F3069" s="3" t="s">
        <v>12302</v>
      </c>
      <c r="G3069" s="3" t="s">
        <v>12301</v>
      </c>
      <c r="H3069" s="3" t="s">
        <v>31648</v>
      </c>
      <c r="I3069" s="3" t="s">
        <v>31648</v>
      </c>
      <c r="J3069" s="3" t="s">
        <v>31649</v>
      </c>
      <c r="K3069" s="3" t="s">
        <v>31648</v>
      </c>
      <c r="L3069" s="3"/>
    </row>
    <row r="3070" spans="1:12" ht="13.5" customHeight="1" x14ac:dyDescent="0.25">
      <c r="A3070" s="3" t="s">
        <v>54</v>
      </c>
      <c r="B3070" s="2" t="s">
        <v>42029</v>
      </c>
      <c r="C3070" s="2" t="s">
        <v>12300</v>
      </c>
      <c r="D3070" s="3" t="s">
        <v>12301</v>
      </c>
      <c r="E3070" s="3" t="s">
        <v>12301</v>
      </c>
      <c r="F3070" s="3" t="s">
        <v>12302</v>
      </c>
      <c r="G3070" s="3" t="s">
        <v>12301</v>
      </c>
      <c r="H3070" s="3" t="s">
        <v>31648</v>
      </c>
      <c r="I3070" s="3" t="s">
        <v>31648</v>
      </c>
      <c r="J3070" s="3" t="s">
        <v>31649</v>
      </c>
      <c r="K3070" s="3" t="s">
        <v>31648</v>
      </c>
      <c r="L3070" s="3"/>
    </row>
    <row r="3071" spans="1:12" ht="13.5" customHeight="1" x14ac:dyDescent="0.25">
      <c r="A3071" s="3" t="s">
        <v>36</v>
      </c>
      <c r="B3071" s="2" t="s">
        <v>42029</v>
      </c>
      <c r="C3071" s="2" t="s">
        <v>12300</v>
      </c>
      <c r="D3071" s="3" t="s">
        <v>12301</v>
      </c>
      <c r="E3071" s="3" t="s">
        <v>12301</v>
      </c>
      <c r="F3071" s="3" t="s">
        <v>12302</v>
      </c>
      <c r="G3071" s="3" t="s">
        <v>12301</v>
      </c>
      <c r="H3071" s="3" t="s">
        <v>31648</v>
      </c>
      <c r="I3071" s="3" t="s">
        <v>31648</v>
      </c>
      <c r="J3071" s="3" t="s">
        <v>31649</v>
      </c>
      <c r="K3071" s="3" t="s">
        <v>31648</v>
      </c>
      <c r="L3071" s="3"/>
    </row>
    <row r="3072" spans="1:12" ht="13.5" customHeight="1" x14ac:dyDescent="0.25">
      <c r="A3072" s="5" t="s">
        <v>13581</v>
      </c>
      <c r="B3072" s="5" t="s">
        <v>42029</v>
      </c>
      <c r="C3072" s="5" t="s">
        <v>12300</v>
      </c>
      <c r="D3072" s="5" t="s">
        <v>12301</v>
      </c>
      <c r="E3072" s="1" t="s">
        <v>12301</v>
      </c>
      <c r="F3072" s="1" t="s">
        <v>12302</v>
      </c>
      <c r="G3072" s="1" t="s">
        <v>12301</v>
      </c>
      <c r="H3072" s="5" t="str">
        <f ca="1">IFERROR(__xludf.DUMMYFUNCTION("GOOGLETRANSLATE(D97,""en"",""ja"")"),"長さ")</f>
        <v>長さ</v>
      </c>
      <c r="I3072" s="5" t="str">
        <f ca="1">IFERROR(__xludf.DUMMYFUNCTION("GOOGLETRANSLATE(E97,""en"",""ja"")"),"長さ")</f>
        <v>長さ</v>
      </c>
      <c r="J3072" s="5" t="str">
        <f ca="1">IFERROR(__xludf.DUMMYFUNCTION("GOOGLETRANSLATE(F97,""en"",""ja"")"),"何かの端から端までの空間の直線的な範囲、または何かの始まりから終わりまでの範囲。(NCI)")</f>
        <v>何かの端から端までの空間の直線的な範囲、または何かの始まりから終わりまでの範囲。(NCI)</v>
      </c>
      <c r="K3072" s="5" t="str">
        <f ca="1">IFERROR(__xludf.DUMMYFUNCTION("GOOGLETRANSLATE(G97,""en"",""ja"")"),"長さ")</f>
        <v>長さ</v>
      </c>
      <c r="L3072" s="3"/>
    </row>
    <row r="3073" spans="1:12" ht="13.5" customHeight="1" x14ac:dyDescent="0.25">
      <c r="A3073" s="3" t="s">
        <v>188</v>
      </c>
      <c r="B3073" s="2" t="s">
        <v>42030</v>
      </c>
      <c r="C3073" s="2" t="s">
        <v>12303</v>
      </c>
      <c r="D3073" s="3" t="s">
        <v>12304</v>
      </c>
      <c r="E3073" s="3" t="s">
        <v>12304</v>
      </c>
      <c r="F3073" s="3" t="s">
        <v>12305</v>
      </c>
      <c r="G3073" s="3" t="s">
        <v>12304</v>
      </c>
      <c r="H3073" s="3" t="s">
        <v>31650</v>
      </c>
      <c r="I3073" s="3" t="s">
        <v>31650</v>
      </c>
      <c r="J3073" s="3" t="s">
        <v>31651</v>
      </c>
      <c r="K3073" s="3" t="s">
        <v>31650</v>
      </c>
      <c r="L3073" s="3"/>
    </row>
    <row r="3074" spans="1:12" ht="13.5" customHeight="1" x14ac:dyDescent="0.25">
      <c r="A3074" s="3" t="s">
        <v>1560</v>
      </c>
      <c r="B3074" s="2" t="s">
        <v>42031</v>
      </c>
      <c r="C3074" s="2" t="s">
        <v>12306</v>
      </c>
      <c r="D3074" s="3" t="s">
        <v>12307</v>
      </c>
      <c r="E3074" s="3" t="s">
        <v>12307</v>
      </c>
      <c r="F3074" s="3" t="s">
        <v>12308</v>
      </c>
      <c r="G3074" s="3" t="s">
        <v>12307</v>
      </c>
      <c r="H3074" s="3" t="s">
        <v>31652</v>
      </c>
      <c r="I3074" s="3" t="s">
        <v>31652</v>
      </c>
      <c r="J3074" s="3" t="s">
        <v>31653</v>
      </c>
      <c r="K3074" s="3" t="s">
        <v>31652</v>
      </c>
      <c r="L3074" s="3"/>
    </row>
    <row r="3075" spans="1:12" ht="13.5" customHeight="1" x14ac:dyDescent="0.25">
      <c r="A3075" s="3" t="s">
        <v>106</v>
      </c>
      <c r="B3075" s="2" t="s">
        <v>42032</v>
      </c>
      <c r="C3075" s="2" t="s">
        <v>12309</v>
      </c>
      <c r="D3075" s="3" t="s">
        <v>12310</v>
      </c>
      <c r="E3075" s="3" t="s">
        <v>12311</v>
      </c>
      <c r="F3075" s="3" t="s">
        <v>12312</v>
      </c>
      <c r="G3075" s="3" t="s">
        <v>12313</v>
      </c>
      <c r="H3075" s="3" t="s">
        <v>12310</v>
      </c>
      <c r="I3075" s="3" t="s">
        <v>31654</v>
      </c>
      <c r="J3075" s="3" t="s">
        <v>31655</v>
      </c>
      <c r="K3075" s="3" t="s">
        <v>31656</v>
      </c>
      <c r="L3075" s="3"/>
    </row>
    <row r="3076" spans="1:12" ht="13.5" customHeight="1" x14ac:dyDescent="0.25">
      <c r="A3076" s="3" t="s">
        <v>9</v>
      </c>
      <c r="B3076" s="2" t="s">
        <v>42033</v>
      </c>
      <c r="C3076" s="2" t="s">
        <v>12314</v>
      </c>
      <c r="D3076" s="3" t="s">
        <v>12315</v>
      </c>
      <c r="E3076" s="3" t="s">
        <v>12315</v>
      </c>
      <c r="F3076" s="3" t="s">
        <v>12316</v>
      </c>
      <c r="G3076" s="3" t="s">
        <v>12317</v>
      </c>
      <c r="H3076" s="3" t="s">
        <v>31657</v>
      </c>
      <c r="I3076" s="3" t="s">
        <v>31657</v>
      </c>
      <c r="J3076" s="3" t="s">
        <v>31658</v>
      </c>
      <c r="K3076" s="3" t="s">
        <v>31659</v>
      </c>
      <c r="L3076" s="3"/>
    </row>
    <row r="3077" spans="1:12" ht="13.5" customHeight="1" x14ac:dyDescent="0.25">
      <c r="A3077" s="3" t="s">
        <v>9</v>
      </c>
      <c r="B3077" s="2" t="s">
        <v>42034</v>
      </c>
      <c r="C3077" s="2" t="s">
        <v>12318</v>
      </c>
      <c r="D3077" s="3" t="s">
        <v>12319</v>
      </c>
      <c r="E3077" s="3" t="s">
        <v>12320</v>
      </c>
      <c r="F3077" s="3" t="s">
        <v>12321</v>
      </c>
      <c r="G3077" s="3" t="s">
        <v>12322</v>
      </c>
      <c r="H3077" s="3" t="s">
        <v>31660</v>
      </c>
      <c r="I3077" s="3" t="s">
        <v>31661</v>
      </c>
      <c r="J3077" s="3" t="s">
        <v>31662</v>
      </c>
      <c r="K3077" s="3" t="s">
        <v>31663</v>
      </c>
      <c r="L3077" s="3"/>
    </row>
    <row r="3078" spans="1:12" ht="13.5" customHeight="1" x14ac:dyDescent="0.25">
      <c r="A3078" s="3" t="s">
        <v>9</v>
      </c>
      <c r="B3078" s="2" t="s">
        <v>42035</v>
      </c>
      <c r="C3078" s="2" t="s">
        <v>12323</v>
      </c>
      <c r="D3078" s="3" t="s">
        <v>12324</v>
      </c>
      <c r="E3078" s="3" t="s">
        <v>12324</v>
      </c>
      <c r="F3078" s="3" t="s">
        <v>12325</v>
      </c>
      <c r="G3078" s="3" t="s">
        <v>12326</v>
      </c>
      <c r="H3078" s="3" t="s">
        <v>31664</v>
      </c>
      <c r="I3078" s="3" t="s">
        <v>31664</v>
      </c>
      <c r="J3078" s="3" t="s">
        <v>31665</v>
      </c>
      <c r="K3078" s="3" t="s">
        <v>31666</v>
      </c>
      <c r="L3078" s="3"/>
    </row>
    <row r="3079" spans="1:12" ht="13.5" customHeight="1" x14ac:dyDescent="0.25">
      <c r="A3079" s="5" t="s">
        <v>13581</v>
      </c>
      <c r="B3079" s="5" t="s">
        <v>44757</v>
      </c>
      <c r="C3079" s="5" t="s">
        <v>44758</v>
      </c>
      <c r="D3079" s="5" t="s">
        <v>44759</v>
      </c>
      <c r="E3079" s="1" t="s">
        <v>44759</v>
      </c>
      <c r="F3079" s="1" t="s">
        <v>44760</v>
      </c>
      <c r="G3079" s="1" t="s">
        <v>44761</v>
      </c>
      <c r="H3079" s="5" t="str">
        <f ca="1">IFERROR(__xludf.DUMMYFUNCTION("GOOGLETRANSLATE(D98,""en"",""ja"")"),"白赤芽球症")</f>
        <v>白赤芽球症</v>
      </c>
      <c r="I3079" s="5" t="str">
        <f ca="1">IFERROR(__xludf.DUMMYFUNCTION("GOOGLETRANSLATE(E98,""en"",""ja"")"),"白赤芽球症")</f>
        <v>白赤芽球症</v>
      </c>
      <c r="J3079" s="5" t="str">
        <f ca="1">IFERROR(__xludf.DUMMYFUNCTION("GOOGLETRANSLATE(F98,""en"",""ja"")"),"生物標本における白血球赤芽球症の評価。")</f>
        <v>生物標本における白血球赤芽球症の評価。</v>
      </c>
      <c r="K3079" s="5" t="str">
        <f ca="1">IFERROR(__xludf.DUMMYFUNCTION("GOOGLETRANSLATE(G98,""en"",""ja"")"),"白血球症測定")</f>
        <v>白血球症測定</v>
      </c>
      <c r="L3079" s="3"/>
    </row>
    <row r="3080" spans="1:12" ht="13.5" customHeight="1" x14ac:dyDescent="0.25">
      <c r="A3080" s="3" t="s">
        <v>106</v>
      </c>
      <c r="B3080" s="2" t="s">
        <v>42036</v>
      </c>
      <c r="C3080" s="2" t="s">
        <v>12327</v>
      </c>
      <c r="D3080" s="3" t="s">
        <v>12328</v>
      </c>
      <c r="E3080" s="3" t="s">
        <v>12329</v>
      </c>
      <c r="F3080" s="3" t="s">
        <v>12330</v>
      </c>
      <c r="G3080" s="3" t="s">
        <v>12331</v>
      </c>
      <c r="H3080" s="3" t="s">
        <v>31667</v>
      </c>
      <c r="I3080" s="3" t="s">
        <v>31668</v>
      </c>
      <c r="J3080" s="3" t="s">
        <v>31669</v>
      </c>
      <c r="K3080" s="3" t="s">
        <v>31670</v>
      </c>
      <c r="L3080" s="3"/>
    </row>
    <row r="3081" spans="1:12" ht="13.5" customHeight="1" x14ac:dyDescent="0.25">
      <c r="A3081" s="3" t="s">
        <v>213</v>
      </c>
      <c r="B3081" s="2" t="s">
        <v>42037</v>
      </c>
      <c r="C3081" s="2" t="s">
        <v>12332</v>
      </c>
      <c r="D3081" s="3" t="s">
        <v>12333</v>
      </c>
      <c r="E3081" s="3" t="s">
        <v>12333</v>
      </c>
      <c r="F3081" s="3" t="s">
        <v>12334</v>
      </c>
      <c r="G3081" s="3" t="s">
        <v>12335</v>
      </c>
      <c r="H3081" s="3" t="s">
        <v>31671</v>
      </c>
      <c r="I3081" s="3" t="s">
        <v>31671</v>
      </c>
      <c r="J3081" s="3" t="s">
        <v>31672</v>
      </c>
      <c r="K3081" s="3" t="s">
        <v>31673</v>
      </c>
      <c r="L3081" s="3"/>
    </row>
    <row r="3082" spans="1:12" ht="13.5" customHeight="1" x14ac:dyDescent="0.25">
      <c r="A3082" s="3" t="s">
        <v>213</v>
      </c>
      <c r="B3082" s="2" t="s">
        <v>42038</v>
      </c>
      <c r="C3082" s="2" t="s">
        <v>12336</v>
      </c>
      <c r="D3082" s="3" t="s">
        <v>12337</v>
      </c>
      <c r="E3082" s="3" t="s">
        <v>12337</v>
      </c>
      <c r="F3082" s="3" t="s">
        <v>12338</v>
      </c>
      <c r="G3082" s="3" t="s">
        <v>12339</v>
      </c>
      <c r="H3082" s="3" t="s">
        <v>31674</v>
      </c>
      <c r="I3082" s="3" t="s">
        <v>31674</v>
      </c>
      <c r="J3082" s="3" t="s">
        <v>31675</v>
      </c>
      <c r="K3082" s="3" t="s">
        <v>31676</v>
      </c>
      <c r="L3082" s="3"/>
    </row>
    <row r="3083" spans="1:12" ht="13.5" customHeight="1" x14ac:dyDescent="0.25">
      <c r="A3083" s="3" t="s">
        <v>213</v>
      </c>
      <c r="B3083" s="2" t="s">
        <v>42039</v>
      </c>
      <c r="C3083" s="2" t="s">
        <v>12340</v>
      </c>
      <c r="D3083" s="3" t="s">
        <v>12341</v>
      </c>
      <c r="E3083" s="3" t="s">
        <v>12341</v>
      </c>
      <c r="F3083" s="3" t="s">
        <v>12342</v>
      </c>
      <c r="G3083" s="3" t="s">
        <v>12341</v>
      </c>
      <c r="H3083" s="3" t="s">
        <v>31677</v>
      </c>
      <c r="I3083" s="3" t="s">
        <v>31677</v>
      </c>
      <c r="J3083" s="3" t="s">
        <v>31678</v>
      </c>
      <c r="K3083" s="3" t="s">
        <v>31677</v>
      </c>
      <c r="L3083" s="3"/>
    </row>
    <row r="3084" spans="1:12" ht="13.5" customHeight="1" x14ac:dyDescent="0.25">
      <c r="A3084" s="3" t="s">
        <v>5522</v>
      </c>
      <c r="B3084" s="2" t="s">
        <v>42040</v>
      </c>
      <c r="C3084" s="2" t="s">
        <v>12343</v>
      </c>
      <c r="D3084" s="3" t="s">
        <v>12344</v>
      </c>
      <c r="E3084" s="3" t="s">
        <v>12344</v>
      </c>
      <c r="F3084" s="3" t="s">
        <v>12345</v>
      </c>
      <c r="G3084" s="3" t="s">
        <v>12344</v>
      </c>
      <c r="H3084" s="3" t="s">
        <v>31679</v>
      </c>
      <c r="I3084" s="3" t="s">
        <v>31679</v>
      </c>
      <c r="J3084" s="3" t="s">
        <v>31680</v>
      </c>
      <c r="K3084" s="3" t="s">
        <v>31679</v>
      </c>
      <c r="L3084" s="3"/>
    </row>
    <row r="3085" spans="1:12" ht="13.5" customHeight="1" x14ac:dyDescent="0.25">
      <c r="A3085" s="3" t="s">
        <v>106</v>
      </c>
      <c r="B3085" s="2" t="s">
        <v>42041</v>
      </c>
      <c r="C3085" s="2" t="s">
        <v>12346</v>
      </c>
      <c r="D3085" s="3" t="s">
        <v>12347</v>
      </c>
      <c r="E3085" s="3" t="s">
        <v>12348</v>
      </c>
      <c r="F3085" s="3" t="s">
        <v>12349</v>
      </c>
      <c r="G3085" s="3" t="s">
        <v>12350</v>
      </c>
      <c r="H3085" s="3" t="s">
        <v>31681</v>
      </c>
      <c r="I3085" s="3" t="s">
        <v>31682</v>
      </c>
      <c r="J3085" s="3" t="s">
        <v>31683</v>
      </c>
      <c r="K3085" s="4" t="s">
        <v>31684</v>
      </c>
      <c r="L3085" s="3"/>
    </row>
    <row r="3086" spans="1:12" ht="13.5" customHeight="1" x14ac:dyDescent="0.25">
      <c r="A3086" s="3" t="s">
        <v>188</v>
      </c>
      <c r="B3086" s="2" t="s">
        <v>42042</v>
      </c>
      <c r="C3086" s="2" t="s">
        <v>12351</v>
      </c>
      <c r="D3086" s="3" t="s">
        <v>12352</v>
      </c>
      <c r="E3086" s="3" t="s">
        <v>12352</v>
      </c>
      <c r="F3086" s="3" t="s">
        <v>12353</v>
      </c>
      <c r="G3086" s="3" t="s">
        <v>12352</v>
      </c>
      <c r="H3086" s="3" t="s">
        <v>31685</v>
      </c>
      <c r="I3086" s="3" t="s">
        <v>31685</v>
      </c>
      <c r="J3086" s="3" t="s">
        <v>31686</v>
      </c>
      <c r="K3086" s="3" t="s">
        <v>31685</v>
      </c>
      <c r="L3086" s="3"/>
    </row>
    <row r="3087" spans="1:12" ht="13.5" customHeight="1" x14ac:dyDescent="0.25">
      <c r="A3087" s="3" t="s">
        <v>106</v>
      </c>
      <c r="B3087" s="2" t="s">
        <v>42043</v>
      </c>
      <c r="C3087" s="2" t="s">
        <v>12354</v>
      </c>
      <c r="D3087" s="3" t="s">
        <v>12355</v>
      </c>
      <c r="E3087" s="3" t="s">
        <v>12356</v>
      </c>
      <c r="F3087" s="3" t="s">
        <v>12357</v>
      </c>
      <c r="G3087" s="3" t="s">
        <v>12358</v>
      </c>
      <c r="H3087" s="3" t="s">
        <v>12355</v>
      </c>
      <c r="I3087" s="3" t="s">
        <v>31687</v>
      </c>
      <c r="J3087" s="3" t="s">
        <v>31688</v>
      </c>
      <c r="K3087" s="4" t="s">
        <v>31689</v>
      </c>
      <c r="L3087" s="3"/>
    </row>
    <row r="3088" spans="1:12" ht="13.5" customHeight="1" x14ac:dyDescent="0.25">
      <c r="A3088" s="3" t="s">
        <v>213</v>
      </c>
      <c r="B3088" s="2" t="s">
        <v>42044</v>
      </c>
      <c r="C3088" s="2" t="s">
        <v>12359</v>
      </c>
      <c r="D3088" s="3" t="s">
        <v>12360</v>
      </c>
      <c r="E3088" s="3" t="s">
        <v>12360</v>
      </c>
      <c r="F3088" s="3" t="s">
        <v>12361</v>
      </c>
      <c r="G3088" s="3" t="s">
        <v>12360</v>
      </c>
      <c r="H3088" s="3" t="s">
        <v>31690</v>
      </c>
      <c r="I3088" s="3" t="s">
        <v>31690</v>
      </c>
      <c r="J3088" s="3" t="s">
        <v>31691</v>
      </c>
      <c r="K3088" s="3" t="s">
        <v>31690</v>
      </c>
      <c r="L3088" s="3"/>
    </row>
    <row r="3089" spans="1:12" ht="13.5" customHeight="1" x14ac:dyDescent="0.25">
      <c r="A3089" s="3" t="s">
        <v>213</v>
      </c>
      <c r="B3089" s="2" t="s">
        <v>42045</v>
      </c>
      <c r="C3089" s="2" t="s">
        <v>12362</v>
      </c>
      <c r="D3089" s="3" t="s">
        <v>12363</v>
      </c>
      <c r="E3089" s="3" t="s">
        <v>12363</v>
      </c>
      <c r="F3089" s="3" t="s">
        <v>12364</v>
      </c>
      <c r="G3089" s="3" t="s">
        <v>12363</v>
      </c>
      <c r="H3089" s="3" t="s">
        <v>31692</v>
      </c>
      <c r="I3089" s="3" t="s">
        <v>31692</v>
      </c>
      <c r="J3089" s="3" t="s">
        <v>31693</v>
      </c>
      <c r="K3089" s="3" t="s">
        <v>31692</v>
      </c>
      <c r="L3089" s="3"/>
    </row>
    <row r="3090" spans="1:12" ht="13.5" customHeight="1" x14ac:dyDescent="0.25">
      <c r="A3090" s="3" t="s">
        <v>213</v>
      </c>
      <c r="B3090" s="2" t="s">
        <v>42046</v>
      </c>
      <c r="C3090" s="2" t="s">
        <v>12365</v>
      </c>
      <c r="D3090" s="3" t="s">
        <v>12366</v>
      </c>
      <c r="E3090" s="3" t="s">
        <v>12366</v>
      </c>
      <c r="F3090" s="3" t="s">
        <v>12367</v>
      </c>
      <c r="G3090" s="3" t="s">
        <v>12368</v>
      </c>
      <c r="H3090" s="3" t="s">
        <v>31694</v>
      </c>
      <c r="I3090" s="3" t="s">
        <v>31694</v>
      </c>
      <c r="J3090" s="3" t="s">
        <v>31695</v>
      </c>
      <c r="K3090" s="3" t="s">
        <v>31696</v>
      </c>
      <c r="L3090" s="3"/>
    </row>
    <row r="3091" spans="1:12" ht="13.5" customHeight="1" x14ac:dyDescent="0.25">
      <c r="A3091" s="3" t="s">
        <v>213</v>
      </c>
      <c r="B3091" s="2" t="s">
        <v>42047</v>
      </c>
      <c r="C3091" s="2" t="s">
        <v>12369</v>
      </c>
      <c r="D3091" s="3" t="s">
        <v>12370</v>
      </c>
      <c r="E3091" s="3" t="s">
        <v>12370</v>
      </c>
      <c r="F3091" s="3" t="s">
        <v>12371</v>
      </c>
      <c r="G3091" s="3" t="s">
        <v>12370</v>
      </c>
      <c r="H3091" s="3" t="s">
        <v>31697</v>
      </c>
      <c r="I3091" s="3" t="s">
        <v>31697</v>
      </c>
      <c r="J3091" s="3" t="s">
        <v>31698</v>
      </c>
      <c r="K3091" s="3" t="s">
        <v>31697</v>
      </c>
      <c r="L3091" s="3"/>
    </row>
    <row r="3092" spans="1:12" ht="13.5" customHeight="1" x14ac:dyDescent="0.25">
      <c r="A3092" s="3" t="s">
        <v>9</v>
      </c>
      <c r="B3092" s="2" t="s">
        <v>42048</v>
      </c>
      <c r="C3092" s="2" t="s">
        <v>12372</v>
      </c>
      <c r="D3092" s="3" t="s">
        <v>12373</v>
      </c>
      <c r="E3092" s="3" t="s">
        <v>12373</v>
      </c>
      <c r="F3092" s="3" t="s">
        <v>12374</v>
      </c>
      <c r="G3092" s="3" t="s">
        <v>12375</v>
      </c>
      <c r="H3092" s="3" t="s">
        <v>31699</v>
      </c>
      <c r="I3092" s="3" t="s">
        <v>31699</v>
      </c>
      <c r="J3092" s="3" t="s">
        <v>31700</v>
      </c>
      <c r="K3092" s="3" t="s">
        <v>31701</v>
      </c>
      <c r="L3092" s="3"/>
    </row>
    <row r="3093" spans="1:12" ht="13.5" customHeight="1" x14ac:dyDescent="0.25">
      <c r="A3093" s="5" t="s">
        <v>13581</v>
      </c>
      <c r="B3093" s="5" t="s">
        <v>44762</v>
      </c>
      <c r="C3093" s="5" t="s">
        <v>44763</v>
      </c>
      <c r="D3093" s="5" t="s">
        <v>44764</v>
      </c>
      <c r="E3093" s="1" t="s">
        <v>44765</v>
      </c>
      <c r="F3093" s="1" t="s">
        <v>44766</v>
      </c>
      <c r="G3093" s="1" t="s">
        <v>44767</v>
      </c>
      <c r="H3093" s="5" t="str">
        <f ca="1">IFERROR(__xludf.DUMMYFUNCTION("GOOGLETRANSLATE(D99,""en"",""ja"")"),"リンパ球抗原T1/Leu-1")</f>
        <v>リンパ球抗原T1/Leu-1</v>
      </c>
      <c r="I3093" s="5" t="str">
        <f ca="1">IFERROR(__xludf.DUMMYFUNCTION("GOOGLETRANSLATE(E99,""en"",""ja"")"),"CD5; LEU1; リンパ球抗原 T1/Leu-1; T細胞表面糖タンパク質 CD5")</f>
        <v>CD5; LEU1; リンパ球抗原 T1/Leu-1; T細胞表面糖タンパク質 CD5</v>
      </c>
      <c r="J3093" s="5" t="str">
        <f ca="1">IFERROR(__xludf.DUMMYFUNCTION("GOOGLETRANSLATE(F99,""en"",""ja"")"),"生物学的標本中のリンパ球抗原 T1/Leu-1 の測定。")</f>
        <v>生物学的標本中のリンパ球抗原 T1/Leu-1 の測定。</v>
      </c>
      <c r="K3093" s="5" t="str">
        <f ca="1">IFERROR(__xludf.DUMMYFUNCTION("GOOGLETRANSLATE(G99,""en"",""ja"")"),"T細胞表面糖タンパク質CD5測定")</f>
        <v>T細胞表面糖タンパク質CD5測定</v>
      </c>
      <c r="L3093" s="3"/>
    </row>
    <row r="3094" spans="1:12" ht="13.5" customHeight="1" x14ac:dyDescent="0.25">
      <c r="A3094" s="5" t="s">
        <v>13581</v>
      </c>
      <c r="B3094" s="5" t="s">
        <v>44768</v>
      </c>
      <c r="C3094" s="5" t="s">
        <v>44769</v>
      </c>
      <c r="D3094" s="5" t="s">
        <v>44770</v>
      </c>
      <c r="E3094" s="1" t="s">
        <v>44771</v>
      </c>
      <c r="F3094" s="1" t="s">
        <v>44772</v>
      </c>
      <c r="G3094" s="1" t="s">
        <v>44773</v>
      </c>
      <c r="H3094" s="5" t="str">
        <f ca="1">IFERROR(__xludf.DUMMYFUNCTION("GOOGLETRANSLATE(D100,""en"",""ja"")"),"膜貫通4ドメインA1")</f>
        <v>膜貫通4ドメインA1</v>
      </c>
      <c r="I3094" s="5" t="str">
        <f ca="1">IFERROR(__xludf.DUMMYFUNCTION("GOOGLETRANSLATE(E100,""en"",""ja"")"),"CD20; LEU-16; 白血球表面抗原 Leu-16; 膜貫通4ドメイン A1")</f>
        <v>CD20; LEU-16; 白血球表面抗原 Leu-16; 膜貫通4ドメイン A1</v>
      </c>
      <c r="J3094" s="5" t="str">
        <f ca="1">IFERROR(__xludf.DUMMYFUNCTION("GOOGLETRANSLATE(F100,""en"",""ja"")"),"生物標本中の膜貫通型 4 ドメイン A1 タンパク質の測定。")</f>
        <v>生物標本中の膜貫通型 4 ドメイン A1 タンパク質の測定。</v>
      </c>
      <c r="K3094" s="5" t="str">
        <f ca="1">IFERROR(__xludf.DUMMYFUNCTION("GOOGLETRANSLATE(G100,""en"",""ja"")"),"膜貫通4ドメインA1測定")</f>
        <v>膜貫通4ドメインA1測定</v>
      </c>
      <c r="L3094" s="3"/>
    </row>
    <row r="3095" spans="1:12" ht="13.5" customHeight="1" x14ac:dyDescent="0.25">
      <c r="A3095" s="5" t="s">
        <v>13581</v>
      </c>
      <c r="B3095" s="5" t="s">
        <v>44774</v>
      </c>
      <c r="C3095" s="5" t="s">
        <v>44775</v>
      </c>
      <c r="D3095" s="5" t="s">
        <v>44776</v>
      </c>
      <c r="E3095" s="1" t="s">
        <v>44777</v>
      </c>
      <c r="F3095" s="1" t="s">
        <v>44778</v>
      </c>
      <c r="G3095" s="1" t="s">
        <v>44779</v>
      </c>
      <c r="H3095" s="5" t="str">
        <f ca="1">IFERROR(__xludf.DUMMYFUNCTION("GOOGLETRANSLATE(D101,""en"",""ja"")"),"T細胞表面抗原T4/Leu-3")</f>
        <v>T細胞表面抗原T4/Leu-3</v>
      </c>
      <c r="I3095" s="5" t="str">
        <f ca="1">IFERROR(__xludf.DUMMYFUNCTION("GOOGLETRANSLATE(E101,""en"",""ja"")"),"CD4; CD4分子; Leu-3; T細胞表面抗原T4/Leu-3")</f>
        <v>CD4; CD4分子; Leu-3; T細胞表面抗原T4/Leu-3</v>
      </c>
      <c r="J3095" s="5" t="str">
        <f ca="1">IFERROR(__xludf.DUMMYFUNCTION("GOOGLETRANSLATE(F101,""en"",""ja"")"),"生物学的標本中の T 細胞表面抗原 T4/Leu-3 の測定。")</f>
        <v>生物学的標本中の T 細胞表面抗原 T4/Leu-3 の測定。</v>
      </c>
      <c r="K3095" s="5" t="str">
        <f ca="1">IFERROR(__xludf.DUMMYFUNCTION("GOOGLETRANSLATE(G101,""en"",""ja"")"),"T細胞表面糖タンパク質CD4測定")</f>
        <v>T細胞表面糖タンパク質CD4測定</v>
      </c>
      <c r="L3095" s="3"/>
    </row>
    <row r="3096" spans="1:12" ht="13.5" customHeight="1" x14ac:dyDescent="0.25">
      <c r="A3096" s="3" t="s">
        <v>9</v>
      </c>
      <c r="B3096" s="2" t="s">
        <v>42049</v>
      </c>
      <c r="C3096" s="2" t="s">
        <v>12376</v>
      </c>
      <c r="D3096" s="3" t="s">
        <v>12377</v>
      </c>
      <c r="E3096" s="3" t="s">
        <v>12377</v>
      </c>
      <c r="F3096" s="3" t="s">
        <v>12378</v>
      </c>
      <c r="G3096" s="3" t="s">
        <v>12379</v>
      </c>
      <c r="H3096" s="3" t="s">
        <v>31702</v>
      </c>
      <c r="I3096" s="3" t="s">
        <v>31702</v>
      </c>
      <c r="J3096" s="3" t="s">
        <v>31703</v>
      </c>
      <c r="K3096" s="3" t="s">
        <v>31704</v>
      </c>
      <c r="L3096" s="3"/>
    </row>
    <row r="3097" spans="1:12" ht="13.5" customHeight="1" x14ac:dyDescent="0.25">
      <c r="A3097" s="3" t="s">
        <v>9</v>
      </c>
      <c r="B3097" s="2" t="s">
        <v>42050</v>
      </c>
      <c r="C3097" s="2" t="s">
        <v>12380</v>
      </c>
      <c r="D3097" s="3" t="s">
        <v>12381</v>
      </c>
      <c r="E3097" s="3" t="s">
        <v>12382</v>
      </c>
      <c r="F3097" s="3" t="s">
        <v>12383</v>
      </c>
      <c r="G3097" s="3" t="s">
        <v>12384</v>
      </c>
      <c r="H3097" s="3" t="s">
        <v>31705</v>
      </c>
      <c r="I3097" s="3" t="s">
        <v>31706</v>
      </c>
      <c r="J3097" s="3" t="s">
        <v>31707</v>
      </c>
      <c r="K3097" s="3" t="s">
        <v>31708</v>
      </c>
      <c r="L3097" s="3"/>
    </row>
    <row r="3098" spans="1:12" ht="13.5" customHeight="1" x14ac:dyDescent="0.25">
      <c r="A3098" s="3" t="s">
        <v>9</v>
      </c>
      <c r="B3098" s="2" t="s">
        <v>42051</v>
      </c>
      <c r="C3098" s="2" t="s">
        <v>12385</v>
      </c>
      <c r="D3098" s="3" t="s">
        <v>12386</v>
      </c>
      <c r="E3098" s="3" t="s">
        <v>12387</v>
      </c>
      <c r="F3098" s="3" t="s">
        <v>12388</v>
      </c>
      <c r="G3098" s="3" t="s">
        <v>12389</v>
      </c>
      <c r="H3098" s="3" t="s">
        <v>31709</v>
      </c>
      <c r="I3098" s="3" t="s">
        <v>31710</v>
      </c>
      <c r="J3098" s="3" t="s">
        <v>31711</v>
      </c>
      <c r="K3098" s="3" t="s">
        <v>31712</v>
      </c>
      <c r="L3098" s="3"/>
    </row>
    <row r="3099" spans="1:12" ht="13.5" customHeight="1" x14ac:dyDescent="0.25">
      <c r="A3099" s="3" t="s">
        <v>106</v>
      </c>
      <c r="B3099" s="2" t="s">
        <v>42052</v>
      </c>
      <c r="C3099" s="2" t="s">
        <v>12390</v>
      </c>
      <c r="D3099" s="3" t="s">
        <v>12391</v>
      </c>
      <c r="E3099" s="3" t="s">
        <v>12392</v>
      </c>
      <c r="F3099" s="3" t="s">
        <v>12393</v>
      </c>
      <c r="G3099" s="3" t="s">
        <v>12394</v>
      </c>
      <c r="H3099" s="3" t="s">
        <v>31713</v>
      </c>
      <c r="I3099" s="3" t="s">
        <v>31714</v>
      </c>
      <c r="J3099" s="3" t="s">
        <v>31715</v>
      </c>
      <c r="K3099" s="3" t="s">
        <v>31716</v>
      </c>
      <c r="L3099" s="3"/>
    </row>
    <row r="3100" spans="1:12" ht="13.5" customHeight="1" x14ac:dyDescent="0.25">
      <c r="A3100" s="3" t="s">
        <v>106</v>
      </c>
      <c r="B3100" s="2" t="s">
        <v>42053</v>
      </c>
      <c r="C3100" s="2" t="s">
        <v>12395</v>
      </c>
      <c r="D3100" s="3" t="s">
        <v>12396</v>
      </c>
      <c r="E3100" s="3" t="s">
        <v>12397</v>
      </c>
      <c r="F3100" s="3" t="s">
        <v>12398</v>
      </c>
      <c r="G3100" s="3" t="s">
        <v>12399</v>
      </c>
      <c r="H3100" s="3" t="s">
        <v>12396</v>
      </c>
      <c r="I3100" s="3" t="s">
        <v>31717</v>
      </c>
      <c r="J3100" s="3" t="s">
        <v>31718</v>
      </c>
      <c r="K3100" s="3" t="s">
        <v>31719</v>
      </c>
      <c r="L3100" s="3"/>
    </row>
    <row r="3101" spans="1:12" ht="13.5" customHeight="1" x14ac:dyDescent="0.25">
      <c r="A3101" s="3" t="s">
        <v>106</v>
      </c>
      <c r="B3101" s="2" t="s">
        <v>42054</v>
      </c>
      <c r="C3101" s="2" t="s">
        <v>12400</v>
      </c>
      <c r="D3101" s="3" t="s">
        <v>12401</v>
      </c>
      <c r="E3101" s="3" t="s">
        <v>12402</v>
      </c>
      <c r="F3101" s="3" t="s">
        <v>12403</v>
      </c>
      <c r="G3101" s="3" t="s">
        <v>12404</v>
      </c>
      <c r="H3101" s="3" t="s">
        <v>31720</v>
      </c>
      <c r="I3101" s="3" t="s">
        <v>31721</v>
      </c>
      <c r="J3101" s="3" t="s">
        <v>31722</v>
      </c>
      <c r="K3101" s="3" t="s">
        <v>31723</v>
      </c>
      <c r="L3101" s="3"/>
    </row>
    <row r="3102" spans="1:12" ht="13.5" customHeight="1" x14ac:dyDescent="0.25">
      <c r="A3102" s="5" t="s">
        <v>13581</v>
      </c>
      <c r="B3102" s="5" t="s">
        <v>44780</v>
      </c>
      <c r="C3102" s="5" t="s">
        <v>44781</v>
      </c>
      <c r="D3102" s="5" t="s">
        <v>44782</v>
      </c>
      <c r="E3102" s="1" t="s">
        <v>44782</v>
      </c>
      <c r="F3102" s="1" t="s">
        <v>44783</v>
      </c>
      <c r="G3102" s="1" t="s">
        <v>44784</v>
      </c>
      <c r="H3102" s="5" t="str">
        <f ca="1">IFERROR(__xludf.DUMMYFUNCTION("GOOGLETRANSLATE(D102,""en"",""ja"")"),"リンパ球機能関連抗原1")</f>
        <v>リンパ球機能関連抗原1</v>
      </c>
      <c r="I3102" s="5" t="str">
        <f ca="1">IFERROR(__xludf.DUMMYFUNCTION("GOOGLETRANSLATE(E102,""en"",""ja"")"),"リンパ球機能関連抗原1")</f>
        <v>リンパ球機能関連抗原1</v>
      </c>
      <c r="J3102" s="5" t="str">
        <f ca="1">IFERROR(__xludf.DUMMYFUNCTION("GOOGLETRANSLATE(F102,""en"",""ja"")"),"生物学的標本中のリンパ球機能関連抗原 1 の測定。")</f>
        <v>生物学的標本中のリンパ球機能関連抗原 1 の測定。</v>
      </c>
      <c r="K3102" s="5" t="str">
        <f ca="1">IFERROR(__xludf.DUMMYFUNCTION("GOOGLETRANSLATE(G102,""en"",""ja"")"),"リンパ球機能関連抗原1測定")</f>
        <v>リンパ球機能関連抗原1測定</v>
      </c>
      <c r="L3102" s="3"/>
    </row>
    <row r="3103" spans="1:12" ht="13.5" customHeight="1" x14ac:dyDescent="0.25">
      <c r="A3103" s="3" t="s">
        <v>84</v>
      </c>
      <c r="B3103" s="2" t="s">
        <v>42055</v>
      </c>
      <c r="C3103" s="2" t="s">
        <v>12405</v>
      </c>
      <c r="D3103" s="3" t="s">
        <v>12406</v>
      </c>
      <c r="E3103" s="3" t="s">
        <v>12406</v>
      </c>
      <c r="F3103" s="3" t="s">
        <v>12407</v>
      </c>
      <c r="G3103" s="3" t="s">
        <v>12406</v>
      </c>
      <c r="H3103" s="3" t="s">
        <v>31724</v>
      </c>
      <c r="I3103" s="3" t="s">
        <v>31724</v>
      </c>
      <c r="J3103" s="3" t="s">
        <v>31725</v>
      </c>
      <c r="K3103" s="3" t="s">
        <v>31724</v>
      </c>
      <c r="L3103" s="3"/>
    </row>
    <row r="3104" spans="1:12" ht="13.5" customHeight="1" x14ac:dyDescent="0.25">
      <c r="A3104" s="3" t="s">
        <v>84</v>
      </c>
      <c r="B3104" s="2" t="s">
        <v>42056</v>
      </c>
      <c r="C3104" s="2" t="s">
        <v>12408</v>
      </c>
      <c r="D3104" s="3" t="s">
        <v>12409</v>
      </c>
      <c r="E3104" s="3" t="s">
        <v>12409</v>
      </c>
      <c r="F3104" s="3" t="s">
        <v>12410</v>
      </c>
      <c r="G3104" s="3" t="s">
        <v>12409</v>
      </c>
      <c r="H3104" s="3" t="s">
        <v>31726</v>
      </c>
      <c r="I3104" s="3" t="s">
        <v>31726</v>
      </c>
      <c r="J3104" s="3" t="s">
        <v>31727</v>
      </c>
      <c r="K3104" s="3" t="s">
        <v>31726</v>
      </c>
      <c r="L3104" s="3"/>
    </row>
    <row r="3105" spans="1:12" ht="13.5" customHeight="1" x14ac:dyDescent="0.25">
      <c r="A3105" s="3" t="s">
        <v>84</v>
      </c>
      <c r="B3105" s="2" t="s">
        <v>42057</v>
      </c>
      <c r="C3105" s="2" t="s">
        <v>12411</v>
      </c>
      <c r="D3105" s="3" t="s">
        <v>12412</v>
      </c>
      <c r="E3105" s="3" t="s">
        <v>12413</v>
      </c>
      <c r="F3105" s="3" t="s">
        <v>12414</v>
      </c>
      <c r="G3105" s="3" t="s">
        <v>12415</v>
      </c>
      <c r="H3105" s="3" t="s">
        <v>31728</v>
      </c>
      <c r="I3105" s="3" t="s">
        <v>31729</v>
      </c>
      <c r="J3105" s="3" t="s">
        <v>31730</v>
      </c>
      <c r="K3105" s="3" t="s">
        <v>31731</v>
      </c>
      <c r="L3105" s="3"/>
    </row>
    <row r="3106" spans="1:12" ht="13.5" customHeight="1" x14ac:dyDescent="0.25">
      <c r="A3106" s="3" t="s">
        <v>1560</v>
      </c>
      <c r="B3106" s="2" t="s">
        <v>42058</v>
      </c>
      <c r="C3106" s="2" t="s">
        <v>12416</v>
      </c>
      <c r="D3106" s="3" t="s">
        <v>12417</v>
      </c>
      <c r="E3106" s="3" t="s">
        <v>12417</v>
      </c>
      <c r="F3106" s="3" t="s">
        <v>12418</v>
      </c>
      <c r="G3106" s="3" t="s">
        <v>12417</v>
      </c>
      <c r="H3106" s="3" t="s">
        <v>31732</v>
      </c>
      <c r="I3106" s="3" t="s">
        <v>31732</v>
      </c>
      <c r="J3106" s="3" t="s">
        <v>31733</v>
      </c>
      <c r="K3106" s="3" t="s">
        <v>31732</v>
      </c>
      <c r="L3106" s="3"/>
    </row>
    <row r="3107" spans="1:12" ht="13.5" customHeight="1" x14ac:dyDescent="0.25">
      <c r="A3107" s="3" t="s">
        <v>9</v>
      </c>
      <c r="B3107" s="2" t="s">
        <v>42059</v>
      </c>
      <c r="C3107" s="2" t="s">
        <v>12419</v>
      </c>
      <c r="D3107" s="3" t="s">
        <v>12420</v>
      </c>
      <c r="E3107" s="3" t="s">
        <v>12420</v>
      </c>
      <c r="F3107" s="3" t="s">
        <v>12421</v>
      </c>
      <c r="G3107" s="3" t="s">
        <v>12422</v>
      </c>
      <c r="H3107" s="3" t="s">
        <v>31734</v>
      </c>
      <c r="I3107" s="3" t="s">
        <v>31734</v>
      </c>
      <c r="J3107" s="3" t="s">
        <v>31735</v>
      </c>
      <c r="K3107" s="3" t="s">
        <v>31736</v>
      </c>
      <c r="L3107" s="3"/>
    </row>
    <row r="3108" spans="1:12" ht="13.5" customHeight="1" x14ac:dyDescent="0.25">
      <c r="A3108" s="3" t="s">
        <v>84</v>
      </c>
      <c r="B3108" s="2" t="s">
        <v>42060</v>
      </c>
      <c r="C3108" s="2" t="s">
        <v>12423</v>
      </c>
      <c r="D3108" s="3" t="s">
        <v>12424</v>
      </c>
      <c r="E3108" s="3" t="s">
        <v>12425</v>
      </c>
      <c r="F3108" s="3" t="s">
        <v>12426</v>
      </c>
      <c r="G3108" s="3" t="s">
        <v>12427</v>
      </c>
      <c r="H3108" s="3" t="s">
        <v>31737</v>
      </c>
      <c r="I3108" s="3" t="s">
        <v>31738</v>
      </c>
      <c r="J3108" s="3" t="s">
        <v>31739</v>
      </c>
      <c r="K3108" s="3" t="s">
        <v>31740</v>
      </c>
      <c r="L3108" s="3"/>
    </row>
    <row r="3109" spans="1:12" ht="13.5" customHeight="1" x14ac:dyDescent="0.25">
      <c r="A3109" s="3" t="s">
        <v>9</v>
      </c>
      <c r="B3109" s="2" t="s">
        <v>42061</v>
      </c>
      <c r="C3109" s="2" t="s">
        <v>12428</v>
      </c>
      <c r="D3109" s="3" t="s">
        <v>12429</v>
      </c>
      <c r="E3109" s="3" t="s">
        <v>12429</v>
      </c>
      <c r="F3109" s="3" t="s">
        <v>12430</v>
      </c>
      <c r="G3109" s="3" t="s">
        <v>12431</v>
      </c>
      <c r="H3109" s="3" t="s">
        <v>31741</v>
      </c>
      <c r="I3109" s="3" t="s">
        <v>31741</v>
      </c>
      <c r="J3109" s="3" t="s">
        <v>31742</v>
      </c>
      <c r="K3109" s="3" t="s">
        <v>31743</v>
      </c>
      <c r="L3109" s="3"/>
    </row>
    <row r="3110" spans="1:12" ht="13.5" customHeight="1" x14ac:dyDescent="0.25">
      <c r="A3110" s="3" t="s">
        <v>9</v>
      </c>
      <c r="B3110" s="2" t="s">
        <v>42062</v>
      </c>
      <c r="C3110" s="2" t="s">
        <v>12432</v>
      </c>
      <c r="D3110" s="3" t="s">
        <v>12433</v>
      </c>
      <c r="E3110" s="3" t="s">
        <v>12434</v>
      </c>
      <c r="F3110" s="3" t="s">
        <v>12435</v>
      </c>
      <c r="G3110" s="3" t="s">
        <v>12436</v>
      </c>
      <c r="H3110" s="3" t="s">
        <v>31744</v>
      </c>
      <c r="I3110" s="3" t="s">
        <v>31745</v>
      </c>
      <c r="J3110" s="3" t="s">
        <v>31746</v>
      </c>
      <c r="K3110" s="3" t="s">
        <v>31747</v>
      </c>
      <c r="L3110" s="3"/>
    </row>
    <row r="3111" spans="1:12" ht="13.5" customHeight="1" x14ac:dyDescent="0.25">
      <c r="A3111" s="3" t="s">
        <v>9</v>
      </c>
      <c r="B3111" s="2" t="s">
        <v>42063</v>
      </c>
      <c r="C3111" s="2" t="s">
        <v>12437</v>
      </c>
      <c r="D3111" s="3" t="s">
        <v>12438</v>
      </c>
      <c r="E3111" s="3" t="s">
        <v>12438</v>
      </c>
      <c r="F3111" s="3" t="s">
        <v>12439</v>
      </c>
      <c r="G3111" s="3" t="s">
        <v>12440</v>
      </c>
      <c r="H3111" s="3" t="s">
        <v>31748</v>
      </c>
      <c r="I3111" s="3" t="s">
        <v>31748</v>
      </c>
      <c r="J3111" s="3" t="s">
        <v>31749</v>
      </c>
      <c r="K3111" s="3" t="s">
        <v>31750</v>
      </c>
      <c r="L3111" s="3"/>
    </row>
    <row r="3112" spans="1:12" ht="13.5" customHeight="1" x14ac:dyDescent="0.25">
      <c r="A3112" s="3" t="s">
        <v>9</v>
      </c>
      <c r="B3112" s="2" t="s">
        <v>42064</v>
      </c>
      <c r="C3112" s="2" t="s">
        <v>12441</v>
      </c>
      <c r="D3112" s="3" t="s">
        <v>12442</v>
      </c>
      <c r="E3112" s="3" t="s">
        <v>12443</v>
      </c>
      <c r="F3112" s="3" t="s">
        <v>12444</v>
      </c>
      <c r="G3112" s="3" t="s">
        <v>12445</v>
      </c>
      <c r="H3112" s="3" t="s">
        <v>31751</v>
      </c>
      <c r="I3112" s="3" t="s">
        <v>31752</v>
      </c>
      <c r="J3112" s="3" t="s">
        <v>31753</v>
      </c>
      <c r="K3112" s="3" t="s">
        <v>31754</v>
      </c>
      <c r="L3112" s="3"/>
    </row>
    <row r="3113" spans="1:12" ht="13.5" customHeight="1" x14ac:dyDescent="0.25">
      <c r="A3113" s="3" t="s">
        <v>9</v>
      </c>
      <c r="B3113" s="2" t="s">
        <v>42065</v>
      </c>
      <c r="C3113" s="2" t="s">
        <v>12446</v>
      </c>
      <c r="D3113" s="3" t="s">
        <v>12447</v>
      </c>
      <c r="E3113" s="3" t="s">
        <v>12448</v>
      </c>
      <c r="F3113" s="3" t="s">
        <v>12449</v>
      </c>
      <c r="G3113" s="3" t="s">
        <v>12450</v>
      </c>
      <c r="H3113" s="3" t="s">
        <v>31755</v>
      </c>
      <c r="I3113" s="3" t="s">
        <v>31756</v>
      </c>
      <c r="J3113" s="3" t="s">
        <v>31757</v>
      </c>
      <c r="K3113" s="4" t="s">
        <v>31758</v>
      </c>
      <c r="L3113" s="3"/>
    </row>
    <row r="3114" spans="1:12" ht="13.5" customHeight="1" x14ac:dyDescent="0.25">
      <c r="A3114" s="3" t="s">
        <v>9</v>
      </c>
      <c r="B3114" s="2" t="s">
        <v>42066</v>
      </c>
      <c r="C3114" s="2" t="s">
        <v>12451</v>
      </c>
      <c r="D3114" s="3" t="s">
        <v>12452</v>
      </c>
      <c r="E3114" s="3" t="s">
        <v>12453</v>
      </c>
      <c r="F3114" s="3" t="s">
        <v>12454</v>
      </c>
      <c r="G3114" s="3" t="s">
        <v>12455</v>
      </c>
      <c r="H3114" s="3" t="s">
        <v>31759</v>
      </c>
      <c r="I3114" s="3" t="s">
        <v>31760</v>
      </c>
      <c r="J3114" s="3" t="s">
        <v>31761</v>
      </c>
      <c r="K3114" s="3" t="s">
        <v>31762</v>
      </c>
      <c r="L3114" s="3"/>
    </row>
    <row r="3115" spans="1:12" ht="13.5" customHeight="1" x14ac:dyDescent="0.25">
      <c r="A3115" s="3" t="s">
        <v>9</v>
      </c>
      <c r="B3115" s="2" t="s">
        <v>42067</v>
      </c>
      <c r="C3115" s="2" t="s">
        <v>12456</v>
      </c>
      <c r="D3115" s="3" t="s">
        <v>12457</v>
      </c>
      <c r="E3115" s="3" t="s">
        <v>12458</v>
      </c>
      <c r="F3115" s="3" t="s">
        <v>12459</v>
      </c>
      <c r="G3115" s="3" t="s">
        <v>12460</v>
      </c>
      <c r="H3115" s="3" t="s">
        <v>31763</v>
      </c>
      <c r="I3115" s="3" t="s">
        <v>31764</v>
      </c>
      <c r="J3115" s="3" t="s">
        <v>31765</v>
      </c>
      <c r="K3115" s="3" t="s">
        <v>31766</v>
      </c>
      <c r="L3115" s="3"/>
    </row>
    <row r="3116" spans="1:12" ht="13.5" customHeight="1" x14ac:dyDescent="0.25">
      <c r="A3116" s="3" t="s">
        <v>9</v>
      </c>
      <c r="B3116" s="2" t="s">
        <v>42068</v>
      </c>
      <c r="C3116" s="2" t="s">
        <v>12461</v>
      </c>
      <c r="D3116" s="3" t="s">
        <v>12462</v>
      </c>
      <c r="E3116" s="3" t="s">
        <v>12463</v>
      </c>
      <c r="F3116" s="3" t="s">
        <v>12464</v>
      </c>
      <c r="G3116" s="3" t="s">
        <v>12465</v>
      </c>
      <c r="H3116" s="3" t="s">
        <v>31767</v>
      </c>
      <c r="I3116" s="3" t="s">
        <v>31768</v>
      </c>
      <c r="J3116" s="3" t="s">
        <v>31769</v>
      </c>
      <c r="K3116" s="3" t="s">
        <v>31770</v>
      </c>
      <c r="L3116" s="3"/>
    </row>
    <row r="3117" spans="1:12" ht="13.5" customHeight="1" x14ac:dyDescent="0.25">
      <c r="A3117" s="3" t="s">
        <v>9</v>
      </c>
      <c r="B3117" s="2" t="s">
        <v>42069</v>
      </c>
      <c r="C3117" s="2" t="s">
        <v>12466</v>
      </c>
      <c r="D3117" s="3" t="s">
        <v>12467</v>
      </c>
      <c r="E3117" s="3" t="s">
        <v>12468</v>
      </c>
      <c r="F3117" s="3" t="s">
        <v>12469</v>
      </c>
      <c r="G3117" s="3" t="s">
        <v>12467</v>
      </c>
      <c r="H3117" s="3" t="s">
        <v>31771</v>
      </c>
      <c r="I3117" s="3" t="s">
        <v>31772</v>
      </c>
      <c r="J3117" s="3" t="s">
        <v>31773</v>
      </c>
      <c r="K3117" s="3" t="s">
        <v>31771</v>
      </c>
      <c r="L3117" s="3"/>
    </row>
    <row r="3118" spans="1:12" ht="13.5" customHeight="1" x14ac:dyDescent="0.25">
      <c r="A3118" s="3" t="s">
        <v>9</v>
      </c>
      <c r="B3118" s="2" t="s">
        <v>42070</v>
      </c>
      <c r="C3118" s="2" t="s">
        <v>12470</v>
      </c>
      <c r="D3118" s="3" t="s">
        <v>12471</v>
      </c>
      <c r="E3118" s="3" t="s">
        <v>12472</v>
      </c>
      <c r="F3118" s="3" t="s">
        <v>12473</v>
      </c>
      <c r="G3118" s="3" t="s">
        <v>12474</v>
      </c>
      <c r="H3118" s="3" t="s">
        <v>31774</v>
      </c>
      <c r="I3118" s="3" t="s">
        <v>31775</v>
      </c>
      <c r="J3118" s="3" t="s">
        <v>31776</v>
      </c>
      <c r="K3118" s="3" t="s">
        <v>31777</v>
      </c>
      <c r="L3118" s="3"/>
    </row>
    <row r="3119" spans="1:12" ht="13.5" customHeight="1" x14ac:dyDescent="0.25">
      <c r="A3119" s="3" t="s">
        <v>9</v>
      </c>
      <c r="B3119" s="2" t="s">
        <v>42071</v>
      </c>
      <c r="C3119" s="2" t="s">
        <v>12475</v>
      </c>
      <c r="D3119" s="3" t="s">
        <v>12476</v>
      </c>
      <c r="E3119" s="3" t="s">
        <v>12476</v>
      </c>
      <c r="F3119" s="3" t="s">
        <v>12477</v>
      </c>
      <c r="G3119" s="3" t="s">
        <v>12478</v>
      </c>
      <c r="H3119" s="3" t="s">
        <v>31778</v>
      </c>
      <c r="I3119" s="3" t="s">
        <v>31778</v>
      </c>
      <c r="J3119" s="3" t="s">
        <v>31779</v>
      </c>
      <c r="K3119" s="3" t="s">
        <v>31780</v>
      </c>
      <c r="L3119" s="3"/>
    </row>
    <row r="3120" spans="1:12" ht="13.5" customHeight="1" x14ac:dyDescent="0.25">
      <c r="A3120" s="3" t="s">
        <v>9</v>
      </c>
      <c r="B3120" s="2" t="s">
        <v>42072</v>
      </c>
      <c r="C3120" s="2" t="s">
        <v>12479</v>
      </c>
      <c r="D3120" s="3" t="s">
        <v>12480</v>
      </c>
      <c r="E3120" s="3" t="s">
        <v>12480</v>
      </c>
      <c r="F3120" s="3" t="s">
        <v>12481</v>
      </c>
      <c r="G3120" s="3" t="s">
        <v>12482</v>
      </c>
      <c r="H3120" s="3" t="s">
        <v>31781</v>
      </c>
      <c r="I3120" s="3" t="s">
        <v>31781</v>
      </c>
      <c r="J3120" s="3" t="s">
        <v>31782</v>
      </c>
      <c r="K3120" s="3" t="s">
        <v>31783</v>
      </c>
      <c r="L3120" s="3"/>
    </row>
    <row r="3121" spans="1:12" ht="13.5" customHeight="1" x14ac:dyDescent="0.25">
      <c r="A3121" s="3" t="s">
        <v>9</v>
      </c>
      <c r="B3121" s="2" t="s">
        <v>42073</v>
      </c>
      <c r="C3121" s="2" t="s">
        <v>12483</v>
      </c>
      <c r="D3121" s="3" t="s">
        <v>12484</v>
      </c>
      <c r="E3121" s="3" t="s">
        <v>12485</v>
      </c>
      <c r="F3121" s="3" t="s">
        <v>12486</v>
      </c>
      <c r="G3121" s="3" t="s">
        <v>12487</v>
      </c>
      <c r="H3121" s="3" t="s">
        <v>31784</v>
      </c>
      <c r="I3121" s="3" t="s">
        <v>31785</v>
      </c>
      <c r="J3121" s="3" t="s">
        <v>31786</v>
      </c>
      <c r="K3121" s="3" t="s">
        <v>31787</v>
      </c>
      <c r="L3121" s="3"/>
    </row>
    <row r="3122" spans="1:12" ht="13.5" customHeight="1" x14ac:dyDescent="0.25">
      <c r="A3122" s="3" t="s">
        <v>84</v>
      </c>
      <c r="B3122" s="2" t="s">
        <v>42074</v>
      </c>
      <c r="C3122" s="2" t="s">
        <v>12488</v>
      </c>
      <c r="D3122" s="3" t="s">
        <v>12489</v>
      </c>
      <c r="E3122" s="3" t="s">
        <v>12489</v>
      </c>
      <c r="F3122" s="3" t="s">
        <v>12490</v>
      </c>
      <c r="G3122" s="3" t="s">
        <v>12491</v>
      </c>
      <c r="H3122" s="3" t="s">
        <v>31788</v>
      </c>
      <c r="I3122" s="3" t="s">
        <v>31788</v>
      </c>
      <c r="J3122" s="3" t="s">
        <v>31789</v>
      </c>
      <c r="K3122" s="3" t="s">
        <v>31790</v>
      </c>
      <c r="L3122" s="3"/>
    </row>
    <row r="3123" spans="1:12" ht="13.5" customHeight="1" x14ac:dyDescent="0.25">
      <c r="A3123" s="3" t="s">
        <v>70</v>
      </c>
      <c r="B3123" s="2" t="s">
        <v>42075</v>
      </c>
      <c r="C3123" s="2" t="s">
        <v>12492</v>
      </c>
      <c r="D3123" s="3" t="s">
        <v>12493</v>
      </c>
      <c r="E3123" s="3" t="s">
        <v>12493</v>
      </c>
      <c r="F3123" s="3" t="s">
        <v>12494</v>
      </c>
      <c r="G3123" s="3" t="s">
        <v>12495</v>
      </c>
      <c r="H3123" s="3" t="s">
        <v>31791</v>
      </c>
      <c r="I3123" s="3" t="s">
        <v>31791</v>
      </c>
      <c r="J3123" s="3" t="s">
        <v>31792</v>
      </c>
      <c r="K3123" s="3" t="s">
        <v>31793</v>
      </c>
      <c r="L3123" s="3"/>
    </row>
    <row r="3124" spans="1:12" ht="13.5" customHeight="1" x14ac:dyDescent="0.25">
      <c r="A3124" s="3" t="s">
        <v>9</v>
      </c>
      <c r="B3124" s="2" t="s">
        <v>42076</v>
      </c>
      <c r="C3124" s="2" t="s">
        <v>12496</v>
      </c>
      <c r="D3124" s="3" t="s">
        <v>12497</v>
      </c>
      <c r="E3124" s="3" t="s">
        <v>12497</v>
      </c>
      <c r="F3124" s="3" t="s">
        <v>12498</v>
      </c>
      <c r="G3124" s="3" t="s">
        <v>12499</v>
      </c>
      <c r="H3124" s="3" t="s">
        <v>31794</v>
      </c>
      <c r="I3124" s="3" t="s">
        <v>31794</v>
      </c>
      <c r="J3124" s="3" t="s">
        <v>31795</v>
      </c>
      <c r="K3124" s="3" t="s">
        <v>31796</v>
      </c>
      <c r="L3124" s="3"/>
    </row>
    <row r="3125" spans="1:12" ht="13.5" customHeight="1" x14ac:dyDescent="0.25">
      <c r="A3125" s="3" t="s">
        <v>213</v>
      </c>
      <c r="B3125" s="2" t="s">
        <v>42077</v>
      </c>
      <c r="C3125" s="2" t="s">
        <v>12500</v>
      </c>
      <c r="D3125" s="3" t="s">
        <v>12501</v>
      </c>
      <c r="E3125" s="3" t="s">
        <v>12501</v>
      </c>
      <c r="F3125" s="3" t="s">
        <v>12502</v>
      </c>
      <c r="G3125" s="3" t="s">
        <v>12501</v>
      </c>
      <c r="H3125" s="3" t="s">
        <v>31797</v>
      </c>
      <c r="I3125" s="3" t="s">
        <v>31797</v>
      </c>
      <c r="J3125" s="3" t="s">
        <v>31798</v>
      </c>
      <c r="K3125" s="3" t="s">
        <v>31797</v>
      </c>
      <c r="L3125" s="3"/>
    </row>
    <row r="3126" spans="1:12" ht="13.5" customHeight="1" x14ac:dyDescent="0.25">
      <c r="A3126" s="3" t="s">
        <v>5522</v>
      </c>
      <c r="B3126" s="2" t="s">
        <v>42078</v>
      </c>
      <c r="C3126" s="2" t="s">
        <v>12503</v>
      </c>
      <c r="D3126" s="3" t="s">
        <v>12504</v>
      </c>
      <c r="E3126" s="3" t="s">
        <v>12504</v>
      </c>
      <c r="F3126" s="3" t="s">
        <v>12505</v>
      </c>
      <c r="G3126" s="3" t="s">
        <v>12506</v>
      </c>
      <c r="H3126" s="3" t="s">
        <v>31799</v>
      </c>
      <c r="I3126" s="3" t="s">
        <v>31799</v>
      </c>
      <c r="J3126" s="3" t="s">
        <v>31800</v>
      </c>
      <c r="K3126" s="3" t="s">
        <v>31801</v>
      </c>
      <c r="L3126" s="3"/>
    </row>
    <row r="3127" spans="1:12" ht="13.5" customHeight="1" x14ac:dyDescent="0.25">
      <c r="A3127" s="3" t="s">
        <v>213</v>
      </c>
      <c r="B3127" s="2" t="s">
        <v>42079</v>
      </c>
      <c r="C3127" s="2" t="s">
        <v>12507</v>
      </c>
      <c r="D3127" s="3" t="s">
        <v>12508</v>
      </c>
      <c r="E3127" s="3" t="s">
        <v>12508</v>
      </c>
      <c r="F3127" s="3" t="s">
        <v>12509</v>
      </c>
      <c r="G3127" s="3" t="s">
        <v>12508</v>
      </c>
      <c r="H3127" s="3" t="s">
        <v>31802</v>
      </c>
      <c r="I3127" s="3" t="s">
        <v>31802</v>
      </c>
      <c r="J3127" s="3" t="s">
        <v>31803</v>
      </c>
      <c r="K3127" s="3" t="s">
        <v>31802</v>
      </c>
      <c r="L3127" s="3"/>
    </row>
    <row r="3128" spans="1:12" ht="13.5" customHeight="1" x14ac:dyDescent="0.25">
      <c r="A3128" s="3" t="s">
        <v>213</v>
      </c>
      <c r="B3128" s="2" t="s">
        <v>42080</v>
      </c>
      <c r="C3128" s="2" t="s">
        <v>12510</v>
      </c>
      <c r="D3128" s="3" t="s">
        <v>12511</v>
      </c>
      <c r="E3128" s="3" t="s">
        <v>12511</v>
      </c>
      <c r="F3128" s="3" t="s">
        <v>12512</v>
      </c>
      <c r="G3128" s="3" t="s">
        <v>12511</v>
      </c>
      <c r="H3128" s="3" t="s">
        <v>31804</v>
      </c>
      <c r="I3128" s="3" t="s">
        <v>31804</v>
      </c>
      <c r="J3128" s="3" t="s">
        <v>31805</v>
      </c>
      <c r="K3128" s="3" t="s">
        <v>31804</v>
      </c>
      <c r="L3128" s="3"/>
    </row>
    <row r="3129" spans="1:12" ht="13.5" customHeight="1" x14ac:dyDescent="0.25">
      <c r="A3129" s="3" t="s">
        <v>70</v>
      </c>
      <c r="B3129" s="2" t="s">
        <v>42081</v>
      </c>
      <c r="C3129" s="2" t="s">
        <v>12513</v>
      </c>
      <c r="D3129" s="3" t="s">
        <v>12514</v>
      </c>
      <c r="E3129" s="3" t="s">
        <v>12514</v>
      </c>
      <c r="F3129" s="3" t="s">
        <v>12515</v>
      </c>
      <c r="G3129" s="3" t="s">
        <v>12516</v>
      </c>
      <c r="H3129" s="3" t="s">
        <v>31806</v>
      </c>
      <c r="I3129" s="3" t="s">
        <v>31806</v>
      </c>
      <c r="J3129" s="3" t="s">
        <v>31807</v>
      </c>
      <c r="K3129" s="3" t="s">
        <v>31808</v>
      </c>
      <c r="L3129" s="3"/>
    </row>
    <row r="3130" spans="1:12" ht="13.5" customHeight="1" x14ac:dyDescent="0.25">
      <c r="A3130" s="3" t="s">
        <v>9</v>
      </c>
      <c r="B3130" s="2" t="s">
        <v>42082</v>
      </c>
      <c r="C3130" s="2" t="s">
        <v>12517</v>
      </c>
      <c r="D3130" s="3" t="s">
        <v>12518</v>
      </c>
      <c r="E3130" s="3" t="s">
        <v>12519</v>
      </c>
      <c r="F3130" s="3" t="s">
        <v>12520</v>
      </c>
      <c r="G3130" s="3" t="s">
        <v>12521</v>
      </c>
      <c r="H3130" s="3" t="s">
        <v>12518</v>
      </c>
      <c r="I3130" s="3" t="s">
        <v>31809</v>
      </c>
      <c r="J3130" s="3" t="s">
        <v>31810</v>
      </c>
      <c r="K3130" s="4" t="s">
        <v>31811</v>
      </c>
      <c r="L3130" s="3"/>
    </row>
    <row r="3131" spans="1:12" ht="13.5" customHeight="1" x14ac:dyDescent="0.25">
      <c r="A3131" s="3" t="s">
        <v>145</v>
      </c>
      <c r="B3131" s="2" t="s">
        <v>42083</v>
      </c>
      <c r="C3131" s="2" t="s">
        <v>12522</v>
      </c>
      <c r="D3131" s="3" t="s">
        <v>12523</v>
      </c>
      <c r="E3131" s="3" t="s">
        <v>12523</v>
      </c>
      <c r="F3131" s="3" t="s">
        <v>12524</v>
      </c>
      <c r="G3131" s="3" t="s">
        <v>12525</v>
      </c>
      <c r="H3131" s="3" t="s">
        <v>31812</v>
      </c>
      <c r="I3131" s="3" t="s">
        <v>31812</v>
      </c>
      <c r="J3131" s="3" t="s">
        <v>31813</v>
      </c>
      <c r="K3131" s="3" t="s">
        <v>31814</v>
      </c>
      <c r="L3131" s="3"/>
    </row>
    <row r="3132" spans="1:12" ht="13.5" customHeight="1" x14ac:dyDescent="0.25">
      <c r="A3132" s="3" t="s">
        <v>145</v>
      </c>
      <c r="B3132" s="2" t="s">
        <v>42084</v>
      </c>
      <c r="C3132" s="2" t="s">
        <v>12526</v>
      </c>
      <c r="D3132" s="3" t="s">
        <v>12527</v>
      </c>
      <c r="E3132" s="3" t="s">
        <v>12527</v>
      </c>
      <c r="F3132" s="3" t="s">
        <v>12528</v>
      </c>
      <c r="G3132" s="3" t="s">
        <v>12529</v>
      </c>
      <c r="H3132" s="3" t="s">
        <v>31815</v>
      </c>
      <c r="I3132" s="3" t="s">
        <v>31815</v>
      </c>
      <c r="J3132" s="3" t="s">
        <v>31816</v>
      </c>
      <c r="K3132" s="3" t="s">
        <v>31817</v>
      </c>
      <c r="L3132" s="3"/>
    </row>
    <row r="3133" spans="1:12" ht="13.5" customHeight="1" x14ac:dyDescent="0.25">
      <c r="A3133" s="5" t="s">
        <v>13581</v>
      </c>
      <c r="B3133" s="5" t="s">
        <v>44785</v>
      </c>
      <c r="C3133" s="5" t="s">
        <v>44786</v>
      </c>
      <c r="D3133" s="5" t="s">
        <v>44787</v>
      </c>
      <c r="E3133" s="1" t="s">
        <v>44787</v>
      </c>
      <c r="F3133" s="1" t="s">
        <v>44788</v>
      </c>
      <c r="G3133" s="1" t="s">
        <v>44789</v>
      </c>
      <c r="H3133" s="5" t="str">
        <f ca="1">IFERROR(__xludf.DUMMYFUNCTION("GOOGLETRANSLATE(D103,""en"",""ja"")"),"リンパ節被膜外転移")</f>
        <v>リンパ節被膜外転移</v>
      </c>
      <c r="I3133" s="5" t="str">
        <f ca="1">IFERROR(__xludf.DUMMYFUNCTION("GOOGLETRANSLATE(E103,""en"",""ja"")"),"リンパ節被膜外転移")</f>
        <v>リンパ節被膜外転移</v>
      </c>
      <c r="J3133" s="5" t="str">
        <f ca="1">IFERROR(__xludf.DUMMYFUNCTION("GOOGLETRANSLATE(F103,""en"",""ja"")"),"生物学的標本における腫瘍によるリンパ節被膜外転移の評価。")</f>
        <v>生物学的標本における腫瘍によるリンパ節被膜外転移の評価。</v>
      </c>
      <c r="K3133" s="5" t="str">
        <f ca="1">IFERROR(__xludf.DUMMYFUNCTION("GOOGLETRANSLATE(G103,""en"",""ja"")"),"リンパ節被膜外転移評価")</f>
        <v>リンパ節被膜外転移評価</v>
      </c>
      <c r="L3133" s="3"/>
    </row>
    <row r="3134" spans="1:12" ht="13.5" customHeight="1" x14ac:dyDescent="0.25">
      <c r="A3134" s="3" t="s">
        <v>506</v>
      </c>
      <c r="B3134" s="2" t="s">
        <v>42085</v>
      </c>
      <c r="C3134" s="2" t="s">
        <v>12530</v>
      </c>
      <c r="D3134" s="3" t="s">
        <v>12531</v>
      </c>
      <c r="E3134" s="3" t="s">
        <v>12531</v>
      </c>
      <c r="F3134" s="3" t="s">
        <v>12532</v>
      </c>
      <c r="G3134" s="3" t="s">
        <v>12531</v>
      </c>
      <c r="H3134" s="3" t="s">
        <v>31818</v>
      </c>
      <c r="I3134" s="3" t="s">
        <v>31818</v>
      </c>
      <c r="J3134" s="3" t="s">
        <v>31819</v>
      </c>
      <c r="K3134" s="3" t="s">
        <v>31818</v>
      </c>
      <c r="L3134" s="3"/>
    </row>
    <row r="3135" spans="1:12" ht="13.5" customHeight="1" x14ac:dyDescent="0.25">
      <c r="A3135" s="3" t="s">
        <v>506</v>
      </c>
      <c r="B3135" s="2" t="s">
        <v>42086</v>
      </c>
      <c r="C3135" s="2" t="s">
        <v>12533</v>
      </c>
      <c r="D3135" s="3" t="s">
        <v>12534</v>
      </c>
      <c r="E3135" s="3" t="s">
        <v>12534</v>
      </c>
      <c r="F3135" s="3" t="s">
        <v>12535</v>
      </c>
      <c r="G3135" s="3" t="s">
        <v>12534</v>
      </c>
      <c r="H3135" s="3" t="s">
        <v>31820</v>
      </c>
      <c r="I3135" s="3" t="s">
        <v>31820</v>
      </c>
      <c r="J3135" s="3" t="s">
        <v>31821</v>
      </c>
      <c r="K3135" s="3" t="s">
        <v>31820</v>
      </c>
      <c r="L3135" s="3"/>
    </row>
    <row r="3136" spans="1:12" ht="13.5" customHeight="1" x14ac:dyDescent="0.25">
      <c r="A3136" s="5" t="s">
        <v>13581</v>
      </c>
      <c r="B3136" s="5" t="s">
        <v>44790</v>
      </c>
      <c r="C3136" s="5" t="s">
        <v>44791</v>
      </c>
      <c r="D3136" s="5" t="s">
        <v>44792</v>
      </c>
      <c r="E3136" s="1" t="s">
        <v>44793</v>
      </c>
      <c r="F3136" s="1" t="s">
        <v>44794</v>
      </c>
      <c r="G3136" s="1" t="s">
        <v>44792</v>
      </c>
      <c r="H3136" s="5" t="str">
        <f ca="1">IFERROR(__xludf.DUMMYFUNCTION("GOOGLETRANSLATE(D104,""en"",""ja"")"),"リンパ節転移指標")</f>
        <v>リンパ節転移指標</v>
      </c>
      <c r="I3136" s="5" t="str">
        <f ca="1">IFERROR(__xludf.DUMMYFUNCTION("GOOGLETRANSLATE(E104,""en"",""ja"")"),"リンパ節転移指標；リンパ節転移陽性指標")</f>
        <v>リンパ節転移指標；リンパ節転移陽性指標</v>
      </c>
      <c r="J3136" s="5" t="str">
        <f ca="1">IFERROR(__xludf.DUMMYFUNCTION("GOOGLETRANSLATE(F104,""en"",""ja"")"),"リンパ節に癌が存在するかどうかを示すもの。")</f>
        <v>リンパ節に癌が存在するかどうかを示すもの。</v>
      </c>
      <c r="K3136" s="5" t="str">
        <f ca="1">IFERROR(__xludf.DUMMYFUNCTION("GOOGLETRANSLATE(G104,""en"",""ja"")"),"リンパ節転移指標")</f>
        <v>リンパ節転移指標</v>
      </c>
      <c r="L3136" s="3"/>
    </row>
    <row r="3137" spans="1:12" ht="13.5" customHeight="1" x14ac:dyDescent="0.25">
      <c r="A3137" s="5" t="s">
        <v>13581</v>
      </c>
      <c r="B3137" s="5" t="s">
        <v>44795</v>
      </c>
      <c r="C3137" s="5" t="s">
        <v>44796</v>
      </c>
      <c r="D3137" s="5" t="s">
        <v>44797</v>
      </c>
      <c r="E3137" s="1" t="s">
        <v>44798</v>
      </c>
      <c r="F3137" s="1" t="s">
        <v>44799</v>
      </c>
      <c r="G3137" s="1" t="s">
        <v>44800</v>
      </c>
      <c r="H3137" s="5" t="str">
        <f ca="1">IFERROR(__xludf.DUMMYFUNCTION("GOOGLETRANSLATE(D105,""en"",""ja"")"),"転移リンパ節の数")</f>
        <v>転移リンパ節の数</v>
      </c>
      <c r="I3137" s="5" t="str">
        <f ca="1">IFERROR(__xludf.DUMMYFUNCTION("GOOGLETRANSLATE(E105,""en"",""ja"")"),"転移リンパ節数；腫瘍細胞陽性リンパ節数")</f>
        <v>転移リンパ節数；腫瘍細胞陽性リンパ節数</v>
      </c>
      <c r="J3137" s="5" t="str">
        <f ca="1">IFERROR(__xludf.DUMMYFUNCTION("GOOGLETRANSLATE(F105,""en"",""ja"")"),"腫瘍細胞を含むリンパ節の総数の測定値。")</f>
        <v>腫瘍細胞を含むリンパ節の総数の測定値。</v>
      </c>
      <c r="K3137" s="5" t="str">
        <f ca="1">IFERROR(__xludf.DUMMYFUNCTION("GOOGLETRANSLATE(G105,""en"",""ja"")"),"腫瘍細胞が関与するリンパ節の数")</f>
        <v>腫瘍細胞が関与するリンパ節の数</v>
      </c>
      <c r="L3137" s="3"/>
    </row>
    <row r="3138" spans="1:12" ht="13.5" customHeight="1" x14ac:dyDescent="0.25">
      <c r="A3138" s="3" t="s">
        <v>213</v>
      </c>
      <c r="B3138" s="2" t="s">
        <v>42087</v>
      </c>
      <c r="C3138" s="2" t="s">
        <v>12536</v>
      </c>
      <c r="D3138" s="3" t="s">
        <v>12537</v>
      </c>
      <c r="E3138" s="3" t="s">
        <v>12537</v>
      </c>
      <c r="F3138" s="3" t="s">
        <v>12538</v>
      </c>
      <c r="G3138" s="3" t="s">
        <v>12537</v>
      </c>
      <c r="H3138" s="3" t="s">
        <v>31822</v>
      </c>
      <c r="I3138" s="3" t="s">
        <v>31822</v>
      </c>
      <c r="J3138" s="3" t="s">
        <v>31823</v>
      </c>
      <c r="K3138" s="3" t="s">
        <v>31822</v>
      </c>
      <c r="L3138" s="3"/>
    </row>
    <row r="3139" spans="1:12" ht="13.5" customHeight="1" x14ac:dyDescent="0.25">
      <c r="A3139" s="5" t="s">
        <v>13581</v>
      </c>
      <c r="B3139" s="5" t="s">
        <v>42087</v>
      </c>
      <c r="C3139" s="5" t="s">
        <v>12536</v>
      </c>
      <c r="D3139" s="5" t="s">
        <v>12537</v>
      </c>
      <c r="E3139" s="1" t="s">
        <v>12537</v>
      </c>
      <c r="F3139" s="1" t="s">
        <v>12538</v>
      </c>
      <c r="G3139" s="1" t="s">
        <v>12537</v>
      </c>
      <c r="H3139" s="5" t="str">
        <f ca="1">IFERROR(__xludf.DUMMYFUNCTION("GOOGLETRANSLATE(D106,""en"",""ja"")"),"リンパ節の状態")</f>
        <v>リンパ節の状態</v>
      </c>
      <c r="I3139" s="5" t="str">
        <f ca="1">IFERROR(__xludf.DUMMYFUNCTION("GOOGLETRANSLATE(E106,""en"",""ja"")"),"リンパ節の状態")</f>
        <v>リンパ節の状態</v>
      </c>
      <c r="J3139" s="5" t="str">
        <f ca="1">IFERROR(__xludf.DUMMYFUNCTION("GOOGLETRANSLATE(F106,""en"",""ja"")"),"特定の時点におけるリンパ節の状態。")</f>
        <v>特定の時点におけるリンパ節の状態。</v>
      </c>
      <c r="K3139" s="5" t="str">
        <f ca="1">IFERROR(__xludf.DUMMYFUNCTION("GOOGLETRANSLATE(G106,""en"",""ja"")"),"リンパ節の状態")</f>
        <v>リンパ節の状態</v>
      </c>
      <c r="L3139" s="3"/>
    </row>
    <row r="3140" spans="1:12" ht="13.5" customHeight="1" x14ac:dyDescent="0.25">
      <c r="A3140" s="5" t="s">
        <v>13581</v>
      </c>
      <c r="B3140" s="5" t="s">
        <v>44801</v>
      </c>
      <c r="C3140" s="5" t="s">
        <v>44802</v>
      </c>
      <c r="D3140" s="5" t="s">
        <v>44803</v>
      </c>
      <c r="E3140" s="1" t="s">
        <v>44803</v>
      </c>
      <c r="F3140" s="1" t="s">
        <v>44804</v>
      </c>
      <c r="G3140" s="1" t="s">
        <v>44805</v>
      </c>
      <c r="H3140" s="5" t="str">
        <f ca="1">IFERROR(__xludf.DUMMYFUNCTION("GOOGLETRANSLATE(D107,""en"",""ja"")"),"小葉性炎症")</f>
        <v>小葉性炎症</v>
      </c>
      <c r="I3140" s="5" t="str">
        <f ca="1">IFERROR(__xludf.DUMMYFUNCTION("GOOGLETRANSLATE(E107,""en"",""ja"")"),"小葉性炎症")</f>
        <v>小葉性炎症</v>
      </c>
      <c r="J3140" s="5" t="str">
        <f ca="1">IFERROR(__xludf.DUMMYFUNCTION("GOOGLETRANSLATE(F107,""en"",""ja"")"),"生物標本における小葉性炎症の評価。")</f>
        <v>生物標本における小葉性炎症の評価。</v>
      </c>
      <c r="K3140" s="5" t="str">
        <f ca="1">IFERROR(__xludf.DUMMYFUNCTION("GOOGLETRANSLATE(G107,""en"",""ja"")"),"小葉性炎症の評価")</f>
        <v>小葉性炎症の評価</v>
      </c>
      <c r="L3140" s="3"/>
    </row>
    <row r="3141" spans="1:12" ht="13.5" customHeight="1" x14ac:dyDescent="0.25">
      <c r="A3141" s="3" t="s">
        <v>493</v>
      </c>
      <c r="B3141" s="2" t="s">
        <v>42088</v>
      </c>
      <c r="C3141" s="2" t="s">
        <v>12539</v>
      </c>
      <c r="D3141" s="3" t="s">
        <v>12540</v>
      </c>
      <c r="E3141" s="3" t="s">
        <v>12540</v>
      </c>
      <c r="F3141" s="3" t="s">
        <v>12541</v>
      </c>
      <c r="G3141" s="3" t="s">
        <v>12540</v>
      </c>
      <c r="H3141" s="3" t="s">
        <v>31824</v>
      </c>
      <c r="I3141" s="3" t="s">
        <v>31824</v>
      </c>
      <c r="J3141" s="3" t="s">
        <v>31825</v>
      </c>
      <c r="K3141" s="3" t="s">
        <v>31824</v>
      </c>
      <c r="L3141" s="3"/>
    </row>
    <row r="3142" spans="1:12" ht="13.5" customHeight="1" x14ac:dyDescent="0.25">
      <c r="A3142" s="3" t="s">
        <v>493</v>
      </c>
      <c r="B3142" s="2" t="s">
        <v>42089</v>
      </c>
      <c r="C3142" s="2" t="s">
        <v>12542</v>
      </c>
      <c r="D3142" s="3" t="s">
        <v>12543</v>
      </c>
      <c r="E3142" s="3" t="s">
        <v>12543</v>
      </c>
      <c r="F3142" s="3" t="s">
        <v>12544</v>
      </c>
      <c r="G3142" s="3" t="s">
        <v>12543</v>
      </c>
      <c r="H3142" s="3" t="s">
        <v>31826</v>
      </c>
      <c r="I3142" s="3" t="s">
        <v>31826</v>
      </c>
      <c r="J3142" s="3" t="s">
        <v>31827</v>
      </c>
      <c r="K3142" s="3" t="s">
        <v>31826</v>
      </c>
      <c r="L3142" s="3"/>
    </row>
    <row r="3143" spans="1:12" ht="13.5" customHeight="1" x14ac:dyDescent="0.25">
      <c r="A3143" s="3" t="s">
        <v>188</v>
      </c>
      <c r="B3143" s="2" t="s">
        <v>42090</v>
      </c>
      <c r="C3143" s="2" t="s">
        <v>12545</v>
      </c>
      <c r="D3143" s="3" t="s">
        <v>12546</v>
      </c>
      <c r="E3143" s="3" t="s">
        <v>12546</v>
      </c>
      <c r="F3143" s="3" t="s">
        <v>12547</v>
      </c>
      <c r="G3143" s="3" t="s">
        <v>12548</v>
      </c>
      <c r="H3143" s="3" t="s">
        <v>31828</v>
      </c>
      <c r="I3143" s="3" t="s">
        <v>31828</v>
      </c>
      <c r="J3143" s="3" t="s">
        <v>31829</v>
      </c>
      <c r="K3143" s="3" t="s">
        <v>31830</v>
      </c>
      <c r="L3143" s="3"/>
    </row>
    <row r="3144" spans="1:12" ht="13.5" customHeight="1" x14ac:dyDescent="0.25">
      <c r="A3144" s="3" t="s">
        <v>1560</v>
      </c>
      <c r="B3144" s="2" t="s">
        <v>42091</v>
      </c>
      <c r="C3144" s="2" t="s">
        <v>12549</v>
      </c>
      <c r="D3144" s="3" t="s">
        <v>12550</v>
      </c>
      <c r="E3144" s="3" t="s">
        <v>12550</v>
      </c>
      <c r="F3144" s="3" t="s">
        <v>12551</v>
      </c>
      <c r="G3144" s="3" t="s">
        <v>12550</v>
      </c>
      <c r="H3144" s="3" t="s">
        <v>31831</v>
      </c>
      <c r="I3144" s="3" t="s">
        <v>31831</v>
      </c>
      <c r="J3144" s="3" t="s">
        <v>31832</v>
      </c>
      <c r="K3144" s="3" t="s">
        <v>31831</v>
      </c>
      <c r="L3144" s="3"/>
    </row>
    <row r="3145" spans="1:12" ht="13.5" customHeight="1" x14ac:dyDescent="0.25">
      <c r="A3145" s="3" t="s">
        <v>188</v>
      </c>
      <c r="B3145" s="2" t="s">
        <v>42092</v>
      </c>
      <c r="C3145" s="2" t="s">
        <v>12552</v>
      </c>
      <c r="D3145" s="3" t="s">
        <v>12553</v>
      </c>
      <c r="E3145" s="3" t="s">
        <v>12553</v>
      </c>
      <c r="F3145" s="3" t="s">
        <v>12554</v>
      </c>
      <c r="G3145" s="3" t="s">
        <v>12555</v>
      </c>
      <c r="H3145" s="3" t="s">
        <v>31833</v>
      </c>
      <c r="I3145" s="3" t="s">
        <v>31833</v>
      </c>
      <c r="J3145" s="3" t="s">
        <v>31834</v>
      </c>
      <c r="K3145" s="3" t="s">
        <v>31835</v>
      </c>
      <c r="L3145" s="3"/>
    </row>
    <row r="3146" spans="1:12" ht="13.5" customHeight="1" x14ac:dyDescent="0.25">
      <c r="A3146" s="3" t="s">
        <v>9</v>
      </c>
      <c r="B3146" s="2" t="s">
        <v>42093</v>
      </c>
      <c r="C3146" s="2" t="s">
        <v>12556</v>
      </c>
      <c r="D3146" s="3" t="s">
        <v>12557</v>
      </c>
      <c r="E3146" s="3" t="s">
        <v>12557</v>
      </c>
      <c r="F3146" s="3" t="s">
        <v>12558</v>
      </c>
      <c r="G3146" s="3" t="s">
        <v>12559</v>
      </c>
      <c r="H3146" s="3" t="s">
        <v>31836</v>
      </c>
      <c r="I3146" s="3" t="s">
        <v>31836</v>
      </c>
      <c r="J3146" s="3" t="s">
        <v>31837</v>
      </c>
      <c r="K3146" s="3" t="s">
        <v>31838</v>
      </c>
      <c r="L3146" s="3"/>
    </row>
    <row r="3147" spans="1:12" ht="13.5" customHeight="1" x14ac:dyDescent="0.25">
      <c r="A3147" s="3" t="s">
        <v>6421</v>
      </c>
      <c r="B3147" s="2" t="s">
        <v>42094</v>
      </c>
      <c r="C3147" s="2" t="s">
        <v>12560</v>
      </c>
      <c r="D3147" s="3" t="s">
        <v>12561</v>
      </c>
      <c r="E3147" s="3" t="s">
        <v>12561</v>
      </c>
      <c r="F3147" s="3" t="s">
        <v>12562</v>
      </c>
      <c r="G3147" s="3" t="s">
        <v>12561</v>
      </c>
      <c r="H3147" s="3" t="s">
        <v>31839</v>
      </c>
      <c r="I3147" s="3" t="s">
        <v>31839</v>
      </c>
      <c r="J3147" s="3" t="s">
        <v>31840</v>
      </c>
      <c r="K3147" s="3" t="s">
        <v>31839</v>
      </c>
      <c r="L3147" s="3"/>
    </row>
    <row r="3148" spans="1:12" ht="13.5" customHeight="1" x14ac:dyDescent="0.25">
      <c r="A3148" s="3" t="s">
        <v>84</v>
      </c>
      <c r="B3148" s="2" t="s">
        <v>42095</v>
      </c>
      <c r="C3148" s="2" t="s">
        <v>12563</v>
      </c>
      <c r="D3148" s="3" t="s">
        <v>12564</v>
      </c>
      <c r="E3148" s="3" t="s">
        <v>12565</v>
      </c>
      <c r="F3148" s="3" t="s">
        <v>12566</v>
      </c>
      <c r="G3148" s="3" t="s">
        <v>12567</v>
      </c>
      <c r="H3148" s="3" t="s">
        <v>31841</v>
      </c>
      <c r="I3148" s="3" t="s">
        <v>31842</v>
      </c>
      <c r="J3148" s="3" t="s">
        <v>31843</v>
      </c>
      <c r="K3148" s="3" t="s">
        <v>31844</v>
      </c>
      <c r="L3148" s="3"/>
    </row>
    <row r="3149" spans="1:12" ht="13.5" customHeight="1" x14ac:dyDescent="0.25">
      <c r="A3149" s="3" t="s">
        <v>9</v>
      </c>
      <c r="B3149" s="2" t="s">
        <v>42096</v>
      </c>
      <c r="C3149" s="2" t="s">
        <v>12568</v>
      </c>
      <c r="D3149" s="3" t="s">
        <v>12569</v>
      </c>
      <c r="E3149" s="3" t="s">
        <v>12570</v>
      </c>
      <c r="F3149" s="3" t="s">
        <v>12571</v>
      </c>
      <c r="G3149" s="3" t="s">
        <v>12572</v>
      </c>
      <c r="H3149" s="3" t="s">
        <v>31845</v>
      </c>
      <c r="I3149" s="3" t="s">
        <v>31846</v>
      </c>
      <c r="J3149" s="3" t="s">
        <v>31847</v>
      </c>
      <c r="K3149" s="3" t="s">
        <v>31848</v>
      </c>
      <c r="L3149" s="3"/>
    </row>
    <row r="3150" spans="1:12" ht="13.5" customHeight="1" x14ac:dyDescent="0.25">
      <c r="A3150" s="3" t="s">
        <v>9</v>
      </c>
      <c r="B3150" s="2" t="s">
        <v>42097</v>
      </c>
      <c r="C3150" s="2" t="s">
        <v>12573</v>
      </c>
      <c r="D3150" s="3" t="s">
        <v>12574</v>
      </c>
      <c r="E3150" s="3" t="s">
        <v>12574</v>
      </c>
      <c r="F3150" s="3" t="s">
        <v>12575</v>
      </c>
      <c r="G3150" s="3" t="s">
        <v>12576</v>
      </c>
      <c r="H3150" s="3" t="s">
        <v>31849</v>
      </c>
      <c r="I3150" s="3" t="s">
        <v>31849</v>
      </c>
      <c r="J3150" s="3" t="s">
        <v>31850</v>
      </c>
      <c r="K3150" s="3" t="s">
        <v>31851</v>
      </c>
      <c r="L3150" s="3"/>
    </row>
    <row r="3151" spans="1:12" ht="13.5" customHeight="1" x14ac:dyDescent="0.25">
      <c r="A3151" s="3" t="s">
        <v>9</v>
      </c>
      <c r="B3151" s="2" t="s">
        <v>42098</v>
      </c>
      <c r="C3151" s="2" t="s">
        <v>12577</v>
      </c>
      <c r="D3151" s="3" t="s">
        <v>12578</v>
      </c>
      <c r="E3151" s="3" t="s">
        <v>12578</v>
      </c>
      <c r="F3151" s="3" t="s">
        <v>12579</v>
      </c>
      <c r="G3151" s="3" t="s">
        <v>12580</v>
      </c>
      <c r="H3151" s="3" t="s">
        <v>31852</v>
      </c>
      <c r="I3151" s="3" t="s">
        <v>31852</v>
      </c>
      <c r="J3151" s="3" t="s">
        <v>31853</v>
      </c>
      <c r="K3151" s="3" t="s">
        <v>31854</v>
      </c>
      <c r="L3151" s="3"/>
    </row>
    <row r="3152" spans="1:12" ht="13.5" customHeight="1" x14ac:dyDescent="0.25">
      <c r="A3152" s="3" t="s">
        <v>106</v>
      </c>
      <c r="B3152" s="2" t="s">
        <v>42099</v>
      </c>
      <c r="C3152" s="2" t="s">
        <v>12581</v>
      </c>
      <c r="D3152" s="3" t="s">
        <v>12582</v>
      </c>
      <c r="E3152" s="3" t="s">
        <v>12583</v>
      </c>
      <c r="F3152" s="3" t="s">
        <v>12584</v>
      </c>
      <c r="G3152" s="3" t="s">
        <v>12585</v>
      </c>
      <c r="H3152" s="3" t="s">
        <v>31855</v>
      </c>
      <c r="I3152" s="3" t="s">
        <v>31856</v>
      </c>
      <c r="J3152" s="3" t="s">
        <v>31857</v>
      </c>
      <c r="K3152" s="3" t="s">
        <v>31858</v>
      </c>
      <c r="L3152" s="3"/>
    </row>
    <row r="3153" spans="1:12" ht="13.5" customHeight="1" x14ac:dyDescent="0.25">
      <c r="A3153" s="3" t="s">
        <v>213</v>
      </c>
      <c r="B3153" s="2" t="s">
        <v>42100</v>
      </c>
      <c r="C3153" s="2" t="s">
        <v>12586</v>
      </c>
      <c r="D3153" s="3" t="s">
        <v>12587</v>
      </c>
      <c r="E3153" s="3" t="s">
        <v>12588</v>
      </c>
      <c r="F3153" s="3" t="s">
        <v>12589</v>
      </c>
      <c r="G3153" s="3" t="s">
        <v>12587</v>
      </c>
      <c r="H3153" s="3" t="s">
        <v>31859</v>
      </c>
      <c r="I3153" s="3" t="s">
        <v>31860</v>
      </c>
      <c r="J3153" s="3" t="s">
        <v>31861</v>
      </c>
      <c r="K3153" s="3" t="s">
        <v>31859</v>
      </c>
      <c r="L3153" s="3"/>
    </row>
    <row r="3154" spans="1:12" ht="13.5" customHeight="1" x14ac:dyDescent="0.25">
      <c r="A3154" s="5" t="s">
        <v>13581</v>
      </c>
      <c r="B3154" s="5" t="s">
        <v>44806</v>
      </c>
      <c r="C3154" s="5" t="s">
        <v>44807</v>
      </c>
      <c r="D3154" s="5" t="s">
        <v>44808</v>
      </c>
      <c r="E3154" s="1" t="s">
        <v>44808</v>
      </c>
      <c r="F3154" s="1" t="s">
        <v>44809</v>
      </c>
      <c r="G3154" s="1" t="s">
        <v>44810</v>
      </c>
      <c r="H3154" s="5" t="str">
        <f ca="1">IFERROR(__xludf.DUMMYFUNCTION("GOOGLETRANSLATE(D108,""en"",""ja"")"),"大きな脂肪肉芽腫")</f>
        <v>大きな脂肪肉芽腫</v>
      </c>
      <c r="I3154" s="5" t="str">
        <f ca="1">IFERROR(__xludf.DUMMYFUNCTION("GOOGLETRANSLATE(E108,""en"",""ja"")"),"大きな脂肪肉芽腫")</f>
        <v>大きな脂肪肉芽腫</v>
      </c>
      <c r="J3154" s="5" t="str">
        <f ca="1">IFERROR(__xludf.DUMMYFUNCTION("GOOGLETRANSLATE(F108,""en"",""ja"")"),"生物標本における大きな脂肪肉芽腫の評価。")</f>
        <v>生物標本における大きな脂肪肉芽腫の評価。</v>
      </c>
      <c r="K3154" s="5" t="str">
        <f ca="1">IFERROR(__xludf.DUMMYFUNCTION("GOOGLETRANSLATE(G108,""en"",""ja"")"),"大きな脂肪肉芽腫の評価")</f>
        <v>大きな脂肪肉芽腫の評価</v>
      </c>
      <c r="L3154" s="3"/>
    </row>
    <row r="3155" spans="1:12" ht="13.5" customHeight="1" x14ac:dyDescent="0.25">
      <c r="A3155" s="3" t="s">
        <v>9</v>
      </c>
      <c r="B3155" s="2" t="s">
        <v>42101</v>
      </c>
      <c r="C3155" s="2" t="s">
        <v>12590</v>
      </c>
      <c r="D3155" s="3" t="s">
        <v>12591</v>
      </c>
      <c r="E3155" s="3" t="s">
        <v>12591</v>
      </c>
      <c r="F3155" s="3" t="s">
        <v>12592</v>
      </c>
      <c r="G3155" s="3" t="s">
        <v>12593</v>
      </c>
      <c r="H3155" s="3" t="s">
        <v>31862</v>
      </c>
      <c r="I3155" s="3" t="s">
        <v>31862</v>
      </c>
      <c r="J3155" s="3" t="s">
        <v>31863</v>
      </c>
      <c r="K3155" s="3" t="s">
        <v>31864</v>
      </c>
      <c r="L3155" s="3"/>
    </row>
    <row r="3156" spans="1:12" ht="13.5" customHeight="1" x14ac:dyDescent="0.25">
      <c r="A3156" s="3" t="s">
        <v>70</v>
      </c>
      <c r="B3156" s="2" t="s">
        <v>42102</v>
      </c>
      <c r="C3156" s="2" t="s">
        <v>12594</v>
      </c>
      <c r="D3156" s="3" t="s">
        <v>12595</v>
      </c>
      <c r="E3156" s="3" t="s">
        <v>12595</v>
      </c>
      <c r="F3156" s="3" t="s">
        <v>12596</v>
      </c>
      <c r="G3156" s="3" t="s">
        <v>12597</v>
      </c>
      <c r="H3156" s="3" t="s">
        <v>31865</v>
      </c>
      <c r="I3156" s="3" t="s">
        <v>31865</v>
      </c>
      <c r="J3156" s="3" t="s">
        <v>31866</v>
      </c>
      <c r="K3156" s="3" t="s">
        <v>31867</v>
      </c>
      <c r="L3156" s="3"/>
    </row>
    <row r="3157" spans="1:12" ht="13.5" customHeight="1" x14ac:dyDescent="0.25">
      <c r="A3157" s="3" t="s">
        <v>70</v>
      </c>
      <c r="B3157" s="2" t="s">
        <v>42103</v>
      </c>
      <c r="C3157" s="2" t="s">
        <v>12598</v>
      </c>
      <c r="D3157" s="3" t="s">
        <v>12599</v>
      </c>
      <c r="E3157" s="3" t="s">
        <v>12599</v>
      </c>
      <c r="F3157" s="3" t="s">
        <v>12600</v>
      </c>
      <c r="G3157" s="3" t="s">
        <v>12601</v>
      </c>
      <c r="H3157" s="3" t="s">
        <v>31868</v>
      </c>
      <c r="I3157" s="3" t="s">
        <v>31868</v>
      </c>
      <c r="J3157" s="3" t="s">
        <v>31869</v>
      </c>
      <c r="K3157" s="3" t="s">
        <v>31870</v>
      </c>
      <c r="L3157" s="3"/>
    </row>
    <row r="3158" spans="1:12" ht="13.5" customHeight="1" x14ac:dyDescent="0.25">
      <c r="A3158" s="3" t="s">
        <v>70</v>
      </c>
      <c r="B3158" s="2" t="s">
        <v>42104</v>
      </c>
      <c r="C3158" s="2" t="s">
        <v>12602</v>
      </c>
      <c r="D3158" s="3" t="s">
        <v>12603</v>
      </c>
      <c r="E3158" s="3" t="s">
        <v>12603</v>
      </c>
      <c r="F3158" s="3" t="s">
        <v>12604</v>
      </c>
      <c r="G3158" s="3" t="s">
        <v>12605</v>
      </c>
      <c r="H3158" s="3" t="s">
        <v>31871</v>
      </c>
      <c r="I3158" s="3" t="s">
        <v>31871</v>
      </c>
      <c r="J3158" s="3" t="s">
        <v>31872</v>
      </c>
      <c r="K3158" s="3" t="s">
        <v>31873</v>
      </c>
      <c r="L3158" s="3"/>
    </row>
    <row r="3159" spans="1:12" ht="13.5" customHeight="1" x14ac:dyDescent="0.25">
      <c r="A3159" s="3" t="s">
        <v>70</v>
      </c>
      <c r="B3159" s="2" t="s">
        <v>42105</v>
      </c>
      <c r="C3159" s="2" t="s">
        <v>12606</v>
      </c>
      <c r="D3159" s="3" t="s">
        <v>12607</v>
      </c>
      <c r="E3159" s="3" t="s">
        <v>12608</v>
      </c>
      <c r="F3159" s="3" t="s">
        <v>12609</v>
      </c>
      <c r="G3159" s="3" t="s">
        <v>12610</v>
      </c>
      <c r="H3159" s="3" t="s">
        <v>31874</v>
      </c>
      <c r="I3159" s="3" t="s">
        <v>31875</v>
      </c>
      <c r="J3159" s="3" t="s">
        <v>31876</v>
      </c>
      <c r="K3159" s="4" t="s">
        <v>31877</v>
      </c>
      <c r="L3159" s="3"/>
    </row>
    <row r="3160" spans="1:12" ht="13.5" customHeight="1" x14ac:dyDescent="0.25">
      <c r="A3160" s="3" t="s">
        <v>9</v>
      </c>
      <c r="B3160" s="2" t="s">
        <v>42106</v>
      </c>
      <c r="C3160" s="2" t="s">
        <v>12611</v>
      </c>
      <c r="D3160" s="3" t="s">
        <v>12612</v>
      </c>
      <c r="E3160" s="3" t="s">
        <v>12612</v>
      </c>
      <c r="F3160" s="3" t="s">
        <v>12613</v>
      </c>
      <c r="G3160" s="3" t="s">
        <v>12614</v>
      </c>
      <c r="H3160" s="3" t="s">
        <v>31878</v>
      </c>
      <c r="I3160" s="3" t="s">
        <v>31878</v>
      </c>
      <c r="J3160" s="3" t="s">
        <v>31879</v>
      </c>
      <c r="K3160" s="4" t="s">
        <v>31880</v>
      </c>
      <c r="L3160" s="3"/>
    </row>
    <row r="3161" spans="1:12" ht="13.5" customHeight="1" x14ac:dyDescent="0.25">
      <c r="A3161" s="3" t="s">
        <v>9</v>
      </c>
      <c r="B3161" s="2" t="s">
        <v>42107</v>
      </c>
      <c r="C3161" s="2" t="s">
        <v>12615</v>
      </c>
      <c r="D3161" s="3" t="s">
        <v>12616</v>
      </c>
      <c r="E3161" s="3" t="s">
        <v>12617</v>
      </c>
      <c r="F3161" s="3" t="s">
        <v>12618</v>
      </c>
      <c r="G3161" s="3" t="s">
        <v>12619</v>
      </c>
      <c r="H3161" s="3" t="s">
        <v>31881</v>
      </c>
      <c r="I3161" s="3" t="s">
        <v>31882</v>
      </c>
      <c r="J3161" s="3" t="s">
        <v>31883</v>
      </c>
      <c r="K3161" s="4" t="s">
        <v>31884</v>
      </c>
      <c r="L3161" s="3"/>
    </row>
    <row r="3162" spans="1:12" ht="13.5" customHeight="1" x14ac:dyDescent="0.25">
      <c r="A3162" s="3" t="s">
        <v>213</v>
      </c>
      <c r="B3162" s="2" t="s">
        <v>42108</v>
      </c>
      <c r="C3162" s="2" t="s">
        <v>12620</v>
      </c>
      <c r="D3162" s="3" t="s">
        <v>12621</v>
      </c>
      <c r="E3162" s="3" t="s">
        <v>12621</v>
      </c>
      <c r="F3162" s="3" t="s">
        <v>12622</v>
      </c>
      <c r="G3162" s="3" t="s">
        <v>12623</v>
      </c>
      <c r="H3162" s="3" t="s">
        <v>31885</v>
      </c>
      <c r="I3162" s="3" t="s">
        <v>31885</v>
      </c>
      <c r="J3162" s="3" t="s">
        <v>31886</v>
      </c>
      <c r="K3162" s="3" t="s">
        <v>31887</v>
      </c>
      <c r="L3162" s="3"/>
    </row>
    <row r="3163" spans="1:12" ht="13.5" customHeight="1" x14ac:dyDescent="0.25">
      <c r="A3163" s="3" t="s">
        <v>9</v>
      </c>
      <c r="B3163" s="2" t="s">
        <v>42109</v>
      </c>
      <c r="C3163" s="2" t="s">
        <v>12624</v>
      </c>
      <c r="D3163" s="3" t="s">
        <v>12625</v>
      </c>
      <c r="E3163" s="3" t="s">
        <v>12625</v>
      </c>
      <c r="F3163" s="3" t="s">
        <v>12626</v>
      </c>
      <c r="G3163" s="3" t="s">
        <v>12627</v>
      </c>
      <c r="H3163" s="3" t="s">
        <v>31888</v>
      </c>
      <c r="I3163" s="3" t="s">
        <v>31888</v>
      </c>
      <c r="J3163" s="3" t="s">
        <v>31889</v>
      </c>
      <c r="K3163" s="3" t="s">
        <v>31890</v>
      </c>
      <c r="L3163" s="3"/>
    </row>
    <row r="3164" spans="1:12" ht="13.5" customHeight="1" x14ac:dyDescent="0.25">
      <c r="A3164" s="3" t="s">
        <v>84</v>
      </c>
      <c r="B3164" s="2" t="s">
        <v>42110</v>
      </c>
      <c r="C3164" s="2" t="s">
        <v>12628</v>
      </c>
      <c r="D3164" s="3" t="s">
        <v>12629</v>
      </c>
      <c r="E3164" s="3" t="s">
        <v>12629</v>
      </c>
      <c r="F3164" s="3" t="s">
        <v>12630</v>
      </c>
      <c r="G3164" s="3" t="s">
        <v>12629</v>
      </c>
      <c r="H3164" s="3" t="s">
        <v>31891</v>
      </c>
      <c r="I3164" s="3" t="s">
        <v>31891</v>
      </c>
      <c r="J3164" s="3" t="s">
        <v>31892</v>
      </c>
      <c r="K3164" s="3" t="s">
        <v>31891</v>
      </c>
      <c r="L3164" s="3"/>
    </row>
    <row r="3165" spans="1:12" ht="13.5" customHeight="1" x14ac:dyDescent="0.25">
      <c r="A3165" s="3" t="s">
        <v>213</v>
      </c>
      <c r="B3165" s="2" t="s">
        <v>42111</v>
      </c>
      <c r="C3165" s="2" t="s">
        <v>12631</v>
      </c>
      <c r="D3165" s="3" t="s">
        <v>12632</v>
      </c>
      <c r="E3165" s="3" t="s">
        <v>12632</v>
      </c>
      <c r="F3165" s="3" t="s">
        <v>12633</v>
      </c>
      <c r="G3165" s="3" t="s">
        <v>12634</v>
      </c>
      <c r="H3165" s="3" t="s">
        <v>31893</v>
      </c>
      <c r="I3165" s="3" t="s">
        <v>31893</v>
      </c>
      <c r="J3165" s="3" t="s">
        <v>31894</v>
      </c>
      <c r="K3165" s="3" t="s">
        <v>31895</v>
      </c>
      <c r="L3165" s="3"/>
    </row>
    <row r="3166" spans="1:12" ht="13.5" customHeight="1" x14ac:dyDescent="0.25">
      <c r="A3166" s="3" t="s">
        <v>9</v>
      </c>
      <c r="B3166" s="2" t="s">
        <v>42112</v>
      </c>
      <c r="C3166" s="2" t="s">
        <v>12635</v>
      </c>
      <c r="D3166" s="3" t="s">
        <v>12636</v>
      </c>
      <c r="E3166" s="3" t="s">
        <v>12636</v>
      </c>
      <c r="F3166" s="3" t="s">
        <v>12637</v>
      </c>
      <c r="G3166" s="3" t="s">
        <v>12638</v>
      </c>
      <c r="H3166" s="3" t="s">
        <v>31896</v>
      </c>
      <c r="I3166" s="3" t="s">
        <v>31896</v>
      </c>
      <c r="J3166" s="3" t="s">
        <v>31897</v>
      </c>
      <c r="K3166" s="3" t="s">
        <v>31898</v>
      </c>
      <c r="L3166" s="3"/>
    </row>
    <row r="3167" spans="1:12" ht="13.5" customHeight="1" x14ac:dyDescent="0.25">
      <c r="A3167" s="3" t="s">
        <v>8561</v>
      </c>
      <c r="B3167" s="2" t="s">
        <v>42113</v>
      </c>
      <c r="C3167" s="2" t="s">
        <v>12639</v>
      </c>
      <c r="D3167" s="3" t="s">
        <v>12640</v>
      </c>
      <c r="E3167" s="3" t="s">
        <v>12641</v>
      </c>
      <c r="F3167" s="3" t="s">
        <v>12642</v>
      </c>
      <c r="G3167" s="3" t="s">
        <v>12640</v>
      </c>
      <c r="H3167" s="3" t="s">
        <v>31899</v>
      </c>
      <c r="I3167" s="3" t="s">
        <v>31900</v>
      </c>
      <c r="J3167" s="3" t="s">
        <v>31901</v>
      </c>
      <c r="K3167" s="3" t="s">
        <v>31899</v>
      </c>
      <c r="L3167" s="3"/>
    </row>
    <row r="3168" spans="1:12" ht="13.5" customHeight="1" x14ac:dyDescent="0.25">
      <c r="A3168" s="3" t="s">
        <v>9</v>
      </c>
      <c r="B3168" s="2" t="s">
        <v>42114</v>
      </c>
      <c r="C3168" s="2" t="s">
        <v>12643</v>
      </c>
      <c r="D3168" s="3" t="s">
        <v>12644</v>
      </c>
      <c r="E3168" s="3" t="s">
        <v>12645</v>
      </c>
      <c r="F3168" s="3" t="s">
        <v>12646</v>
      </c>
      <c r="G3168" s="3" t="s">
        <v>12647</v>
      </c>
      <c r="H3168" s="3" t="s">
        <v>31902</v>
      </c>
      <c r="I3168" s="3" t="s">
        <v>31903</v>
      </c>
      <c r="J3168" s="3" t="s">
        <v>31904</v>
      </c>
      <c r="K3168" s="3" t="s">
        <v>31905</v>
      </c>
      <c r="L3168" s="3"/>
    </row>
    <row r="3169" spans="1:12" ht="13.5" customHeight="1" x14ac:dyDescent="0.25">
      <c r="A3169" s="3" t="s">
        <v>9</v>
      </c>
      <c r="B3169" s="2" t="s">
        <v>42115</v>
      </c>
      <c r="C3169" s="2" t="s">
        <v>12648</v>
      </c>
      <c r="D3169" s="3" t="s">
        <v>12649</v>
      </c>
      <c r="E3169" s="3" t="s">
        <v>12650</v>
      </c>
      <c r="F3169" s="3" t="s">
        <v>12651</v>
      </c>
      <c r="G3169" s="3" t="s">
        <v>12652</v>
      </c>
      <c r="H3169" s="3" t="s">
        <v>31906</v>
      </c>
      <c r="I3169" s="3" t="s">
        <v>31907</v>
      </c>
      <c r="J3169" s="3" t="s">
        <v>31908</v>
      </c>
      <c r="K3169" s="3" t="s">
        <v>31909</v>
      </c>
      <c r="L3169" s="3"/>
    </row>
    <row r="3170" spans="1:12" ht="13.5" customHeight="1" x14ac:dyDescent="0.25">
      <c r="A3170" s="3" t="s">
        <v>70</v>
      </c>
      <c r="B3170" s="2" t="s">
        <v>42116</v>
      </c>
      <c r="C3170" s="2" t="s">
        <v>12653</v>
      </c>
      <c r="D3170" s="3" t="s">
        <v>12654</v>
      </c>
      <c r="E3170" s="3" t="s">
        <v>12654</v>
      </c>
      <c r="F3170" s="3" t="s">
        <v>12655</v>
      </c>
      <c r="G3170" s="3" t="s">
        <v>12656</v>
      </c>
      <c r="H3170" s="3" t="s">
        <v>31910</v>
      </c>
      <c r="I3170" s="3" t="s">
        <v>31910</v>
      </c>
      <c r="J3170" s="3" t="s">
        <v>31911</v>
      </c>
      <c r="K3170" s="4" t="s">
        <v>31912</v>
      </c>
      <c r="L3170" s="3"/>
    </row>
    <row r="3171" spans="1:12" ht="13.5" customHeight="1" x14ac:dyDescent="0.25">
      <c r="A3171" s="3" t="s">
        <v>9</v>
      </c>
      <c r="B3171" s="2" t="s">
        <v>42117</v>
      </c>
      <c r="C3171" s="2" t="s">
        <v>12657</v>
      </c>
      <c r="D3171" s="3" t="s">
        <v>12658</v>
      </c>
      <c r="E3171" s="3" t="s">
        <v>12659</v>
      </c>
      <c r="F3171" s="3" t="s">
        <v>12660</v>
      </c>
      <c r="G3171" s="3" t="s">
        <v>12661</v>
      </c>
      <c r="H3171" s="3" t="s">
        <v>31913</v>
      </c>
      <c r="I3171" s="3" t="s">
        <v>31914</v>
      </c>
      <c r="J3171" s="3" t="s">
        <v>31915</v>
      </c>
      <c r="K3171" s="3" t="s">
        <v>31916</v>
      </c>
      <c r="L3171" s="3"/>
    </row>
    <row r="3172" spans="1:12" ht="13.5" customHeight="1" x14ac:dyDescent="0.25">
      <c r="A3172" s="3" t="s">
        <v>9</v>
      </c>
      <c r="B3172" s="2" t="s">
        <v>42118</v>
      </c>
      <c r="C3172" s="2" t="s">
        <v>12662</v>
      </c>
      <c r="D3172" s="3" t="s">
        <v>12663</v>
      </c>
      <c r="E3172" s="3" t="s">
        <v>12663</v>
      </c>
      <c r="F3172" s="3" t="s">
        <v>12664</v>
      </c>
      <c r="G3172" s="3" t="s">
        <v>12665</v>
      </c>
      <c r="H3172" s="3" t="s">
        <v>31917</v>
      </c>
      <c r="I3172" s="3" t="s">
        <v>31917</v>
      </c>
      <c r="J3172" s="3" t="s">
        <v>31918</v>
      </c>
      <c r="K3172" s="3" t="s">
        <v>31919</v>
      </c>
      <c r="L3172" s="3"/>
    </row>
    <row r="3173" spans="1:12" ht="13.5" customHeight="1" x14ac:dyDescent="0.25">
      <c r="A3173" s="3" t="s">
        <v>9</v>
      </c>
      <c r="B3173" s="2" t="s">
        <v>42119</v>
      </c>
      <c r="C3173" s="2" t="s">
        <v>12666</v>
      </c>
      <c r="D3173" s="3" t="s">
        <v>12667</v>
      </c>
      <c r="E3173" s="3" t="s">
        <v>12667</v>
      </c>
      <c r="F3173" s="3" t="s">
        <v>12668</v>
      </c>
      <c r="G3173" s="3" t="s">
        <v>12669</v>
      </c>
      <c r="H3173" s="3" t="s">
        <v>31920</v>
      </c>
      <c r="I3173" s="3" t="s">
        <v>31920</v>
      </c>
      <c r="J3173" s="3" t="s">
        <v>31921</v>
      </c>
      <c r="K3173" s="3" t="s">
        <v>31922</v>
      </c>
      <c r="L3173" s="3"/>
    </row>
    <row r="3174" spans="1:12" ht="13.5" customHeight="1" x14ac:dyDescent="0.25">
      <c r="A3174" s="3" t="s">
        <v>9</v>
      </c>
      <c r="B3174" s="2" t="s">
        <v>42120</v>
      </c>
      <c r="C3174" s="2" t="s">
        <v>12670</v>
      </c>
      <c r="D3174" s="3" t="s">
        <v>12671</v>
      </c>
      <c r="E3174" s="3" t="s">
        <v>12671</v>
      </c>
      <c r="F3174" s="3" t="s">
        <v>12672</v>
      </c>
      <c r="G3174" s="3" t="s">
        <v>12673</v>
      </c>
      <c r="H3174" s="3" t="s">
        <v>31923</v>
      </c>
      <c r="I3174" s="3" t="s">
        <v>31923</v>
      </c>
      <c r="J3174" s="3" t="s">
        <v>31924</v>
      </c>
      <c r="K3174" s="3" t="s">
        <v>31925</v>
      </c>
      <c r="L3174" s="3"/>
    </row>
    <row r="3175" spans="1:12" ht="13.5" customHeight="1" x14ac:dyDescent="0.25">
      <c r="A3175" s="3" t="s">
        <v>9</v>
      </c>
      <c r="B3175" s="2" t="s">
        <v>42121</v>
      </c>
      <c r="C3175" s="2" t="s">
        <v>12674</v>
      </c>
      <c r="D3175" s="3" t="s">
        <v>12675</v>
      </c>
      <c r="E3175" s="3" t="s">
        <v>12675</v>
      </c>
      <c r="F3175" s="3" t="s">
        <v>12676</v>
      </c>
      <c r="G3175" s="3" t="s">
        <v>12677</v>
      </c>
      <c r="H3175" s="3" t="s">
        <v>31926</v>
      </c>
      <c r="I3175" s="3" t="s">
        <v>31926</v>
      </c>
      <c r="J3175" s="3" t="s">
        <v>31927</v>
      </c>
      <c r="K3175" s="3" t="s">
        <v>31928</v>
      </c>
      <c r="L3175" s="3"/>
    </row>
    <row r="3176" spans="1:12" ht="13.5" customHeight="1" x14ac:dyDescent="0.25">
      <c r="A3176" s="3" t="s">
        <v>9</v>
      </c>
      <c r="B3176" s="2" t="s">
        <v>42122</v>
      </c>
      <c r="C3176" s="2" t="s">
        <v>12678</v>
      </c>
      <c r="D3176" s="3" t="s">
        <v>12679</v>
      </c>
      <c r="E3176" s="3" t="s">
        <v>12680</v>
      </c>
      <c r="F3176" s="3" t="s">
        <v>12681</v>
      </c>
      <c r="G3176" s="3" t="s">
        <v>12682</v>
      </c>
      <c r="H3176" s="3" t="s">
        <v>31929</v>
      </c>
      <c r="I3176" s="3" t="s">
        <v>31930</v>
      </c>
      <c r="J3176" s="3" t="s">
        <v>31931</v>
      </c>
      <c r="K3176" s="3" t="s">
        <v>31932</v>
      </c>
      <c r="L3176" s="3"/>
    </row>
    <row r="3177" spans="1:12" ht="13.5" customHeight="1" x14ac:dyDescent="0.25">
      <c r="A3177" s="3" t="s">
        <v>121</v>
      </c>
      <c r="B3177" s="2" t="s">
        <v>42123</v>
      </c>
      <c r="C3177" s="2" t="s">
        <v>12683</v>
      </c>
      <c r="D3177" s="3" t="s">
        <v>12684</v>
      </c>
      <c r="E3177" s="3" t="s">
        <v>12684</v>
      </c>
      <c r="F3177" s="3" t="s">
        <v>12685</v>
      </c>
      <c r="G3177" s="3" t="s">
        <v>12684</v>
      </c>
      <c r="H3177" s="3" t="s">
        <v>31933</v>
      </c>
      <c r="I3177" s="3" t="s">
        <v>31933</v>
      </c>
      <c r="J3177" s="3" t="s">
        <v>31934</v>
      </c>
      <c r="K3177" s="3" t="s">
        <v>31933</v>
      </c>
      <c r="L3177" s="3"/>
    </row>
    <row r="3178" spans="1:12" ht="13.5" customHeight="1" x14ac:dyDescent="0.25">
      <c r="A3178" s="3" t="s">
        <v>2907</v>
      </c>
      <c r="B3178" s="2" t="s">
        <v>42124</v>
      </c>
      <c r="C3178" s="2" t="s">
        <v>12686</v>
      </c>
      <c r="D3178" s="3" t="s">
        <v>12687</v>
      </c>
      <c r="E3178" s="3" t="s">
        <v>12687</v>
      </c>
      <c r="F3178" s="3" t="s">
        <v>12688</v>
      </c>
      <c r="G3178" s="3" t="s">
        <v>12687</v>
      </c>
      <c r="H3178" s="3" t="s">
        <v>31935</v>
      </c>
      <c r="I3178" s="3" t="s">
        <v>31935</v>
      </c>
      <c r="J3178" s="3" t="s">
        <v>31936</v>
      </c>
      <c r="K3178" s="3" t="s">
        <v>31935</v>
      </c>
      <c r="L3178" s="3"/>
    </row>
    <row r="3179" spans="1:12" ht="13.5" customHeight="1" x14ac:dyDescent="0.25">
      <c r="A3179" s="3" t="s">
        <v>9</v>
      </c>
      <c r="B3179" s="2" t="s">
        <v>42125</v>
      </c>
      <c r="C3179" s="2" t="s">
        <v>12689</v>
      </c>
      <c r="D3179" s="3" t="s">
        <v>12690</v>
      </c>
      <c r="E3179" s="3" t="s">
        <v>12690</v>
      </c>
      <c r="F3179" s="3" t="s">
        <v>12691</v>
      </c>
      <c r="G3179" s="3" t="s">
        <v>12692</v>
      </c>
      <c r="H3179" s="3" t="s">
        <v>31937</v>
      </c>
      <c r="I3179" s="3" t="s">
        <v>31937</v>
      </c>
      <c r="J3179" s="3" t="s">
        <v>31938</v>
      </c>
      <c r="K3179" s="3" t="s">
        <v>31939</v>
      </c>
      <c r="L3179" s="3"/>
    </row>
    <row r="3180" spans="1:12" ht="13.5" customHeight="1" x14ac:dyDescent="0.25">
      <c r="A3180" s="3" t="s">
        <v>84</v>
      </c>
      <c r="B3180" s="2" t="s">
        <v>42126</v>
      </c>
      <c r="C3180" s="2" t="s">
        <v>12693</v>
      </c>
      <c r="D3180" s="3" t="s">
        <v>12694</v>
      </c>
      <c r="E3180" s="3" t="s">
        <v>12694</v>
      </c>
      <c r="F3180" s="3" t="s">
        <v>12695</v>
      </c>
      <c r="G3180" s="3" t="s">
        <v>12694</v>
      </c>
      <c r="H3180" s="3" t="s">
        <v>31940</v>
      </c>
      <c r="I3180" s="3" t="s">
        <v>31940</v>
      </c>
      <c r="J3180" s="3" t="s">
        <v>31941</v>
      </c>
      <c r="K3180" s="3" t="s">
        <v>31940</v>
      </c>
      <c r="L3180" s="3"/>
    </row>
    <row r="3181" spans="1:12" ht="13.5" customHeight="1" x14ac:dyDescent="0.25">
      <c r="A3181" s="3" t="s">
        <v>84</v>
      </c>
      <c r="B3181" s="2" t="s">
        <v>42127</v>
      </c>
      <c r="C3181" s="2" t="s">
        <v>12696</v>
      </c>
      <c r="D3181" s="3" t="s">
        <v>12697</v>
      </c>
      <c r="E3181" s="3" t="s">
        <v>12698</v>
      </c>
      <c r="F3181" s="3" t="s">
        <v>12699</v>
      </c>
      <c r="G3181" s="3" t="s">
        <v>12700</v>
      </c>
      <c r="H3181" s="3" t="s">
        <v>31942</v>
      </c>
      <c r="I3181" s="3" t="s">
        <v>31943</v>
      </c>
      <c r="J3181" s="3" t="s">
        <v>31944</v>
      </c>
      <c r="K3181" s="3" t="s">
        <v>31945</v>
      </c>
      <c r="L3181" s="3"/>
    </row>
    <row r="3182" spans="1:12" ht="13.5" customHeight="1" x14ac:dyDescent="0.25">
      <c r="A3182" s="3" t="s">
        <v>84</v>
      </c>
      <c r="B3182" s="2" t="s">
        <v>42128</v>
      </c>
      <c r="C3182" s="2" t="s">
        <v>12701</v>
      </c>
      <c r="D3182" s="3" t="s">
        <v>12702</v>
      </c>
      <c r="E3182" s="3" t="s">
        <v>12703</v>
      </c>
      <c r="F3182" s="3" t="s">
        <v>12704</v>
      </c>
      <c r="G3182" s="3" t="s">
        <v>12705</v>
      </c>
      <c r="H3182" s="3" t="s">
        <v>31946</v>
      </c>
      <c r="I3182" s="3" t="s">
        <v>31947</v>
      </c>
      <c r="J3182" s="3" t="s">
        <v>31948</v>
      </c>
      <c r="K3182" s="3" t="s">
        <v>31949</v>
      </c>
      <c r="L3182" s="3"/>
    </row>
    <row r="3183" spans="1:12" ht="13.5" customHeight="1" x14ac:dyDescent="0.25">
      <c r="A3183" s="3" t="s">
        <v>9</v>
      </c>
      <c r="B3183" s="2" t="s">
        <v>42129</v>
      </c>
      <c r="C3183" s="2" t="s">
        <v>12706</v>
      </c>
      <c r="D3183" s="3" t="s">
        <v>12707</v>
      </c>
      <c r="E3183" s="3" t="s">
        <v>12707</v>
      </c>
      <c r="F3183" s="3" t="s">
        <v>12708</v>
      </c>
      <c r="G3183" s="3" t="s">
        <v>12707</v>
      </c>
      <c r="H3183" s="3" t="s">
        <v>31950</v>
      </c>
      <c r="I3183" s="3" t="s">
        <v>31950</v>
      </c>
      <c r="J3183" s="3" t="s">
        <v>31951</v>
      </c>
      <c r="K3183" s="3" t="s">
        <v>31950</v>
      </c>
      <c r="L3183" s="3"/>
    </row>
    <row r="3184" spans="1:12" ht="13.5" customHeight="1" x14ac:dyDescent="0.25">
      <c r="A3184" s="3" t="s">
        <v>84</v>
      </c>
      <c r="B3184" s="2" t="s">
        <v>42130</v>
      </c>
      <c r="C3184" s="2" t="s">
        <v>12709</v>
      </c>
      <c r="D3184" s="3" t="s">
        <v>12710</v>
      </c>
      <c r="E3184" s="3" t="s">
        <v>12710</v>
      </c>
      <c r="F3184" s="3" t="s">
        <v>12711</v>
      </c>
      <c r="G3184" s="3" t="s">
        <v>12710</v>
      </c>
      <c r="H3184" s="3" t="s">
        <v>31952</v>
      </c>
      <c r="I3184" s="3" t="s">
        <v>31952</v>
      </c>
      <c r="J3184" s="3" t="s">
        <v>31953</v>
      </c>
      <c r="K3184" s="3" t="s">
        <v>31952</v>
      </c>
      <c r="L3184" s="3"/>
    </row>
    <row r="3185" spans="1:12" ht="13.5" customHeight="1" x14ac:dyDescent="0.25">
      <c r="A3185" s="3" t="s">
        <v>84</v>
      </c>
      <c r="B3185" s="2" t="s">
        <v>42131</v>
      </c>
      <c r="C3185" s="2" t="s">
        <v>12712</v>
      </c>
      <c r="D3185" s="3" t="s">
        <v>12713</v>
      </c>
      <c r="E3185" s="3" t="s">
        <v>12713</v>
      </c>
      <c r="F3185" s="3" t="s">
        <v>12714</v>
      </c>
      <c r="G3185" s="3" t="s">
        <v>12715</v>
      </c>
      <c r="H3185" s="3" t="s">
        <v>31954</v>
      </c>
      <c r="I3185" s="3" t="s">
        <v>31954</v>
      </c>
      <c r="J3185" s="3" t="s">
        <v>31955</v>
      </c>
      <c r="K3185" s="3" t="s">
        <v>31956</v>
      </c>
      <c r="L3185" s="3"/>
    </row>
    <row r="3186" spans="1:12" ht="13.5" customHeight="1" x14ac:dyDescent="0.25">
      <c r="A3186" s="3" t="s">
        <v>84</v>
      </c>
      <c r="B3186" s="2" t="s">
        <v>42132</v>
      </c>
      <c r="C3186" s="2" t="s">
        <v>12716</v>
      </c>
      <c r="D3186" s="3" t="s">
        <v>12717</v>
      </c>
      <c r="E3186" s="3" t="s">
        <v>12717</v>
      </c>
      <c r="F3186" s="3" t="s">
        <v>12718</v>
      </c>
      <c r="G3186" s="3" t="s">
        <v>12717</v>
      </c>
      <c r="H3186" s="3" t="s">
        <v>31957</v>
      </c>
      <c r="I3186" s="3" t="s">
        <v>31957</v>
      </c>
      <c r="J3186" s="3" t="s">
        <v>31958</v>
      </c>
      <c r="K3186" s="3" t="s">
        <v>31957</v>
      </c>
      <c r="L3186" s="3"/>
    </row>
    <row r="3187" spans="1:12" ht="13.5" customHeight="1" x14ac:dyDescent="0.25">
      <c r="A3187" s="3" t="s">
        <v>84</v>
      </c>
      <c r="B3187" s="2" t="s">
        <v>42133</v>
      </c>
      <c r="C3187" s="2" t="s">
        <v>12719</v>
      </c>
      <c r="D3187" s="3" t="s">
        <v>12720</v>
      </c>
      <c r="E3187" s="3" t="s">
        <v>12721</v>
      </c>
      <c r="F3187" s="3" t="s">
        <v>12722</v>
      </c>
      <c r="G3187" s="3" t="s">
        <v>12723</v>
      </c>
      <c r="H3187" s="3" t="s">
        <v>31959</v>
      </c>
      <c r="I3187" s="3" t="s">
        <v>31960</v>
      </c>
      <c r="J3187" s="3" t="s">
        <v>31961</v>
      </c>
      <c r="K3187" s="3" t="s">
        <v>31962</v>
      </c>
      <c r="L3187" s="3"/>
    </row>
    <row r="3188" spans="1:12" ht="13.5" customHeight="1" x14ac:dyDescent="0.25">
      <c r="A3188" s="3" t="s">
        <v>84</v>
      </c>
      <c r="B3188" s="2" t="s">
        <v>42134</v>
      </c>
      <c r="C3188" s="2" t="s">
        <v>12724</v>
      </c>
      <c r="D3188" s="3" t="s">
        <v>12725</v>
      </c>
      <c r="E3188" s="3" t="s">
        <v>12726</v>
      </c>
      <c r="F3188" s="3" t="s">
        <v>12727</v>
      </c>
      <c r="G3188" s="3" t="s">
        <v>12728</v>
      </c>
      <c r="H3188" s="3" t="s">
        <v>31963</v>
      </c>
      <c r="I3188" s="3" t="s">
        <v>31964</v>
      </c>
      <c r="J3188" s="3" t="s">
        <v>31965</v>
      </c>
      <c r="K3188" s="3" t="s">
        <v>31966</v>
      </c>
      <c r="L3188" s="3"/>
    </row>
    <row r="3189" spans="1:12" ht="13.5" customHeight="1" x14ac:dyDescent="0.25">
      <c r="A3189" s="3" t="s">
        <v>9</v>
      </c>
      <c r="B3189" s="2" t="s">
        <v>42135</v>
      </c>
      <c r="C3189" s="2" t="s">
        <v>12729</v>
      </c>
      <c r="D3189" s="3" t="s">
        <v>12730</v>
      </c>
      <c r="E3189" s="3" t="s">
        <v>12730</v>
      </c>
      <c r="F3189" s="3" t="s">
        <v>12731</v>
      </c>
      <c r="G3189" s="3" t="s">
        <v>12732</v>
      </c>
      <c r="H3189" s="3" t="s">
        <v>31967</v>
      </c>
      <c r="I3189" s="3" t="s">
        <v>31967</v>
      </c>
      <c r="J3189" s="3" t="s">
        <v>31968</v>
      </c>
      <c r="K3189" s="3" t="s">
        <v>31969</v>
      </c>
      <c r="L3189" s="3"/>
    </row>
    <row r="3190" spans="1:12" ht="13.5" customHeight="1" x14ac:dyDescent="0.25">
      <c r="A3190" s="3" t="s">
        <v>506</v>
      </c>
      <c r="B3190" s="2" t="s">
        <v>42136</v>
      </c>
      <c r="C3190" s="2" t="s">
        <v>12733</v>
      </c>
      <c r="D3190" s="3" t="s">
        <v>12734</v>
      </c>
      <c r="E3190" s="3" t="s">
        <v>12734</v>
      </c>
      <c r="F3190" s="3" t="s">
        <v>12735</v>
      </c>
      <c r="G3190" s="3" t="s">
        <v>12734</v>
      </c>
      <c r="H3190" s="3" t="s">
        <v>31970</v>
      </c>
      <c r="I3190" s="3" t="s">
        <v>31970</v>
      </c>
      <c r="J3190" s="3" t="s">
        <v>31971</v>
      </c>
      <c r="K3190" s="3" t="s">
        <v>31970</v>
      </c>
      <c r="L3190" s="3"/>
    </row>
    <row r="3191" spans="1:12" ht="13.5" customHeight="1" x14ac:dyDescent="0.25">
      <c r="A3191" s="3" t="s">
        <v>9</v>
      </c>
      <c r="B3191" s="2" t="s">
        <v>42137</v>
      </c>
      <c r="C3191" s="2" t="s">
        <v>12736</v>
      </c>
      <c r="D3191" s="3" t="s">
        <v>12737</v>
      </c>
      <c r="E3191" s="3" t="s">
        <v>12737</v>
      </c>
      <c r="F3191" s="3" t="s">
        <v>12738</v>
      </c>
      <c r="G3191" s="3" t="s">
        <v>12739</v>
      </c>
      <c r="H3191" s="3" t="s">
        <v>31972</v>
      </c>
      <c r="I3191" s="3" t="s">
        <v>31972</v>
      </c>
      <c r="J3191" s="3" t="s">
        <v>31973</v>
      </c>
      <c r="K3191" s="3" t="s">
        <v>31974</v>
      </c>
      <c r="L3191" s="3"/>
    </row>
    <row r="3192" spans="1:12" ht="13.5" customHeight="1" x14ac:dyDescent="0.25">
      <c r="A3192" s="3" t="s">
        <v>9</v>
      </c>
      <c r="B3192" s="2" t="s">
        <v>42138</v>
      </c>
      <c r="C3192" s="2" t="s">
        <v>12740</v>
      </c>
      <c r="D3192" s="3" t="s">
        <v>12741</v>
      </c>
      <c r="E3192" s="3" t="s">
        <v>12742</v>
      </c>
      <c r="F3192" s="3" t="s">
        <v>12743</v>
      </c>
      <c r="G3192" s="3" t="s">
        <v>12744</v>
      </c>
      <c r="H3192" s="3" t="s">
        <v>31975</v>
      </c>
      <c r="I3192" s="3" t="s">
        <v>31976</v>
      </c>
      <c r="J3192" s="3" t="s">
        <v>31977</v>
      </c>
      <c r="K3192" s="3" t="s">
        <v>31978</v>
      </c>
      <c r="L3192" s="3"/>
    </row>
    <row r="3193" spans="1:12" ht="13.5" customHeight="1" x14ac:dyDescent="0.25">
      <c r="A3193" s="5" t="s">
        <v>13581</v>
      </c>
      <c r="B3193" s="5" t="s">
        <v>44811</v>
      </c>
      <c r="C3193" s="5" t="s">
        <v>44812</v>
      </c>
      <c r="D3193" s="5" t="s">
        <v>44813</v>
      </c>
      <c r="E3193" s="1" t="s">
        <v>44814</v>
      </c>
      <c r="F3193" s="1" t="s">
        <v>44815</v>
      </c>
      <c r="G3193" s="1" t="s">
        <v>44816</v>
      </c>
      <c r="H3193" s="5" t="str">
        <f ca="1">IFERROR(__xludf.DUMMYFUNCTION("GOOGLETRANSLATE(D109,""en"",""ja"")"),"上皮内リンパ球/腸管上皮細胞")</f>
        <v>上皮内リンパ球/腸管上皮細胞</v>
      </c>
      <c r="I3193" s="5" t="str">
        <f ca="1">IFERROR(__xludf.DUMMYFUNCTION("GOOGLETRANSLATE(E109,""en"",""ja"")"),"上皮リンパ球/腸管上皮細胞; 上皮内リンパ球/腸管上皮細胞")</f>
        <v>上皮リンパ球/腸管上皮細胞; 上皮内リンパ球/腸管上皮細胞</v>
      </c>
      <c r="J3193" s="5" t="str">
        <f ca="1">IFERROR(__xludf.DUMMYFUNCTION("GOOGLETRANSLATE(F109,""en"",""ja"")"),"生物標本の上皮内の腸管上皮細胞に対するリンパ球の相対的な測定値（比率またはパーセンテージ）。")</f>
        <v>生物標本の上皮内の腸管上皮細胞に対するリンパ球の相対的な測定値（比率またはパーセンテージ）。</v>
      </c>
      <c r="K3193" s="5" t="str">
        <f ca="1">IFERROR(__xludf.DUMMYFUNCTION("GOOGLETRANSLATE(G109,""en"",""ja"")"),"上皮内リンパ球と腸管上皮細胞の比率測定")</f>
        <v>上皮内リンパ球と腸管上皮細胞の比率測定</v>
      </c>
      <c r="L3193" s="3"/>
    </row>
    <row r="3194" spans="1:12" ht="13.5" customHeight="1" x14ac:dyDescent="0.25">
      <c r="A3194" s="3" t="s">
        <v>106</v>
      </c>
      <c r="B3194" s="2" t="s">
        <v>42139</v>
      </c>
      <c r="C3194" s="2" t="s">
        <v>12745</v>
      </c>
      <c r="D3194" s="3" t="s">
        <v>12746</v>
      </c>
      <c r="E3194" s="3" t="s">
        <v>12746</v>
      </c>
      <c r="F3194" s="3" t="s">
        <v>12747</v>
      </c>
      <c r="G3194" s="3" t="s">
        <v>12748</v>
      </c>
      <c r="H3194" s="3" t="s">
        <v>31979</v>
      </c>
      <c r="I3194" s="3" t="s">
        <v>31979</v>
      </c>
      <c r="J3194" s="3" t="s">
        <v>31980</v>
      </c>
      <c r="K3194" s="3" t="s">
        <v>31981</v>
      </c>
      <c r="L3194" s="3"/>
    </row>
    <row r="3195" spans="1:12" ht="13.5" customHeight="1" x14ac:dyDescent="0.25">
      <c r="A3195" s="3" t="s">
        <v>9</v>
      </c>
      <c r="B3195" s="2" t="s">
        <v>42139</v>
      </c>
      <c r="C3195" s="2" t="s">
        <v>12745</v>
      </c>
      <c r="D3195" s="3" t="s">
        <v>12746</v>
      </c>
      <c r="E3195" s="3" t="s">
        <v>12746</v>
      </c>
      <c r="F3195" s="3" t="s">
        <v>12747</v>
      </c>
      <c r="G3195" s="3" t="s">
        <v>12748</v>
      </c>
      <c r="H3195" s="3" t="s">
        <v>31979</v>
      </c>
      <c r="I3195" s="3" t="s">
        <v>31979</v>
      </c>
      <c r="J3195" s="3" t="s">
        <v>31980</v>
      </c>
      <c r="K3195" s="3" t="s">
        <v>31981</v>
      </c>
      <c r="L3195" s="3"/>
    </row>
    <row r="3196" spans="1:12" ht="13.5" customHeight="1" x14ac:dyDescent="0.25">
      <c r="A3196" s="5" t="s">
        <v>13581</v>
      </c>
      <c r="B3196" s="5" t="s">
        <v>42139</v>
      </c>
      <c r="C3196" s="5" t="s">
        <v>12745</v>
      </c>
      <c r="D3196" s="5" t="s">
        <v>12746</v>
      </c>
      <c r="E3196" s="1" t="s">
        <v>12746</v>
      </c>
      <c r="F3196" s="1" t="s">
        <v>12747</v>
      </c>
      <c r="G3196" s="1" t="s">
        <v>12748</v>
      </c>
      <c r="H3196" s="5" t="str">
        <f ca="1">IFERROR(__xludf.DUMMYFUNCTION("GOOGLETRANSLATE(D110,""en"",""ja"")"),"リンパ球")</f>
        <v>リンパ球</v>
      </c>
      <c r="I3196" s="5" t="str">
        <f ca="1">IFERROR(__xludf.DUMMYFUNCTION("GOOGLETRANSLATE(E110,""en"",""ja"")"),"リンパ球")</f>
        <v>リンパ球</v>
      </c>
      <c r="J3196" s="5" t="str">
        <f ca="1">IFERROR(__xludf.DUMMYFUNCTION("GOOGLETRANSLATE(F110,""en"",""ja"")"),"生物標本中のリンパ球の測定。")</f>
        <v>生物標本中のリンパ球の測定。</v>
      </c>
      <c r="K3196" s="5" t="str">
        <f ca="1">IFERROR(__xludf.DUMMYFUNCTION("GOOGLETRANSLATE(G110,""en"",""ja"")"),"リンパ球数")</f>
        <v>リンパ球数</v>
      </c>
      <c r="L3196" s="3"/>
    </row>
    <row r="3197" spans="1:12" ht="13.5" customHeight="1" x14ac:dyDescent="0.25">
      <c r="A3197" s="3" t="s">
        <v>9</v>
      </c>
      <c r="B3197" s="2" t="s">
        <v>42140</v>
      </c>
      <c r="C3197" s="2" t="s">
        <v>12749</v>
      </c>
      <c r="D3197" s="3" t="s">
        <v>12750</v>
      </c>
      <c r="E3197" s="3" t="s">
        <v>12750</v>
      </c>
      <c r="F3197" s="3" t="s">
        <v>12751</v>
      </c>
      <c r="G3197" s="3" t="s">
        <v>12752</v>
      </c>
      <c r="H3197" s="3" t="s">
        <v>31982</v>
      </c>
      <c r="I3197" s="3" t="s">
        <v>31982</v>
      </c>
      <c r="J3197" s="3" t="s">
        <v>31983</v>
      </c>
      <c r="K3197" s="3" t="s">
        <v>31984</v>
      </c>
      <c r="L3197" s="3"/>
    </row>
    <row r="3198" spans="1:12" ht="13.5" customHeight="1" x14ac:dyDescent="0.25">
      <c r="A3198" s="3" t="s">
        <v>9</v>
      </c>
      <c r="B3198" s="2" t="s">
        <v>42141</v>
      </c>
      <c r="C3198" s="2" t="s">
        <v>12753</v>
      </c>
      <c r="D3198" s="3" t="s">
        <v>12754</v>
      </c>
      <c r="E3198" s="3" t="s">
        <v>12755</v>
      </c>
      <c r="F3198" s="3" t="s">
        <v>12756</v>
      </c>
      <c r="G3198" s="3" t="s">
        <v>12757</v>
      </c>
      <c r="H3198" s="3" t="s">
        <v>31985</v>
      </c>
      <c r="I3198" s="3" t="s">
        <v>31986</v>
      </c>
      <c r="J3198" s="3" t="s">
        <v>31987</v>
      </c>
      <c r="K3198" s="3" t="s">
        <v>31988</v>
      </c>
      <c r="L3198" s="3"/>
    </row>
    <row r="3199" spans="1:12" ht="13.5" customHeight="1" x14ac:dyDescent="0.25">
      <c r="A3199" s="3" t="s">
        <v>9</v>
      </c>
      <c r="B3199" s="2" t="s">
        <v>42142</v>
      </c>
      <c r="C3199" s="2" t="s">
        <v>12758</v>
      </c>
      <c r="D3199" s="3" t="s">
        <v>12759</v>
      </c>
      <c r="E3199" s="3" t="s">
        <v>12760</v>
      </c>
      <c r="F3199" s="3" t="s">
        <v>12761</v>
      </c>
      <c r="G3199" s="3" t="s">
        <v>12762</v>
      </c>
      <c r="H3199" s="3" t="s">
        <v>31989</v>
      </c>
      <c r="I3199" s="3" t="s">
        <v>31990</v>
      </c>
      <c r="J3199" s="3" t="s">
        <v>31991</v>
      </c>
      <c r="K3199" s="3" t="s">
        <v>31992</v>
      </c>
      <c r="L3199" s="3"/>
    </row>
    <row r="3200" spans="1:12" ht="13.5" customHeight="1" x14ac:dyDescent="0.25">
      <c r="A3200" s="3" t="s">
        <v>9</v>
      </c>
      <c r="B3200" s="2" t="s">
        <v>42143</v>
      </c>
      <c r="C3200" s="2" t="s">
        <v>12763</v>
      </c>
      <c r="D3200" s="3" t="s">
        <v>12764</v>
      </c>
      <c r="E3200" s="3" t="s">
        <v>12765</v>
      </c>
      <c r="F3200" s="3" t="s">
        <v>12766</v>
      </c>
      <c r="G3200" s="3" t="s">
        <v>12767</v>
      </c>
      <c r="H3200" s="3" t="s">
        <v>31993</v>
      </c>
      <c r="I3200" s="3" t="s">
        <v>31994</v>
      </c>
      <c r="J3200" s="3" t="s">
        <v>31995</v>
      </c>
      <c r="K3200" s="3" t="s">
        <v>31996</v>
      </c>
      <c r="L3200" s="3"/>
    </row>
    <row r="3201" spans="1:12" ht="13.5" customHeight="1" x14ac:dyDescent="0.25">
      <c r="A3201" s="3" t="s">
        <v>106</v>
      </c>
      <c r="B3201" s="2" t="s">
        <v>42144</v>
      </c>
      <c r="C3201" s="2" t="s">
        <v>12768</v>
      </c>
      <c r="D3201" s="3" t="s">
        <v>12769</v>
      </c>
      <c r="E3201" s="3" t="s">
        <v>12769</v>
      </c>
      <c r="F3201" s="3" t="s">
        <v>12770</v>
      </c>
      <c r="G3201" s="3" t="s">
        <v>12771</v>
      </c>
      <c r="H3201" s="3" t="s">
        <v>31997</v>
      </c>
      <c r="I3201" s="3" t="s">
        <v>31997</v>
      </c>
      <c r="J3201" s="3" t="s">
        <v>31998</v>
      </c>
      <c r="K3201" s="3" t="s">
        <v>31999</v>
      </c>
      <c r="L3201" s="3"/>
    </row>
    <row r="3202" spans="1:12" ht="13.5" customHeight="1" x14ac:dyDescent="0.25">
      <c r="A3202" s="3" t="s">
        <v>9</v>
      </c>
      <c r="B3202" s="2" t="s">
        <v>42144</v>
      </c>
      <c r="C3202" s="2" t="s">
        <v>12768</v>
      </c>
      <c r="D3202" s="3" t="s">
        <v>12769</v>
      </c>
      <c r="E3202" s="3" t="s">
        <v>12769</v>
      </c>
      <c r="F3202" s="3" t="s">
        <v>12770</v>
      </c>
      <c r="G3202" s="3" t="s">
        <v>12771</v>
      </c>
      <c r="H3202" s="3" t="s">
        <v>31997</v>
      </c>
      <c r="I3202" s="3" t="s">
        <v>31997</v>
      </c>
      <c r="J3202" s="3" t="s">
        <v>31998</v>
      </c>
      <c r="K3202" s="3" t="s">
        <v>31999</v>
      </c>
      <c r="L3202" s="3"/>
    </row>
    <row r="3203" spans="1:12" ht="13.5" customHeight="1" x14ac:dyDescent="0.25">
      <c r="A3203" s="5" t="s">
        <v>13581</v>
      </c>
      <c r="B3203" s="5" t="s">
        <v>42144</v>
      </c>
      <c r="C3203" s="5" t="s">
        <v>12768</v>
      </c>
      <c r="D3203" s="5" t="s">
        <v>12769</v>
      </c>
      <c r="E3203" s="1" t="s">
        <v>12769</v>
      </c>
      <c r="F3203" s="1" t="s">
        <v>12770</v>
      </c>
      <c r="G3203" s="1" t="s">
        <v>12771</v>
      </c>
      <c r="H3203" s="5" t="str">
        <f ca="1">IFERROR(__xludf.DUMMYFUNCTION("GOOGLETRANSLATE(D111,""en"",""ja"")"),"リンパ球/総細胞")</f>
        <v>リンパ球/総細胞</v>
      </c>
      <c r="I3203" s="5" t="str">
        <f ca="1">IFERROR(__xludf.DUMMYFUNCTION("GOOGLETRANSLATE(E111,""en"",""ja"")"),"リンパ球/総細胞")</f>
        <v>リンパ球/総細胞</v>
      </c>
      <c r="J3203" s="5" t="str">
        <f ca="1">IFERROR(__xludf.DUMMYFUNCTION("GOOGLETRANSLATE(F111,""en"",""ja"")"),"生物学的標本（骨髄標本など）内のリンパ球と総細胞の相対的な測定値（比率またはパーセンテージ）。")</f>
        <v>生物学的標本（骨髄標本など）内のリンパ球と総細胞の相対的な測定値（比率またはパーセンテージ）。</v>
      </c>
      <c r="K3203" s="5" t="str">
        <f ca="1">IFERROR(__xludf.DUMMYFUNCTION("GOOGLETRANSLATE(G111,""en"",""ja"")"),"リンパ球対総細胞比測定")</f>
        <v>リンパ球対総細胞比測定</v>
      </c>
      <c r="L3203" s="3"/>
    </row>
    <row r="3204" spans="1:12" ht="13.5" customHeight="1" x14ac:dyDescent="0.25">
      <c r="A3204" s="3" t="s">
        <v>9</v>
      </c>
      <c r="B3204" s="2" t="s">
        <v>42145</v>
      </c>
      <c r="C3204" s="2" t="s">
        <v>12772</v>
      </c>
      <c r="D3204" s="3" t="s">
        <v>12773</v>
      </c>
      <c r="E3204" s="3" t="s">
        <v>12773</v>
      </c>
      <c r="F3204" s="3" t="s">
        <v>12774</v>
      </c>
      <c r="G3204" s="3" t="s">
        <v>12775</v>
      </c>
      <c r="H3204" s="3" t="s">
        <v>32000</v>
      </c>
      <c r="I3204" s="3" t="s">
        <v>32000</v>
      </c>
      <c r="J3204" s="3" t="s">
        <v>32001</v>
      </c>
      <c r="K3204" s="3" t="s">
        <v>32002</v>
      </c>
      <c r="L3204" s="3"/>
    </row>
    <row r="3205" spans="1:12" ht="13.5" customHeight="1" x14ac:dyDescent="0.25">
      <c r="A3205" s="3" t="s">
        <v>9</v>
      </c>
      <c r="B3205" s="2" t="s">
        <v>42146</v>
      </c>
      <c r="C3205" s="2" t="s">
        <v>12776</v>
      </c>
      <c r="D3205" s="3" t="s">
        <v>12777</v>
      </c>
      <c r="E3205" s="3" t="s">
        <v>12777</v>
      </c>
      <c r="F3205" s="3" t="s">
        <v>12778</v>
      </c>
      <c r="G3205" s="3" t="s">
        <v>12779</v>
      </c>
      <c r="H3205" s="3" t="s">
        <v>32003</v>
      </c>
      <c r="I3205" s="3" t="s">
        <v>32003</v>
      </c>
      <c r="J3205" s="3" t="s">
        <v>32004</v>
      </c>
      <c r="K3205" s="3" t="s">
        <v>32005</v>
      </c>
      <c r="L3205" s="3"/>
    </row>
    <row r="3206" spans="1:12" ht="13.5" customHeight="1" x14ac:dyDescent="0.25">
      <c r="A3206" s="3" t="s">
        <v>9</v>
      </c>
      <c r="B3206" s="2" t="s">
        <v>42147</v>
      </c>
      <c r="C3206" s="2" t="s">
        <v>12780</v>
      </c>
      <c r="D3206" s="3" t="s">
        <v>12781</v>
      </c>
      <c r="E3206" s="3" t="s">
        <v>12781</v>
      </c>
      <c r="F3206" s="3" t="s">
        <v>12782</v>
      </c>
      <c r="G3206" s="3" t="s">
        <v>12783</v>
      </c>
      <c r="H3206" s="3" t="s">
        <v>32006</v>
      </c>
      <c r="I3206" s="3" t="s">
        <v>32006</v>
      </c>
      <c r="J3206" s="3" t="s">
        <v>32007</v>
      </c>
      <c r="K3206" s="3" t="s">
        <v>32008</v>
      </c>
      <c r="L3206" s="3"/>
    </row>
    <row r="3207" spans="1:12" ht="13.5" customHeight="1" x14ac:dyDescent="0.25">
      <c r="A3207" s="3" t="s">
        <v>9</v>
      </c>
      <c r="B3207" s="2" t="s">
        <v>42148</v>
      </c>
      <c r="C3207" s="2" t="s">
        <v>12784</v>
      </c>
      <c r="D3207" s="3" t="s">
        <v>12785</v>
      </c>
      <c r="E3207" s="3" t="s">
        <v>12785</v>
      </c>
      <c r="F3207" s="3" t="s">
        <v>12786</v>
      </c>
      <c r="G3207" s="3" t="s">
        <v>12787</v>
      </c>
      <c r="H3207" s="3" t="s">
        <v>32009</v>
      </c>
      <c r="I3207" s="3" t="s">
        <v>32009</v>
      </c>
      <c r="J3207" s="3" t="s">
        <v>32010</v>
      </c>
      <c r="K3207" s="3" t="s">
        <v>32011</v>
      </c>
      <c r="L3207" s="3"/>
    </row>
    <row r="3208" spans="1:12" ht="13.5" customHeight="1" x14ac:dyDescent="0.25">
      <c r="A3208" s="3" t="s">
        <v>9</v>
      </c>
      <c r="B3208" s="2" t="s">
        <v>42149</v>
      </c>
      <c r="C3208" s="2" t="s">
        <v>12788</v>
      </c>
      <c r="D3208" s="3" t="s">
        <v>12789</v>
      </c>
      <c r="E3208" s="3" t="s">
        <v>12789</v>
      </c>
      <c r="F3208" s="3" t="s">
        <v>12790</v>
      </c>
      <c r="G3208" s="3" t="s">
        <v>12791</v>
      </c>
      <c r="H3208" s="3" t="s">
        <v>32012</v>
      </c>
      <c r="I3208" s="3" t="s">
        <v>32012</v>
      </c>
      <c r="J3208" s="3" t="s">
        <v>32013</v>
      </c>
      <c r="K3208" s="3" t="s">
        <v>32014</v>
      </c>
      <c r="L3208" s="3"/>
    </row>
    <row r="3209" spans="1:12" ht="13.5" customHeight="1" x14ac:dyDescent="0.25">
      <c r="A3209" s="3" t="s">
        <v>106</v>
      </c>
      <c r="B3209" s="2" t="s">
        <v>42149</v>
      </c>
      <c r="C3209" s="2" t="s">
        <v>12788</v>
      </c>
      <c r="D3209" s="3" t="s">
        <v>12789</v>
      </c>
      <c r="E3209" s="3" t="s">
        <v>12789</v>
      </c>
      <c r="F3209" s="3" t="s">
        <v>12790</v>
      </c>
      <c r="G3209" s="3" t="s">
        <v>12791</v>
      </c>
      <c r="H3209" s="3" t="s">
        <v>32012</v>
      </c>
      <c r="I3209" s="3" t="s">
        <v>32012</v>
      </c>
      <c r="J3209" s="3" t="s">
        <v>32013</v>
      </c>
      <c r="K3209" s="3" t="s">
        <v>32014</v>
      </c>
      <c r="L3209" s="3"/>
    </row>
    <row r="3210" spans="1:12" ht="13.5" customHeight="1" x14ac:dyDescent="0.25">
      <c r="A3210" s="3" t="s">
        <v>9</v>
      </c>
      <c r="B3210" s="2" t="s">
        <v>42150</v>
      </c>
      <c r="C3210" s="2" t="s">
        <v>12792</v>
      </c>
      <c r="D3210" s="3" t="s">
        <v>12793</v>
      </c>
      <c r="E3210" s="3" t="s">
        <v>12793</v>
      </c>
      <c r="F3210" s="3" t="s">
        <v>12794</v>
      </c>
      <c r="G3210" s="3" t="s">
        <v>12795</v>
      </c>
      <c r="H3210" s="3" t="s">
        <v>32015</v>
      </c>
      <c r="I3210" s="3" t="s">
        <v>32015</v>
      </c>
      <c r="J3210" s="3" t="s">
        <v>32016</v>
      </c>
      <c r="K3210" s="3" t="s">
        <v>32017</v>
      </c>
      <c r="L3210" s="3"/>
    </row>
    <row r="3211" spans="1:12" ht="13.5" customHeight="1" x14ac:dyDescent="0.25">
      <c r="A3211" s="3" t="s">
        <v>9</v>
      </c>
      <c r="B3211" s="2" t="s">
        <v>42151</v>
      </c>
      <c r="C3211" s="2" t="s">
        <v>12796</v>
      </c>
      <c r="D3211" s="3" t="s">
        <v>12797</v>
      </c>
      <c r="E3211" s="3" t="s">
        <v>12797</v>
      </c>
      <c r="F3211" s="3" t="s">
        <v>12798</v>
      </c>
      <c r="G3211" s="3" t="s">
        <v>12799</v>
      </c>
      <c r="H3211" s="3" t="s">
        <v>32018</v>
      </c>
      <c r="I3211" s="3" t="s">
        <v>32018</v>
      </c>
      <c r="J3211" s="3" t="s">
        <v>32019</v>
      </c>
      <c r="K3211" s="3" t="s">
        <v>32020</v>
      </c>
      <c r="L3211" s="3"/>
    </row>
    <row r="3212" spans="1:12" ht="13.5" customHeight="1" x14ac:dyDescent="0.25">
      <c r="A3212" s="5" t="s">
        <v>13581</v>
      </c>
      <c r="B3212" s="5" t="s">
        <v>42151</v>
      </c>
      <c r="C3212" s="5" t="s">
        <v>12796</v>
      </c>
      <c r="D3212" s="5" t="s">
        <v>12797</v>
      </c>
      <c r="E3212" s="1" t="s">
        <v>12797</v>
      </c>
      <c r="F3212" s="1" t="s">
        <v>12798</v>
      </c>
      <c r="G3212" s="1" t="s">
        <v>12799</v>
      </c>
      <c r="H3212" s="5" t="str">
        <f ca="1">IFERROR(__xludf.DUMMYFUNCTION("GOOGLETRANSLATE(D112,""en"",""ja"")"),"リンパ腫細胞")</f>
        <v>リンパ腫細胞</v>
      </c>
      <c r="I3212" s="5" t="str">
        <f ca="1">IFERROR(__xludf.DUMMYFUNCTION("GOOGLETRANSLATE(E112,""en"",""ja"")"),"リンパ腫細胞")</f>
        <v>リンパ腫細胞</v>
      </c>
      <c r="J3212" s="5" t="str">
        <f ca="1">IFERROR(__xludf.DUMMYFUNCTION("GOOGLETRANSLATE(F112,""en"",""ja"")"),"生物標本中の悪性リンパ球の測定。")</f>
        <v>生物標本中の悪性リンパ球の測定。</v>
      </c>
      <c r="K3212" s="5" t="str">
        <f ca="1">IFERROR(__xludf.DUMMYFUNCTION("GOOGLETRANSLATE(G112,""en"",""ja"")"),"リンパ腫細胞数")</f>
        <v>リンパ腫細胞数</v>
      </c>
      <c r="L3212" s="3"/>
    </row>
    <row r="3213" spans="1:12" ht="13.5" customHeight="1" x14ac:dyDescent="0.25">
      <c r="A3213" s="3" t="s">
        <v>9</v>
      </c>
      <c r="B3213" s="2" t="s">
        <v>42152</v>
      </c>
      <c r="C3213" s="2" t="s">
        <v>12800</v>
      </c>
      <c r="D3213" s="3" t="s">
        <v>12801</v>
      </c>
      <c r="E3213" s="3" t="s">
        <v>12801</v>
      </c>
      <c r="F3213" s="3" t="s">
        <v>12802</v>
      </c>
      <c r="G3213" s="3" t="s">
        <v>12803</v>
      </c>
      <c r="H3213" s="3" t="s">
        <v>32021</v>
      </c>
      <c r="I3213" s="3" t="s">
        <v>32021</v>
      </c>
      <c r="J3213" s="3" t="s">
        <v>32022</v>
      </c>
      <c r="K3213" s="3" t="s">
        <v>32023</v>
      </c>
      <c r="L3213" s="3"/>
    </row>
    <row r="3214" spans="1:12" ht="13.5" customHeight="1" x14ac:dyDescent="0.25">
      <c r="A3214" s="5" t="s">
        <v>13581</v>
      </c>
      <c r="B3214" s="5" t="s">
        <v>42152</v>
      </c>
      <c r="C3214" s="5" t="s">
        <v>12800</v>
      </c>
      <c r="D3214" s="5" t="s">
        <v>12801</v>
      </c>
      <c r="E3214" s="1" t="s">
        <v>12801</v>
      </c>
      <c r="F3214" s="1" t="s">
        <v>12802</v>
      </c>
      <c r="G3214" s="1" t="s">
        <v>12803</v>
      </c>
      <c r="H3214" s="5" t="str">
        <f ca="1">IFERROR(__xludf.DUMMYFUNCTION("GOOGLETRANSLATE(D113,""en"",""ja"")"),"リンパ腫細胞/総細胞")</f>
        <v>リンパ腫細胞/総細胞</v>
      </c>
      <c r="I3214" s="5" t="str">
        <f ca="1">IFERROR(__xludf.DUMMYFUNCTION("GOOGLETRANSLATE(E113,""en"",""ja"")"),"リンパ腫細胞/総細胞")</f>
        <v>リンパ腫細胞/総細胞</v>
      </c>
      <c r="J3214" s="5" t="str">
        <f ca="1">IFERROR(__xludf.DUMMYFUNCTION("GOOGLETRANSLATE(F113,""en"",""ja"")"),"生物学的標本中の全細胞に対するリンパ腫細胞の相対的な測定値（比率またはパーセンテージ）。")</f>
        <v>生物学的標本中の全細胞に対するリンパ腫細胞の相対的な測定値（比率またはパーセンテージ）。</v>
      </c>
      <c r="K3214" s="5" t="str">
        <f ca="1">IFERROR(__xludf.DUMMYFUNCTION("GOOGLETRANSLATE(G113,""en"",""ja"")"),"リンパ腫細胞と全細胞比の測定")</f>
        <v>リンパ腫細胞と全細胞比の測定</v>
      </c>
      <c r="L3214" s="3"/>
    </row>
    <row r="3215" spans="1:12" ht="13.5" customHeight="1" x14ac:dyDescent="0.25">
      <c r="A3215" s="3" t="s">
        <v>9</v>
      </c>
      <c r="B3215" s="2" t="s">
        <v>42153</v>
      </c>
      <c r="C3215" s="2" t="s">
        <v>12804</v>
      </c>
      <c r="D3215" s="3" t="s">
        <v>12805</v>
      </c>
      <c r="E3215" s="3" t="s">
        <v>12805</v>
      </c>
      <c r="F3215" s="3" t="s">
        <v>12806</v>
      </c>
      <c r="G3215" s="3" t="s">
        <v>12807</v>
      </c>
      <c r="H3215" s="3" t="s">
        <v>32024</v>
      </c>
      <c r="I3215" s="3" t="s">
        <v>32024</v>
      </c>
      <c r="J3215" s="3" t="s">
        <v>32025</v>
      </c>
      <c r="K3215" s="3" t="s">
        <v>32026</v>
      </c>
      <c r="L3215" s="3"/>
    </row>
    <row r="3216" spans="1:12" ht="13.5" customHeight="1" x14ac:dyDescent="0.25">
      <c r="A3216" s="3" t="s">
        <v>9</v>
      </c>
      <c r="B3216" s="2" t="s">
        <v>42154</v>
      </c>
      <c r="C3216" s="2" t="s">
        <v>12808</v>
      </c>
      <c r="D3216" s="3" t="s">
        <v>12809</v>
      </c>
      <c r="E3216" s="3" t="s">
        <v>12809</v>
      </c>
      <c r="F3216" s="3" t="s">
        <v>12810</v>
      </c>
      <c r="G3216" s="3" t="s">
        <v>12811</v>
      </c>
      <c r="H3216" s="3" t="s">
        <v>32027</v>
      </c>
      <c r="I3216" s="3" t="s">
        <v>32027</v>
      </c>
      <c r="J3216" s="3" t="s">
        <v>32028</v>
      </c>
      <c r="K3216" s="3" t="s">
        <v>32029</v>
      </c>
      <c r="L3216" s="3"/>
    </row>
    <row r="3217" spans="1:12" ht="13.5" customHeight="1" x14ac:dyDescent="0.25">
      <c r="A3217" s="3" t="s">
        <v>9</v>
      </c>
      <c r="B3217" s="2" t="s">
        <v>42155</v>
      </c>
      <c r="C3217" s="2" t="s">
        <v>12812</v>
      </c>
      <c r="D3217" s="3" t="s">
        <v>12813</v>
      </c>
      <c r="E3217" s="3" t="s">
        <v>12813</v>
      </c>
      <c r="F3217" s="3" t="s">
        <v>12814</v>
      </c>
      <c r="G3217" s="3" t="s">
        <v>12815</v>
      </c>
      <c r="H3217" s="3" t="s">
        <v>32030</v>
      </c>
      <c r="I3217" s="3" t="s">
        <v>32030</v>
      </c>
      <c r="J3217" s="3" t="s">
        <v>32031</v>
      </c>
      <c r="K3217" s="3" t="s">
        <v>32032</v>
      </c>
      <c r="L3217" s="3"/>
    </row>
    <row r="3218" spans="1:12" ht="13.5" customHeight="1" x14ac:dyDescent="0.25">
      <c r="A3218" s="3" t="s">
        <v>9</v>
      </c>
      <c r="B3218" s="2" t="s">
        <v>42156</v>
      </c>
      <c r="C3218" s="2" t="s">
        <v>12816</v>
      </c>
      <c r="D3218" s="3" t="s">
        <v>12817</v>
      </c>
      <c r="E3218" s="3" t="s">
        <v>12817</v>
      </c>
      <c r="F3218" s="3" t="s">
        <v>12818</v>
      </c>
      <c r="G3218" s="3" t="s">
        <v>12819</v>
      </c>
      <c r="H3218" s="3" t="s">
        <v>32033</v>
      </c>
      <c r="I3218" s="3" t="s">
        <v>32033</v>
      </c>
      <c r="J3218" s="3" t="s">
        <v>32034</v>
      </c>
      <c r="K3218" s="3" t="s">
        <v>32035</v>
      </c>
      <c r="L3218" s="3"/>
    </row>
    <row r="3219" spans="1:12" ht="13.5" customHeight="1" x14ac:dyDescent="0.25">
      <c r="A3219" s="3" t="s">
        <v>106</v>
      </c>
      <c r="B3219" s="2" t="s">
        <v>42157</v>
      </c>
      <c r="C3219" s="2" t="s">
        <v>12820</v>
      </c>
      <c r="D3219" s="3" t="s">
        <v>12821</v>
      </c>
      <c r="E3219" s="3" t="s">
        <v>12822</v>
      </c>
      <c r="F3219" s="3" t="s">
        <v>12823</v>
      </c>
      <c r="G3219" s="3" t="s">
        <v>12824</v>
      </c>
      <c r="H3219" s="3" t="s">
        <v>32036</v>
      </c>
      <c r="I3219" s="3" t="s">
        <v>32037</v>
      </c>
      <c r="J3219" s="3" t="s">
        <v>32038</v>
      </c>
      <c r="K3219" s="3" t="s">
        <v>32039</v>
      </c>
      <c r="L3219" s="3"/>
    </row>
    <row r="3220" spans="1:12" ht="13.5" customHeight="1" x14ac:dyDescent="0.25">
      <c r="A3220" s="3" t="s">
        <v>106</v>
      </c>
      <c r="B3220" s="2" t="s">
        <v>42158</v>
      </c>
      <c r="C3220" s="2" t="s">
        <v>12825</v>
      </c>
      <c r="D3220" s="3" t="s">
        <v>12826</v>
      </c>
      <c r="E3220" s="3" t="s">
        <v>12827</v>
      </c>
      <c r="F3220" s="3" t="s">
        <v>12828</v>
      </c>
      <c r="G3220" s="3" t="s">
        <v>12829</v>
      </c>
      <c r="H3220" s="3" t="s">
        <v>32040</v>
      </c>
      <c r="I3220" s="3" t="s">
        <v>32041</v>
      </c>
      <c r="J3220" s="3" t="s">
        <v>32042</v>
      </c>
      <c r="K3220" s="4" t="s">
        <v>32043</v>
      </c>
      <c r="L3220" s="3"/>
    </row>
    <row r="3221" spans="1:12" ht="13.5" customHeight="1" x14ac:dyDescent="0.25">
      <c r="A3221" s="5" t="s">
        <v>13581</v>
      </c>
      <c r="B3221" s="5" t="s">
        <v>44817</v>
      </c>
      <c r="C3221" s="5" t="s">
        <v>44818</v>
      </c>
      <c r="D3221" s="5" t="s">
        <v>44819</v>
      </c>
      <c r="E3221" s="1" t="s">
        <v>44819</v>
      </c>
      <c r="F3221" s="1" t="s">
        <v>44820</v>
      </c>
      <c r="G3221" s="1" t="s">
        <v>44821</v>
      </c>
      <c r="H3221" s="5" t="str">
        <f ca="1">IFERROR(__xludf.DUMMYFUNCTION("GOOGLETRANSLATE(D114,""en"",""ja"")"),"リンパ集合体")</f>
        <v>リンパ集合体</v>
      </c>
      <c r="I3221" s="5" t="str">
        <f ca="1">IFERROR(__xludf.DUMMYFUNCTION("GOOGLETRANSLATE(E114,""en"",""ja"")"),"リンパ集合体")</f>
        <v>リンパ集合体</v>
      </c>
      <c r="J3221" s="5" t="str">
        <f ca="1">IFERROR(__xludf.DUMMYFUNCTION("GOOGLETRANSLATE(F114,""en"",""ja"")"),"生物学的標本内のリンパ凝集体の測定。")</f>
        <v>生物学的標本内のリンパ凝集体の測定。</v>
      </c>
      <c r="K3221" s="5" t="str">
        <f ca="1">IFERROR(__xludf.DUMMYFUNCTION("GOOGLETRANSLATE(G114,""en"",""ja"")"),"リンパ凝集体測定")</f>
        <v>リンパ凝集体測定</v>
      </c>
      <c r="L3221" s="3"/>
    </row>
    <row r="3222" spans="1:12" ht="13.5" customHeight="1" x14ac:dyDescent="0.25">
      <c r="A3222" s="5" t="s">
        <v>13581</v>
      </c>
      <c r="B3222" s="5" t="s">
        <v>44822</v>
      </c>
      <c r="C3222" s="5" t="s">
        <v>44823</v>
      </c>
      <c r="D3222" s="5" t="s">
        <v>44824</v>
      </c>
      <c r="E3222" s="1" t="s">
        <v>44824</v>
      </c>
      <c r="F3222" s="1" t="s">
        <v>44825</v>
      </c>
      <c r="G3222" s="1" t="s">
        <v>44826</v>
      </c>
      <c r="H3222" s="5" t="str">
        <f ca="1">IFERROR(__xludf.DUMMYFUNCTION("GOOGLETRANSLATE(D115,""en"",""ja"")"),"リンパ管侵襲")</f>
        <v>リンパ管侵襲</v>
      </c>
      <c r="I3222" s="5" t="str">
        <f ca="1">IFERROR(__xludf.DUMMYFUNCTION("GOOGLETRANSLATE(E115,""en"",""ja"")"),"リンパ管侵襲")</f>
        <v>リンパ管侵襲</v>
      </c>
      <c r="J3222" s="5" t="str">
        <f ca="1">IFERROR(__xludf.DUMMYFUNCTION("GOOGLETRANSLATE(F115,""en"",""ja"")"),"生物標本におけるリンパ管侵襲の評価。")</f>
        <v>生物標本におけるリンパ管侵襲の評価。</v>
      </c>
      <c r="K3222" s="5" t="str">
        <f ca="1">IFERROR(__xludf.DUMMYFUNCTION("GOOGLETRANSLATE(G115,""en"",""ja"")"),"リンパ管侵襲評価")</f>
        <v>リンパ管侵襲評価</v>
      </c>
      <c r="L3222" s="3"/>
    </row>
    <row r="3223" spans="1:12" ht="13.5" customHeight="1" x14ac:dyDescent="0.25">
      <c r="A3223" s="3" t="s">
        <v>9</v>
      </c>
      <c r="B3223" s="2" t="s">
        <v>42159</v>
      </c>
      <c r="C3223" s="2" t="s">
        <v>12830</v>
      </c>
      <c r="D3223" s="3" t="s">
        <v>12831</v>
      </c>
      <c r="E3223" s="3" t="s">
        <v>12831</v>
      </c>
      <c r="F3223" s="3" t="s">
        <v>12832</v>
      </c>
      <c r="G3223" s="3" t="s">
        <v>12833</v>
      </c>
      <c r="H3223" s="3" t="s">
        <v>32044</v>
      </c>
      <c r="I3223" s="3" t="s">
        <v>32044</v>
      </c>
      <c r="J3223" s="3" t="s">
        <v>32045</v>
      </c>
      <c r="K3223" s="3" t="s">
        <v>32046</v>
      </c>
      <c r="L3223" s="3"/>
    </row>
    <row r="3224" spans="1:12" ht="13.5" customHeight="1" x14ac:dyDescent="0.25">
      <c r="A3224" s="3" t="s">
        <v>9</v>
      </c>
      <c r="B3224" s="2" t="s">
        <v>42160</v>
      </c>
      <c r="C3224" s="2" t="s">
        <v>12834</v>
      </c>
      <c r="D3224" s="3" t="s">
        <v>12835</v>
      </c>
      <c r="E3224" s="3" t="s">
        <v>12836</v>
      </c>
      <c r="F3224" s="3" t="s">
        <v>12837</v>
      </c>
      <c r="G3224" s="3" t="s">
        <v>12838</v>
      </c>
      <c r="H3224" s="3" t="s">
        <v>32047</v>
      </c>
      <c r="I3224" s="3" t="s">
        <v>32048</v>
      </c>
      <c r="J3224" s="3" t="s">
        <v>32049</v>
      </c>
      <c r="K3224" s="3" t="s">
        <v>32050</v>
      </c>
      <c r="L3224" s="3"/>
    </row>
    <row r="3225" spans="1:12" ht="13.5" customHeight="1" x14ac:dyDescent="0.25">
      <c r="A3225" s="3" t="s">
        <v>9</v>
      </c>
      <c r="B3225" s="2" t="s">
        <v>42161</v>
      </c>
      <c r="C3225" s="2" t="s">
        <v>12839</v>
      </c>
      <c r="D3225" s="3" t="s">
        <v>12840</v>
      </c>
      <c r="E3225" s="3" t="s">
        <v>12841</v>
      </c>
      <c r="F3225" s="3" t="s">
        <v>12842</v>
      </c>
      <c r="G3225" s="3" t="s">
        <v>12843</v>
      </c>
      <c r="H3225" s="3" t="s">
        <v>32051</v>
      </c>
      <c r="I3225" s="3" t="s">
        <v>32051</v>
      </c>
      <c r="J3225" s="3" t="s">
        <v>32052</v>
      </c>
      <c r="K3225" s="3" t="s">
        <v>32053</v>
      </c>
      <c r="L3225" s="3"/>
    </row>
    <row r="3226" spans="1:12" ht="13.5" customHeight="1" x14ac:dyDescent="0.25">
      <c r="A3226" s="3" t="s">
        <v>9</v>
      </c>
      <c r="B3226" s="2" t="s">
        <v>42162</v>
      </c>
      <c r="C3226" s="2" t="s">
        <v>12844</v>
      </c>
      <c r="D3226" s="3" t="s">
        <v>12845</v>
      </c>
      <c r="E3226" s="3" t="s">
        <v>12845</v>
      </c>
      <c r="F3226" s="3" t="s">
        <v>12846</v>
      </c>
      <c r="G3226" s="3" t="s">
        <v>12847</v>
      </c>
      <c r="H3226" s="3" t="s">
        <v>32054</v>
      </c>
      <c r="I3226" s="3" t="s">
        <v>32054</v>
      </c>
      <c r="J3226" s="3" t="s">
        <v>32055</v>
      </c>
      <c r="K3226" s="4" t="s">
        <v>32056</v>
      </c>
      <c r="L3226" s="3"/>
    </row>
    <row r="3227" spans="1:12" ht="13.5" customHeight="1" x14ac:dyDescent="0.25">
      <c r="A3227" s="3" t="s">
        <v>9</v>
      </c>
      <c r="B3227" s="2" t="s">
        <v>42163</v>
      </c>
      <c r="C3227" s="2" t="s">
        <v>12848</v>
      </c>
      <c r="D3227" s="3" t="s">
        <v>12849</v>
      </c>
      <c r="E3227" s="3" t="s">
        <v>12849</v>
      </c>
      <c r="F3227" s="3" t="s">
        <v>12850</v>
      </c>
      <c r="G3227" s="3" t="s">
        <v>12851</v>
      </c>
      <c r="H3227" s="3" t="s">
        <v>32057</v>
      </c>
      <c r="I3227" s="3" t="s">
        <v>32057</v>
      </c>
      <c r="J3227" s="3" t="s">
        <v>32058</v>
      </c>
      <c r="K3227" s="3" t="s">
        <v>32059</v>
      </c>
      <c r="L3227" s="3"/>
    </row>
    <row r="3228" spans="1:12" ht="13.5" customHeight="1" x14ac:dyDescent="0.25">
      <c r="A3228" s="3" t="s">
        <v>9</v>
      </c>
      <c r="B3228" s="2" t="s">
        <v>42164</v>
      </c>
      <c r="C3228" s="2" t="s">
        <v>12852</v>
      </c>
      <c r="D3228" s="3" t="s">
        <v>12853</v>
      </c>
      <c r="E3228" s="3" t="s">
        <v>12853</v>
      </c>
      <c r="F3228" s="3" t="s">
        <v>12854</v>
      </c>
      <c r="G3228" s="3" t="s">
        <v>12855</v>
      </c>
      <c r="H3228" s="3" t="s">
        <v>32060</v>
      </c>
      <c r="I3228" s="3" t="s">
        <v>32060</v>
      </c>
      <c r="J3228" s="3" t="s">
        <v>32061</v>
      </c>
      <c r="K3228" s="3" t="s">
        <v>32062</v>
      </c>
      <c r="L3228" s="3"/>
    </row>
    <row r="3229" spans="1:12" ht="13.5" customHeight="1" x14ac:dyDescent="0.25">
      <c r="A3229" s="3" t="s">
        <v>9</v>
      </c>
      <c r="B3229" s="2" t="s">
        <v>42165</v>
      </c>
      <c r="C3229" s="2" t="s">
        <v>12856</v>
      </c>
      <c r="D3229" s="3" t="s">
        <v>12857</v>
      </c>
      <c r="E3229" s="3" t="s">
        <v>12857</v>
      </c>
      <c r="F3229" s="3" t="s">
        <v>12858</v>
      </c>
      <c r="G3229" s="3" t="s">
        <v>12859</v>
      </c>
      <c r="H3229" s="3" t="s">
        <v>32063</v>
      </c>
      <c r="I3229" s="3" t="s">
        <v>32063</v>
      </c>
      <c r="J3229" s="3" t="s">
        <v>32064</v>
      </c>
      <c r="K3229" s="3" t="s">
        <v>32065</v>
      </c>
      <c r="L3229" s="3"/>
    </row>
    <row r="3230" spans="1:12" ht="13.5" customHeight="1" x14ac:dyDescent="0.25">
      <c r="A3230" s="3" t="s">
        <v>106</v>
      </c>
      <c r="B3230" s="2" t="s">
        <v>42166</v>
      </c>
      <c r="C3230" s="2" t="s">
        <v>12860</v>
      </c>
      <c r="D3230" s="3" t="s">
        <v>12861</v>
      </c>
      <c r="E3230" s="3" t="s">
        <v>12862</v>
      </c>
      <c r="F3230" s="3" t="s">
        <v>12863</v>
      </c>
      <c r="G3230" s="3" t="s">
        <v>12864</v>
      </c>
      <c r="H3230" s="3" t="s">
        <v>32066</v>
      </c>
      <c r="I3230" s="3" t="s">
        <v>32067</v>
      </c>
      <c r="J3230" s="3" t="s">
        <v>32068</v>
      </c>
      <c r="K3230" s="3" t="s">
        <v>32069</v>
      </c>
      <c r="L3230" s="3"/>
    </row>
    <row r="3231" spans="1:12" ht="13.5" customHeight="1" x14ac:dyDescent="0.25">
      <c r="A3231" s="3" t="s">
        <v>9</v>
      </c>
      <c r="B3231" s="2" t="s">
        <v>42167</v>
      </c>
      <c r="C3231" s="2" t="s">
        <v>12860</v>
      </c>
      <c r="D3231" s="3" t="s">
        <v>12865</v>
      </c>
      <c r="E3231" s="3" t="s">
        <v>12865</v>
      </c>
      <c r="F3231" s="3" t="s">
        <v>12866</v>
      </c>
      <c r="G3231" s="3" t="s">
        <v>12867</v>
      </c>
      <c r="H3231" s="3" t="s">
        <v>32070</v>
      </c>
      <c r="I3231" s="3" t="s">
        <v>32070</v>
      </c>
      <c r="J3231" s="3" t="s">
        <v>32071</v>
      </c>
      <c r="K3231" s="3" t="s">
        <v>32072</v>
      </c>
      <c r="L3231" s="3"/>
    </row>
    <row r="3232" spans="1:12" ht="13.5" customHeight="1" x14ac:dyDescent="0.25">
      <c r="A3232" s="3" t="s">
        <v>106</v>
      </c>
      <c r="B3232" s="2" t="s">
        <v>42168</v>
      </c>
      <c r="C3232" s="2" t="s">
        <v>12868</v>
      </c>
      <c r="D3232" s="3" t="s">
        <v>12869</v>
      </c>
      <c r="E3232" s="3" t="s">
        <v>12870</v>
      </c>
      <c r="F3232" s="3" t="s">
        <v>12871</v>
      </c>
      <c r="G3232" s="3" t="s">
        <v>12872</v>
      </c>
      <c r="H3232" s="3" t="s">
        <v>32073</v>
      </c>
      <c r="I3232" s="3" t="s">
        <v>32074</v>
      </c>
      <c r="J3232" s="3" t="s">
        <v>32075</v>
      </c>
      <c r="K3232" s="4" t="s">
        <v>32076</v>
      </c>
      <c r="L3232" s="3"/>
    </row>
    <row r="3233" spans="1:12" ht="13.5" customHeight="1" x14ac:dyDescent="0.25">
      <c r="A3233" s="3" t="s">
        <v>106</v>
      </c>
      <c r="B3233" s="2" t="s">
        <v>42169</v>
      </c>
      <c r="C3233" s="2" t="s">
        <v>12873</v>
      </c>
      <c r="D3233" s="3" t="s">
        <v>12874</v>
      </c>
      <c r="E3233" s="3" t="s">
        <v>12875</v>
      </c>
      <c r="F3233" s="3" t="s">
        <v>12876</v>
      </c>
      <c r="G3233" s="3" t="s">
        <v>12877</v>
      </c>
      <c r="H3233" s="3" t="s">
        <v>32077</v>
      </c>
      <c r="I3233" s="3" t="s">
        <v>32078</v>
      </c>
      <c r="J3233" s="3" t="s">
        <v>32079</v>
      </c>
      <c r="K3233" s="4" t="s">
        <v>32080</v>
      </c>
      <c r="L3233" s="3"/>
    </row>
    <row r="3234" spans="1:12" ht="13.5" customHeight="1" x14ac:dyDescent="0.25">
      <c r="A3234" s="3" t="s">
        <v>106</v>
      </c>
      <c r="B3234" s="2" t="s">
        <v>42170</v>
      </c>
      <c r="C3234" s="2" t="s">
        <v>12878</v>
      </c>
      <c r="D3234" s="3" t="s">
        <v>12879</v>
      </c>
      <c r="E3234" s="3" t="s">
        <v>12880</v>
      </c>
      <c r="F3234" s="3" t="s">
        <v>12881</v>
      </c>
      <c r="G3234" s="3" t="s">
        <v>12882</v>
      </c>
      <c r="H3234" s="3" t="s">
        <v>32081</v>
      </c>
      <c r="I3234" s="3" t="s">
        <v>32082</v>
      </c>
      <c r="J3234" s="3" t="s">
        <v>32083</v>
      </c>
      <c r="K3234" s="4" t="s">
        <v>32084</v>
      </c>
      <c r="L3234" s="3"/>
    </row>
    <row r="3235" spans="1:12" ht="13.5" customHeight="1" x14ac:dyDescent="0.25">
      <c r="A3235" s="3" t="s">
        <v>9</v>
      </c>
      <c r="B3235" s="2" t="s">
        <v>42171</v>
      </c>
      <c r="C3235" s="2" t="s">
        <v>12883</v>
      </c>
      <c r="D3235" s="3" t="s">
        <v>12884</v>
      </c>
      <c r="E3235" s="3" t="s">
        <v>12885</v>
      </c>
      <c r="F3235" s="3" t="s">
        <v>12886</v>
      </c>
      <c r="G3235" s="3" t="s">
        <v>12887</v>
      </c>
      <c r="H3235" s="3" t="s">
        <v>32085</v>
      </c>
      <c r="I3235" s="3" t="s">
        <v>32086</v>
      </c>
      <c r="J3235" s="3" t="s">
        <v>32087</v>
      </c>
      <c r="K3235" s="4" t="s">
        <v>32088</v>
      </c>
      <c r="L3235" s="3"/>
    </row>
    <row r="3236" spans="1:12" ht="13.5" customHeight="1" x14ac:dyDescent="0.25">
      <c r="A3236" s="3" t="s">
        <v>9</v>
      </c>
      <c r="B3236" s="2" t="s">
        <v>42172</v>
      </c>
      <c r="C3236" s="2" t="s">
        <v>12888</v>
      </c>
      <c r="D3236" s="3" t="s">
        <v>12889</v>
      </c>
      <c r="E3236" s="3" t="s">
        <v>12890</v>
      </c>
      <c r="F3236" s="3" t="s">
        <v>12891</v>
      </c>
      <c r="G3236" s="3" t="s">
        <v>12892</v>
      </c>
      <c r="H3236" s="3" t="s">
        <v>32089</v>
      </c>
      <c r="I3236" s="3" t="s">
        <v>32090</v>
      </c>
      <c r="J3236" s="3" t="s">
        <v>32091</v>
      </c>
      <c r="K3236" s="3" t="s">
        <v>32092</v>
      </c>
      <c r="L3236" s="3"/>
    </row>
    <row r="3237" spans="1:12" ht="13.5" customHeight="1" x14ac:dyDescent="0.25">
      <c r="A3237" s="3" t="s">
        <v>9</v>
      </c>
      <c r="B3237" s="2" t="s">
        <v>42173</v>
      </c>
      <c r="C3237" s="2" t="s">
        <v>12893</v>
      </c>
      <c r="D3237" s="3" t="s">
        <v>12894</v>
      </c>
      <c r="E3237" s="3" t="s">
        <v>12894</v>
      </c>
      <c r="F3237" s="3" t="s">
        <v>12895</v>
      </c>
      <c r="G3237" s="3" t="s">
        <v>12896</v>
      </c>
      <c r="H3237" s="3" t="s">
        <v>32093</v>
      </c>
      <c r="I3237" s="3" t="s">
        <v>32093</v>
      </c>
      <c r="J3237" s="3" t="s">
        <v>32094</v>
      </c>
      <c r="K3237" s="3" t="s">
        <v>32095</v>
      </c>
      <c r="L3237" s="3"/>
    </row>
    <row r="3238" spans="1:12" ht="13.5" customHeight="1" x14ac:dyDescent="0.25">
      <c r="A3238" s="3" t="s">
        <v>9</v>
      </c>
      <c r="B3238" s="2" t="s">
        <v>42174</v>
      </c>
      <c r="C3238" s="2" t="s">
        <v>12897</v>
      </c>
      <c r="D3238" s="3" t="s">
        <v>12898</v>
      </c>
      <c r="E3238" s="3" t="s">
        <v>12899</v>
      </c>
      <c r="F3238" s="3" t="s">
        <v>12900</v>
      </c>
      <c r="G3238" s="3" t="s">
        <v>12901</v>
      </c>
      <c r="H3238" s="3" t="s">
        <v>32096</v>
      </c>
      <c r="I3238" s="3" t="s">
        <v>32097</v>
      </c>
      <c r="J3238" s="3" t="s">
        <v>32098</v>
      </c>
      <c r="K3238" s="4" t="s">
        <v>32099</v>
      </c>
      <c r="L3238" s="3"/>
    </row>
    <row r="3239" spans="1:12" ht="13.5" customHeight="1" x14ac:dyDescent="0.25">
      <c r="A3239" s="3" t="s">
        <v>70</v>
      </c>
      <c r="B3239" s="2" t="s">
        <v>42175</v>
      </c>
      <c r="C3239" s="2" t="s">
        <v>12902</v>
      </c>
      <c r="D3239" s="3" t="s">
        <v>12903</v>
      </c>
      <c r="E3239" s="3" t="s">
        <v>12903</v>
      </c>
      <c r="F3239" s="3" t="s">
        <v>12904</v>
      </c>
      <c r="G3239" s="3" t="s">
        <v>12905</v>
      </c>
      <c r="H3239" s="3" t="s">
        <v>32100</v>
      </c>
      <c r="I3239" s="3" t="s">
        <v>32100</v>
      </c>
      <c r="J3239" s="3" t="s">
        <v>32101</v>
      </c>
      <c r="K3239" s="4" t="s">
        <v>32102</v>
      </c>
      <c r="L3239" s="3"/>
    </row>
    <row r="3240" spans="1:12" ht="13.5" customHeight="1" x14ac:dyDescent="0.25">
      <c r="A3240" s="3" t="s">
        <v>9</v>
      </c>
      <c r="B3240" s="2" t="s">
        <v>42176</v>
      </c>
      <c r="C3240" s="2" t="s">
        <v>12906</v>
      </c>
      <c r="D3240" s="3" t="s">
        <v>12907</v>
      </c>
      <c r="E3240" s="3" t="s">
        <v>12907</v>
      </c>
      <c r="F3240" s="3" t="s">
        <v>12908</v>
      </c>
      <c r="G3240" s="3" t="s">
        <v>12909</v>
      </c>
      <c r="H3240" s="3" t="s">
        <v>12907</v>
      </c>
      <c r="I3240" s="3" t="s">
        <v>12907</v>
      </c>
      <c r="J3240" s="3" t="s">
        <v>32103</v>
      </c>
      <c r="K3240" s="3" t="s">
        <v>32104</v>
      </c>
      <c r="L3240" s="3"/>
    </row>
    <row r="3241" spans="1:12" ht="13.5" customHeight="1" x14ac:dyDescent="0.25">
      <c r="A3241" s="3" t="s">
        <v>183</v>
      </c>
      <c r="B3241" s="2" t="s">
        <v>42177</v>
      </c>
      <c r="C3241" s="2" t="s">
        <v>12910</v>
      </c>
      <c r="D3241" s="3" t="s">
        <v>12911</v>
      </c>
      <c r="E3241" s="3" t="s">
        <v>12912</v>
      </c>
      <c r="F3241" s="3" t="s">
        <v>12913</v>
      </c>
      <c r="G3241" s="3" t="s">
        <v>12914</v>
      </c>
      <c r="H3241" s="3" t="s">
        <v>32105</v>
      </c>
      <c r="I3241" s="3" t="s">
        <v>32106</v>
      </c>
      <c r="J3241" s="3" t="s">
        <v>32107</v>
      </c>
      <c r="K3241" s="3" t="s">
        <v>32108</v>
      </c>
      <c r="L3241" s="3"/>
    </row>
    <row r="3242" spans="1:12" ht="13.5" customHeight="1" x14ac:dyDescent="0.25">
      <c r="A3242" s="3" t="s">
        <v>9</v>
      </c>
      <c r="B3242" s="2" t="s">
        <v>42178</v>
      </c>
      <c r="C3242" s="2" t="s">
        <v>12915</v>
      </c>
      <c r="D3242" s="3" t="s">
        <v>12916</v>
      </c>
      <c r="E3242" s="3" t="s">
        <v>12917</v>
      </c>
      <c r="F3242" s="3" t="s">
        <v>12918</v>
      </c>
      <c r="G3242" s="3" t="s">
        <v>12919</v>
      </c>
      <c r="H3242" s="3" t="s">
        <v>32109</v>
      </c>
      <c r="I3242" s="3" t="s">
        <v>32110</v>
      </c>
      <c r="J3242" s="3" t="s">
        <v>32111</v>
      </c>
      <c r="K3242" s="3" t="s">
        <v>32112</v>
      </c>
      <c r="L3242" s="3"/>
    </row>
    <row r="3243" spans="1:12" ht="13.5" customHeight="1" x14ac:dyDescent="0.25">
      <c r="A3243" s="3" t="s">
        <v>9</v>
      </c>
      <c r="B3243" s="2" t="s">
        <v>42179</v>
      </c>
      <c r="C3243" s="2" t="s">
        <v>12920</v>
      </c>
      <c r="D3243" s="3" t="s">
        <v>12921</v>
      </c>
      <c r="E3243" s="3" t="s">
        <v>12921</v>
      </c>
      <c r="F3243" s="3" t="s">
        <v>12922</v>
      </c>
      <c r="G3243" s="3" t="s">
        <v>12923</v>
      </c>
      <c r="H3243" s="3" t="s">
        <v>32113</v>
      </c>
      <c r="I3243" s="3" t="s">
        <v>32113</v>
      </c>
      <c r="J3243" s="3" t="s">
        <v>32114</v>
      </c>
      <c r="K3243" s="3" t="s">
        <v>32115</v>
      </c>
      <c r="L3243" s="3"/>
    </row>
    <row r="3244" spans="1:12" ht="13.5" customHeight="1" x14ac:dyDescent="0.25">
      <c r="A3244" s="3" t="s">
        <v>2907</v>
      </c>
      <c r="B3244" s="2" t="s">
        <v>42180</v>
      </c>
      <c r="C3244" s="2" t="s">
        <v>12924</v>
      </c>
      <c r="D3244" s="3" t="s">
        <v>12925</v>
      </c>
      <c r="E3244" s="3" t="s">
        <v>12925</v>
      </c>
      <c r="F3244" s="3" t="s">
        <v>12926</v>
      </c>
      <c r="G3244" s="3" t="s">
        <v>12925</v>
      </c>
      <c r="H3244" s="3" t="s">
        <v>32116</v>
      </c>
      <c r="I3244" s="3" t="s">
        <v>32116</v>
      </c>
      <c r="J3244" s="3" t="s">
        <v>32117</v>
      </c>
      <c r="K3244" s="3" t="s">
        <v>32116</v>
      </c>
      <c r="L3244" s="3"/>
    </row>
    <row r="3245" spans="1:12" ht="13.5" customHeight="1" x14ac:dyDescent="0.25">
      <c r="A3245" s="3" t="s">
        <v>106</v>
      </c>
      <c r="B3245" s="2" t="s">
        <v>42181</v>
      </c>
      <c r="C3245" s="2" t="s">
        <v>12927</v>
      </c>
      <c r="D3245" s="3" t="s">
        <v>12928</v>
      </c>
      <c r="E3245" s="3" t="s">
        <v>12929</v>
      </c>
      <c r="F3245" s="3" t="s">
        <v>12930</v>
      </c>
      <c r="G3245" s="3" t="s">
        <v>12931</v>
      </c>
      <c r="H3245" s="3" t="s">
        <v>32118</v>
      </c>
      <c r="I3245" s="3" t="s">
        <v>32119</v>
      </c>
      <c r="J3245" s="3" t="s">
        <v>32120</v>
      </c>
      <c r="K3245" s="3" t="s">
        <v>32121</v>
      </c>
      <c r="L3245" s="3"/>
    </row>
    <row r="3246" spans="1:12" ht="13.5" customHeight="1" x14ac:dyDescent="0.25">
      <c r="A3246" s="3" t="s">
        <v>106</v>
      </c>
      <c r="B3246" s="2" t="s">
        <v>42182</v>
      </c>
      <c r="C3246" s="2" t="s">
        <v>12932</v>
      </c>
      <c r="D3246" s="3" t="s">
        <v>12933</v>
      </c>
      <c r="E3246" s="3" t="s">
        <v>12934</v>
      </c>
      <c r="F3246" s="3" t="s">
        <v>12935</v>
      </c>
      <c r="G3246" s="3" t="s">
        <v>12936</v>
      </c>
      <c r="H3246" s="3" t="s">
        <v>12933</v>
      </c>
      <c r="I3246" s="3" t="s">
        <v>32122</v>
      </c>
      <c r="J3246" s="3" t="s">
        <v>32123</v>
      </c>
      <c r="K3246" s="3" t="s">
        <v>32124</v>
      </c>
      <c r="L3246" s="3"/>
    </row>
    <row r="3247" spans="1:12" ht="13.5" customHeight="1" x14ac:dyDescent="0.25">
      <c r="A3247" s="3" t="s">
        <v>106</v>
      </c>
      <c r="B3247" s="2" t="s">
        <v>42183</v>
      </c>
      <c r="C3247" s="2" t="s">
        <v>12937</v>
      </c>
      <c r="D3247" s="3" t="s">
        <v>12938</v>
      </c>
      <c r="E3247" s="3" t="s">
        <v>12939</v>
      </c>
      <c r="F3247" s="3" t="s">
        <v>12940</v>
      </c>
      <c r="G3247" s="3" t="s">
        <v>12941</v>
      </c>
      <c r="H3247" s="3" t="s">
        <v>32125</v>
      </c>
      <c r="I3247" s="3" t="s">
        <v>32126</v>
      </c>
      <c r="J3247" s="3" t="s">
        <v>32127</v>
      </c>
      <c r="K3247" s="4" t="s">
        <v>32128</v>
      </c>
      <c r="L3247" s="3"/>
    </row>
    <row r="3248" spans="1:12" ht="13.5" customHeight="1" x14ac:dyDescent="0.25">
      <c r="A3248" s="3" t="s">
        <v>106</v>
      </c>
      <c r="B3248" s="2" t="s">
        <v>42184</v>
      </c>
      <c r="C3248" s="2" t="s">
        <v>12942</v>
      </c>
      <c r="D3248" s="3" t="s">
        <v>12943</v>
      </c>
      <c r="E3248" s="3" t="s">
        <v>12944</v>
      </c>
      <c r="F3248" s="3" t="s">
        <v>12945</v>
      </c>
      <c r="G3248" s="3" t="s">
        <v>12946</v>
      </c>
      <c r="H3248" s="3" t="s">
        <v>12943</v>
      </c>
      <c r="I3248" s="3" t="s">
        <v>32129</v>
      </c>
      <c r="J3248" s="3" t="s">
        <v>32130</v>
      </c>
      <c r="K3248" s="4" t="s">
        <v>32131</v>
      </c>
      <c r="L3248" s="3"/>
    </row>
    <row r="3249" spans="1:12" ht="13.5" customHeight="1" x14ac:dyDescent="0.25">
      <c r="A3249" s="3" t="s">
        <v>493</v>
      </c>
      <c r="B3249" s="2" t="s">
        <v>42185</v>
      </c>
      <c r="C3249" s="2" t="s">
        <v>12947</v>
      </c>
      <c r="D3249" s="3" t="s">
        <v>12948</v>
      </c>
      <c r="E3249" s="3" t="s">
        <v>12948</v>
      </c>
      <c r="F3249" s="3" t="s">
        <v>12949</v>
      </c>
      <c r="G3249" s="3" t="s">
        <v>12950</v>
      </c>
      <c r="H3249" s="3" t="s">
        <v>32132</v>
      </c>
      <c r="I3249" s="3" t="s">
        <v>32132</v>
      </c>
      <c r="J3249" s="3" t="s">
        <v>32133</v>
      </c>
      <c r="K3249" s="3" t="s">
        <v>32134</v>
      </c>
      <c r="L3249" s="3"/>
    </row>
    <row r="3250" spans="1:12" ht="13.5" customHeight="1" x14ac:dyDescent="0.25">
      <c r="A3250" s="3" t="s">
        <v>493</v>
      </c>
      <c r="B3250" s="2" t="s">
        <v>42186</v>
      </c>
      <c r="C3250" s="2" t="s">
        <v>12951</v>
      </c>
      <c r="D3250" s="3" t="s">
        <v>12952</v>
      </c>
      <c r="E3250" s="3" t="s">
        <v>12952</v>
      </c>
      <c r="F3250" s="3" t="s">
        <v>12953</v>
      </c>
      <c r="G3250" s="3" t="s">
        <v>12954</v>
      </c>
      <c r="H3250" s="3" t="s">
        <v>32135</v>
      </c>
      <c r="I3250" s="3" t="s">
        <v>32135</v>
      </c>
      <c r="J3250" s="3" t="s">
        <v>32136</v>
      </c>
      <c r="K3250" s="3" t="s">
        <v>32137</v>
      </c>
      <c r="L3250" s="3"/>
    </row>
    <row r="3251" spans="1:12" ht="13.5" customHeight="1" x14ac:dyDescent="0.25">
      <c r="A3251" s="5" t="s">
        <v>13581</v>
      </c>
      <c r="B3251" s="5" t="s">
        <v>44827</v>
      </c>
      <c r="C3251" s="5" t="s">
        <v>44828</v>
      </c>
      <c r="D3251" s="5" t="s">
        <v>44829</v>
      </c>
      <c r="E3251" s="1" t="s">
        <v>44830</v>
      </c>
      <c r="F3251" s="1" t="s">
        <v>44831</v>
      </c>
      <c r="G3251" s="1" t="s">
        <v>44832</v>
      </c>
      <c r="H3251" s="5" t="str">
        <f ca="1">IFERROR(__xludf.DUMMYFUNCTION("GOOGLETRANSLATE(D116,""en"",""ja"")"),"マロリー・ボディ")</f>
        <v>マロリー・ボディ</v>
      </c>
      <c r="I3251" s="5" t="str">
        <f ca="1">IFERROR(__xludf.DUMMYFUNCTION("GOOGLETRANSLATE(E116,""en"",""ja"")"),"マロリー小体、マロリー硝子体、マロリー硝子体、マロリーデンク小体")</f>
        <v>マロリー小体、マロリー硝子体、マロリー硝子体、マロリーデンク小体</v>
      </c>
      <c r="J3251" s="5" t="str">
        <f ca="1">IFERROR(__xludf.DUMMYFUNCTION("GOOGLETRANSLATE(F116,""en"",""ja"")"),"生物標本におけるマロリー小体の評価。")</f>
        <v>生物標本におけるマロリー小体の評価。</v>
      </c>
      <c r="K3251" s="5" t="str">
        <f ca="1">IFERROR(__xludf.DUMMYFUNCTION("GOOGLETRANSLATE(G116,""en"",""ja"")"),"マロリーボディアセスメント")</f>
        <v>マロリーボディアセスメント</v>
      </c>
      <c r="L3251" s="3"/>
    </row>
    <row r="3252" spans="1:12" ht="13.5" customHeight="1" x14ac:dyDescent="0.25">
      <c r="A3252" s="3" t="s">
        <v>121</v>
      </c>
      <c r="B3252" s="2" t="s">
        <v>42187</v>
      </c>
      <c r="C3252" s="2" t="s">
        <v>12955</v>
      </c>
      <c r="D3252" s="3" t="s">
        <v>12956</v>
      </c>
      <c r="E3252" s="3" t="s">
        <v>12956</v>
      </c>
      <c r="F3252" s="3" t="s">
        <v>12957</v>
      </c>
      <c r="G3252" s="3" t="s">
        <v>12956</v>
      </c>
      <c r="H3252" s="3" t="s">
        <v>32138</v>
      </c>
      <c r="I3252" s="3" t="s">
        <v>32138</v>
      </c>
      <c r="J3252" s="3" t="s">
        <v>32139</v>
      </c>
      <c r="K3252" s="3" t="s">
        <v>32138</v>
      </c>
      <c r="L3252" s="3"/>
    </row>
    <row r="3253" spans="1:12" ht="13.5" customHeight="1" x14ac:dyDescent="0.25">
      <c r="A3253" s="3" t="s">
        <v>9</v>
      </c>
      <c r="B3253" s="2" t="s">
        <v>42188</v>
      </c>
      <c r="C3253" s="2" t="s">
        <v>12958</v>
      </c>
      <c r="D3253" s="3" t="s">
        <v>12959</v>
      </c>
      <c r="E3253" s="3" t="s">
        <v>12959</v>
      </c>
      <c r="F3253" s="3" t="s">
        <v>12960</v>
      </c>
      <c r="G3253" s="3" t="s">
        <v>12961</v>
      </c>
      <c r="H3253" s="3" t="s">
        <v>32140</v>
      </c>
      <c r="I3253" s="3" t="s">
        <v>32140</v>
      </c>
      <c r="J3253" s="3" t="s">
        <v>32141</v>
      </c>
      <c r="K3253" s="3" t="s">
        <v>32142</v>
      </c>
      <c r="L3253" s="3"/>
    </row>
    <row r="3254" spans="1:12" ht="13.5" customHeight="1" x14ac:dyDescent="0.25">
      <c r="A3254" s="3" t="s">
        <v>121</v>
      </c>
      <c r="B3254" s="2" t="s">
        <v>42189</v>
      </c>
      <c r="C3254" s="2" t="s">
        <v>12962</v>
      </c>
      <c r="D3254" s="3" t="s">
        <v>12963</v>
      </c>
      <c r="E3254" s="3" t="s">
        <v>12963</v>
      </c>
      <c r="F3254" s="3" t="s">
        <v>12964</v>
      </c>
      <c r="G3254" s="3" t="s">
        <v>12963</v>
      </c>
      <c r="H3254" s="3" t="s">
        <v>32143</v>
      </c>
      <c r="I3254" s="3" t="s">
        <v>32143</v>
      </c>
      <c r="J3254" s="3" t="s">
        <v>32144</v>
      </c>
      <c r="K3254" s="3" t="s">
        <v>32143</v>
      </c>
      <c r="L3254" s="3"/>
    </row>
    <row r="3255" spans="1:12" ht="13.5" customHeight="1" x14ac:dyDescent="0.25">
      <c r="A3255" s="3" t="s">
        <v>506</v>
      </c>
      <c r="B3255" s="2" t="s">
        <v>42190</v>
      </c>
      <c r="C3255" s="2" t="s">
        <v>12965</v>
      </c>
      <c r="D3255" s="3" t="s">
        <v>12966</v>
      </c>
      <c r="E3255" s="3" t="s">
        <v>12966</v>
      </c>
      <c r="F3255" s="3" t="s">
        <v>12967</v>
      </c>
      <c r="G3255" s="3" t="s">
        <v>12966</v>
      </c>
      <c r="H3255" s="3" t="s">
        <v>32145</v>
      </c>
      <c r="I3255" s="3" t="s">
        <v>32145</v>
      </c>
      <c r="J3255" s="3" t="s">
        <v>32146</v>
      </c>
      <c r="K3255" s="3" t="s">
        <v>32145</v>
      </c>
      <c r="L3255" s="3"/>
    </row>
    <row r="3256" spans="1:12" ht="13.5" customHeight="1" x14ac:dyDescent="0.25">
      <c r="A3256" s="3" t="s">
        <v>36</v>
      </c>
      <c r="B3256" s="2" t="s">
        <v>42191</v>
      </c>
      <c r="C3256" s="2" t="s">
        <v>12968</v>
      </c>
      <c r="D3256" s="3" t="s">
        <v>12969</v>
      </c>
      <c r="E3256" s="3" t="s">
        <v>12969</v>
      </c>
      <c r="F3256" s="3" t="s">
        <v>12970</v>
      </c>
      <c r="G3256" s="3" t="s">
        <v>12969</v>
      </c>
      <c r="H3256" s="3" t="s">
        <v>32147</v>
      </c>
      <c r="I3256" s="3" t="s">
        <v>32147</v>
      </c>
      <c r="J3256" s="3" t="s">
        <v>32148</v>
      </c>
      <c r="K3256" s="3" t="s">
        <v>32147</v>
      </c>
      <c r="L3256" s="3"/>
    </row>
    <row r="3257" spans="1:12" ht="13.5" customHeight="1" x14ac:dyDescent="0.25">
      <c r="A3257" s="3" t="s">
        <v>84</v>
      </c>
      <c r="B3257" s="2" t="s">
        <v>42191</v>
      </c>
      <c r="C3257" s="2" t="s">
        <v>12968</v>
      </c>
      <c r="D3257" s="3" t="s">
        <v>12969</v>
      </c>
      <c r="E3257" s="3" t="s">
        <v>12969</v>
      </c>
      <c r="F3257" s="3" t="s">
        <v>12970</v>
      </c>
      <c r="G3257" s="3" t="s">
        <v>12969</v>
      </c>
      <c r="H3257" s="3" t="s">
        <v>32147</v>
      </c>
      <c r="I3257" s="3" t="s">
        <v>32147</v>
      </c>
      <c r="J3257" s="3" t="s">
        <v>32148</v>
      </c>
      <c r="K3257" s="3" t="s">
        <v>32147</v>
      </c>
      <c r="L3257" s="3"/>
    </row>
    <row r="3258" spans="1:12" ht="13.5" customHeight="1" x14ac:dyDescent="0.25">
      <c r="A3258" s="3" t="s">
        <v>145</v>
      </c>
      <c r="B3258" s="2" t="s">
        <v>42192</v>
      </c>
      <c r="C3258" s="2" t="s">
        <v>12971</v>
      </c>
      <c r="D3258" s="3" t="s">
        <v>12972</v>
      </c>
      <c r="E3258" s="3" t="s">
        <v>12972</v>
      </c>
      <c r="F3258" s="3" t="s">
        <v>12973</v>
      </c>
      <c r="G3258" s="3" t="s">
        <v>12972</v>
      </c>
      <c r="H3258" s="3" t="s">
        <v>32149</v>
      </c>
      <c r="I3258" s="3" t="s">
        <v>32149</v>
      </c>
      <c r="J3258" s="3" t="s">
        <v>32150</v>
      </c>
      <c r="K3258" s="3" t="s">
        <v>32149</v>
      </c>
      <c r="L3258" s="3"/>
    </row>
    <row r="3259" spans="1:12" ht="13.5" customHeight="1" x14ac:dyDescent="0.25">
      <c r="A3259" s="3" t="s">
        <v>9</v>
      </c>
      <c r="B3259" s="2" t="s">
        <v>42193</v>
      </c>
      <c r="C3259" s="2" t="s">
        <v>12974</v>
      </c>
      <c r="D3259" s="3" t="s">
        <v>12975</v>
      </c>
      <c r="E3259" s="3" t="s">
        <v>12976</v>
      </c>
      <c r="F3259" s="3" t="s">
        <v>12977</v>
      </c>
      <c r="G3259" s="3" t="s">
        <v>12978</v>
      </c>
      <c r="H3259" s="3" t="s">
        <v>32151</v>
      </c>
      <c r="I3259" s="3" t="s">
        <v>32151</v>
      </c>
      <c r="J3259" s="3" t="s">
        <v>32152</v>
      </c>
      <c r="K3259" s="3" t="s">
        <v>32153</v>
      </c>
      <c r="L3259" s="3"/>
    </row>
    <row r="3260" spans="1:12" ht="13.5" customHeight="1" x14ac:dyDescent="0.25">
      <c r="A3260" s="3" t="s">
        <v>106</v>
      </c>
      <c r="B3260" s="2" t="s">
        <v>42193</v>
      </c>
      <c r="C3260" s="2" t="s">
        <v>12974</v>
      </c>
      <c r="D3260" s="3" t="s">
        <v>12975</v>
      </c>
      <c r="E3260" s="3" t="s">
        <v>12976</v>
      </c>
      <c r="F3260" s="3" t="s">
        <v>12977</v>
      </c>
      <c r="G3260" s="3" t="s">
        <v>12978</v>
      </c>
      <c r="H3260" s="3" t="s">
        <v>32151</v>
      </c>
      <c r="I3260" s="3" t="s">
        <v>32151</v>
      </c>
      <c r="J3260" s="3" t="s">
        <v>32152</v>
      </c>
      <c r="K3260" s="3" t="s">
        <v>32153</v>
      </c>
      <c r="L3260" s="3"/>
    </row>
    <row r="3261" spans="1:12" ht="13.5" customHeight="1" x14ac:dyDescent="0.25">
      <c r="A3261" s="3" t="s">
        <v>106</v>
      </c>
      <c r="B3261" s="2" t="s">
        <v>42194</v>
      </c>
      <c r="C3261" s="2" t="s">
        <v>12979</v>
      </c>
      <c r="D3261" s="3" t="s">
        <v>12980</v>
      </c>
      <c r="E3261" s="3" t="s">
        <v>12980</v>
      </c>
      <c r="F3261" s="3" t="s">
        <v>12981</v>
      </c>
      <c r="G3261" s="3" t="s">
        <v>12982</v>
      </c>
      <c r="H3261" s="3" t="s">
        <v>32154</v>
      </c>
      <c r="I3261" s="3" t="s">
        <v>32154</v>
      </c>
      <c r="J3261" s="3" t="s">
        <v>32155</v>
      </c>
      <c r="K3261" s="3" t="s">
        <v>32156</v>
      </c>
      <c r="L3261" s="3"/>
    </row>
    <row r="3262" spans="1:12" ht="13.5" customHeight="1" x14ac:dyDescent="0.25">
      <c r="A3262" s="3" t="s">
        <v>9</v>
      </c>
      <c r="B3262" s="2" t="s">
        <v>42194</v>
      </c>
      <c r="C3262" s="2" t="s">
        <v>12979</v>
      </c>
      <c r="D3262" s="3" t="s">
        <v>12980</v>
      </c>
      <c r="E3262" s="3" t="s">
        <v>12980</v>
      </c>
      <c r="F3262" s="3" t="s">
        <v>12981</v>
      </c>
      <c r="G3262" s="3" t="s">
        <v>12982</v>
      </c>
      <c r="H3262" s="3" t="s">
        <v>32154</v>
      </c>
      <c r="I3262" s="3" t="s">
        <v>32154</v>
      </c>
      <c r="J3262" s="3" t="s">
        <v>32155</v>
      </c>
      <c r="K3262" s="3" t="s">
        <v>32156</v>
      </c>
      <c r="L3262" s="3"/>
    </row>
    <row r="3263" spans="1:12" ht="13.5" customHeight="1" x14ac:dyDescent="0.25">
      <c r="A3263" s="5" t="s">
        <v>13581</v>
      </c>
      <c r="B3263" s="5" t="s">
        <v>42194</v>
      </c>
      <c r="C3263" s="5" t="s">
        <v>12979</v>
      </c>
      <c r="D3263" s="5" t="s">
        <v>12980</v>
      </c>
      <c r="E3263" s="1" t="s">
        <v>12980</v>
      </c>
      <c r="F3263" s="1" t="s">
        <v>12981</v>
      </c>
      <c r="G3263" s="1" t="s">
        <v>12982</v>
      </c>
      <c r="H3263" s="5" t="str">
        <f ca="1">IFERROR(__xludf.DUMMYFUNCTION("GOOGLETRANSLATE(D117,""en"",""ja"")"),"肥満細胞/総細胞")</f>
        <v>肥満細胞/総細胞</v>
      </c>
      <c r="I3263" s="5" t="str">
        <f ca="1">IFERROR(__xludf.DUMMYFUNCTION("GOOGLETRANSLATE(E117,""en"",""ja"")"),"肥満細胞/総細胞")</f>
        <v>肥満細胞/総細胞</v>
      </c>
      <c r="J3263" s="5" t="str">
        <f ca="1">IFERROR(__xludf.DUMMYFUNCTION("GOOGLETRANSLATE(F117,""en"",""ja"")"),"生物標本内の総細胞数に対する肥満細胞の相対的な測定値（比率またはパーセンテージ）。")</f>
        <v>生物標本内の総細胞数に対する肥満細胞の相対的な測定値（比率またはパーセンテージ）。</v>
      </c>
      <c r="K3263" s="5" t="str">
        <f ca="1">IFERROR(__xludf.DUMMYFUNCTION("GOOGLETRANSLATE(G117,""en"",""ja"")"),"肥満細胞対総細胞比測定")</f>
        <v>肥満細胞対総細胞比測定</v>
      </c>
      <c r="L3263" s="3"/>
    </row>
    <row r="3264" spans="1:12" ht="13.5" customHeight="1" x14ac:dyDescent="0.25">
      <c r="A3264" s="3" t="s">
        <v>9</v>
      </c>
      <c r="B3264" s="2" t="s">
        <v>42195</v>
      </c>
      <c r="C3264" s="2" t="s">
        <v>12983</v>
      </c>
      <c r="D3264" s="3" t="s">
        <v>12984</v>
      </c>
      <c r="E3264" s="3" t="s">
        <v>12984</v>
      </c>
      <c r="F3264" s="3" t="s">
        <v>12985</v>
      </c>
      <c r="G3264" s="3" t="s">
        <v>12986</v>
      </c>
      <c r="H3264" s="3" t="s">
        <v>32157</v>
      </c>
      <c r="I3264" s="3" t="s">
        <v>32157</v>
      </c>
      <c r="J3264" s="3" t="s">
        <v>32158</v>
      </c>
      <c r="K3264" s="3" t="s">
        <v>32159</v>
      </c>
      <c r="L3264" s="3"/>
    </row>
    <row r="3265" spans="1:12" ht="13.5" customHeight="1" x14ac:dyDescent="0.25">
      <c r="A3265" s="3" t="s">
        <v>70</v>
      </c>
      <c r="B3265" s="2" t="s">
        <v>42196</v>
      </c>
      <c r="C3265" s="2" t="s">
        <v>12987</v>
      </c>
      <c r="D3265" s="3" t="s">
        <v>12988</v>
      </c>
      <c r="E3265" s="3" t="s">
        <v>12988</v>
      </c>
      <c r="F3265" s="3" t="s">
        <v>12989</v>
      </c>
      <c r="G3265" s="3" t="s">
        <v>12990</v>
      </c>
      <c r="H3265" s="3" t="s">
        <v>32160</v>
      </c>
      <c r="I3265" s="3" t="s">
        <v>32160</v>
      </c>
      <c r="J3265" s="3" t="s">
        <v>32161</v>
      </c>
      <c r="K3265" s="4" t="s">
        <v>32162</v>
      </c>
      <c r="L3265" s="3"/>
    </row>
    <row r="3266" spans="1:12" ht="13.5" customHeight="1" x14ac:dyDescent="0.25">
      <c r="A3266" s="3" t="s">
        <v>1258</v>
      </c>
      <c r="B3266" s="2" t="s">
        <v>42197</v>
      </c>
      <c r="C3266" s="2" t="s">
        <v>12991</v>
      </c>
      <c r="D3266" s="3" t="s">
        <v>12992</v>
      </c>
      <c r="E3266" s="3" t="s">
        <v>12993</v>
      </c>
      <c r="F3266" s="3" t="s">
        <v>12994</v>
      </c>
      <c r="G3266" s="3" t="s">
        <v>12995</v>
      </c>
      <c r="H3266" s="3" t="s">
        <v>32163</v>
      </c>
      <c r="I3266" s="3" t="s">
        <v>32164</v>
      </c>
      <c r="J3266" s="3" t="s">
        <v>32165</v>
      </c>
      <c r="K3266" s="3" t="s">
        <v>32166</v>
      </c>
      <c r="L3266" s="3"/>
    </row>
    <row r="3267" spans="1:12" ht="13.5" customHeight="1" x14ac:dyDescent="0.25">
      <c r="A3267" s="3" t="s">
        <v>84</v>
      </c>
      <c r="B3267" s="2" t="s">
        <v>42198</v>
      </c>
      <c r="C3267" s="2" t="s">
        <v>12996</v>
      </c>
      <c r="D3267" s="3" t="s">
        <v>12997</v>
      </c>
      <c r="E3267" s="3" t="s">
        <v>12997</v>
      </c>
      <c r="F3267" s="3" t="s">
        <v>12998</v>
      </c>
      <c r="G3267" s="3" t="s">
        <v>12997</v>
      </c>
      <c r="H3267" s="3" t="s">
        <v>32167</v>
      </c>
      <c r="I3267" s="3" t="s">
        <v>32167</v>
      </c>
      <c r="J3267" s="3" t="s">
        <v>32168</v>
      </c>
      <c r="K3267" s="3" t="s">
        <v>32167</v>
      </c>
      <c r="L3267" s="3"/>
    </row>
    <row r="3268" spans="1:12" ht="13.5" customHeight="1" x14ac:dyDescent="0.25">
      <c r="A3268" s="3" t="s">
        <v>121</v>
      </c>
      <c r="B3268" s="2" t="s">
        <v>42199</v>
      </c>
      <c r="C3268" s="2" t="s">
        <v>12999</v>
      </c>
      <c r="D3268" s="3" t="s">
        <v>13000</v>
      </c>
      <c r="E3268" s="3" t="s">
        <v>13000</v>
      </c>
      <c r="F3268" s="3" t="s">
        <v>13001</v>
      </c>
      <c r="G3268" s="3" t="s">
        <v>13000</v>
      </c>
      <c r="H3268" s="3" t="s">
        <v>32169</v>
      </c>
      <c r="I3268" s="3" t="s">
        <v>32169</v>
      </c>
      <c r="J3268" s="3" t="s">
        <v>32170</v>
      </c>
      <c r="K3268" s="3" t="s">
        <v>32169</v>
      </c>
      <c r="L3268" s="3"/>
    </row>
    <row r="3269" spans="1:12" ht="13.5" customHeight="1" x14ac:dyDescent="0.25">
      <c r="A3269" s="3" t="s">
        <v>9</v>
      </c>
      <c r="B3269" s="2" t="s">
        <v>42200</v>
      </c>
      <c r="C3269" s="2" t="s">
        <v>13002</v>
      </c>
      <c r="D3269" s="3" t="s">
        <v>13003</v>
      </c>
      <c r="E3269" s="3" t="s">
        <v>13003</v>
      </c>
      <c r="F3269" s="3" t="s">
        <v>13004</v>
      </c>
      <c r="G3269" s="3" t="s">
        <v>13005</v>
      </c>
      <c r="H3269" s="3" t="s">
        <v>32171</v>
      </c>
      <c r="I3269" s="3" t="s">
        <v>32171</v>
      </c>
      <c r="J3269" s="3" t="s">
        <v>32172</v>
      </c>
      <c r="K3269" s="3" t="s">
        <v>32173</v>
      </c>
      <c r="L3269" s="3"/>
    </row>
    <row r="3270" spans="1:12" ht="13.5" customHeight="1" x14ac:dyDescent="0.25">
      <c r="A3270" s="3" t="s">
        <v>9</v>
      </c>
      <c r="B3270" s="2" t="s">
        <v>42201</v>
      </c>
      <c r="C3270" s="2" t="s">
        <v>13006</v>
      </c>
      <c r="D3270" s="3" t="s">
        <v>13007</v>
      </c>
      <c r="E3270" s="3" t="s">
        <v>13007</v>
      </c>
      <c r="F3270" s="3" t="s">
        <v>13008</v>
      </c>
      <c r="G3270" s="3" t="s">
        <v>13009</v>
      </c>
      <c r="H3270" s="3" t="s">
        <v>32174</v>
      </c>
      <c r="I3270" s="3" t="s">
        <v>32174</v>
      </c>
      <c r="J3270" s="3" t="s">
        <v>32175</v>
      </c>
      <c r="K3270" s="3" t="s">
        <v>32176</v>
      </c>
      <c r="L3270" s="3"/>
    </row>
    <row r="3271" spans="1:12" ht="13.5" customHeight="1" x14ac:dyDescent="0.25">
      <c r="A3271" s="3" t="s">
        <v>183</v>
      </c>
      <c r="B3271" s="2" t="s">
        <v>42202</v>
      </c>
      <c r="C3271" s="2" t="s">
        <v>13010</v>
      </c>
      <c r="D3271" s="3" t="s">
        <v>13011</v>
      </c>
      <c r="E3271" s="3" t="s">
        <v>13011</v>
      </c>
      <c r="F3271" s="3" t="s">
        <v>13012</v>
      </c>
      <c r="G3271" s="3" t="s">
        <v>13013</v>
      </c>
      <c r="H3271" s="3" t="s">
        <v>32177</v>
      </c>
      <c r="I3271" s="3" t="s">
        <v>32177</v>
      </c>
      <c r="J3271" s="3" t="s">
        <v>32178</v>
      </c>
      <c r="K3271" s="3" t="s">
        <v>32179</v>
      </c>
      <c r="L3271" s="3"/>
    </row>
    <row r="3272" spans="1:12" ht="13.5" customHeight="1" x14ac:dyDescent="0.25">
      <c r="A3272" s="3" t="s">
        <v>183</v>
      </c>
      <c r="B3272" s="2" t="s">
        <v>42203</v>
      </c>
      <c r="C3272" s="2" t="s">
        <v>13014</v>
      </c>
      <c r="D3272" s="3" t="s">
        <v>13015</v>
      </c>
      <c r="E3272" s="3" t="s">
        <v>13015</v>
      </c>
      <c r="F3272" s="3" t="s">
        <v>13016</v>
      </c>
      <c r="G3272" s="3" t="s">
        <v>13017</v>
      </c>
      <c r="H3272" s="3" t="s">
        <v>32180</v>
      </c>
      <c r="I3272" s="3" t="s">
        <v>32180</v>
      </c>
      <c r="J3272" s="3" t="s">
        <v>32181</v>
      </c>
      <c r="K3272" s="3" t="s">
        <v>32182</v>
      </c>
      <c r="L3272" s="3"/>
    </row>
    <row r="3273" spans="1:12" ht="13.5" customHeight="1" x14ac:dyDescent="0.25">
      <c r="A3273" s="3" t="s">
        <v>84</v>
      </c>
      <c r="B3273" s="2" t="s">
        <v>42204</v>
      </c>
      <c r="C3273" s="2" t="s">
        <v>13018</v>
      </c>
      <c r="D3273" s="3" t="s">
        <v>13019</v>
      </c>
      <c r="E3273" s="3" t="s">
        <v>13019</v>
      </c>
      <c r="F3273" s="3" t="s">
        <v>13020</v>
      </c>
      <c r="G3273" s="3" t="s">
        <v>13019</v>
      </c>
      <c r="H3273" s="3" t="s">
        <v>32183</v>
      </c>
      <c r="I3273" s="3" t="s">
        <v>32183</v>
      </c>
      <c r="J3273" s="3" t="s">
        <v>32184</v>
      </c>
      <c r="K3273" s="3" t="s">
        <v>32183</v>
      </c>
      <c r="L3273" s="3"/>
    </row>
    <row r="3274" spans="1:12" ht="13.5" customHeight="1" x14ac:dyDescent="0.25">
      <c r="A3274" s="3" t="s">
        <v>183</v>
      </c>
      <c r="B3274" s="2" t="s">
        <v>42205</v>
      </c>
      <c r="C3274" s="2" t="s">
        <v>13021</v>
      </c>
      <c r="D3274" s="3" t="s">
        <v>13022</v>
      </c>
      <c r="E3274" s="3" t="s">
        <v>13022</v>
      </c>
      <c r="F3274" s="3" t="s">
        <v>13023</v>
      </c>
      <c r="G3274" s="3" t="s">
        <v>13024</v>
      </c>
      <c r="H3274" s="3" t="s">
        <v>32185</v>
      </c>
      <c r="I3274" s="3" t="s">
        <v>32185</v>
      </c>
      <c r="J3274" s="3" t="s">
        <v>32186</v>
      </c>
      <c r="K3274" s="4" t="s">
        <v>32187</v>
      </c>
      <c r="L3274" s="3"/>
    </row>
    <row r="3275" spans="1:12" ht="13.5" customHeight="1" x14ac:dyDescent="0.25">
      <c r="A3275" s="3" t="s">
        <v>183</v>
      </c>
      <c r="B3275" s="2" t="s">
        <v>42206</v>
      </c>
      <c r="C3275" s="2" t="s">
        <v>13025</v>
      </c>
      <c r="D3275" s="3" t="s">
        <v>13026</v>
      </c>
      <c r="E3275" s="3" t="s">
        <v>13026</v>
      </c>
      <c r="F3275" s="3" t="s">
        <v>13027</v>
      </c>
      <c r="G3275" s="3" t="s">
        <v>13028</v>
      </c>
      <c r="H3275" s="3" t="s">
        <v>32188</v>
      </c>
      <c r="I3275" s="3" t="s">
        <v>32188</v>
      </c>
      <c r="J3275" s="3" t="s">
        <v>32189</v>
      </c>
      <c r="K3275" s="3" t="s">
        <v>32190</v>
      </c>
      <c r="L3275" s="3"/>
    </row>
    <row r="3276" spans="1:12" ht="13.5" customHeight="1" x14ac:dyDescent="0.25">
      <c r="A3276" s="3" t="s">
        <v>183</v>
      </c>
      <c r="B3276" s="2" t="s">
        <v>42207</v>
      </c>
      <c r="C3276" s="2" t="s">
        <v>13029</v>
      </c>
      <c r="D3276" s="3" t="s">
        <v>13030</v>
      </c>
      <c r="E3276" s="3" t="s">
        <v>13030</v>
      </c>
      <c r="F3276" s="3" t="s">
        <v>13031</v>
      </c>
      <c r="G3276" s="3" t="s">
        <v>13032</v>
      </c>
      <c r="H3276" s="3" t="s">
        <v>32191</v>
      </c>
      <c r="I3276" s="3" t="s">
        <v>32191</v>
      </c>
      <c r="J3276" s="3" t="s">
        <v>32192</v>
      </c>
      <c r="K3276" s="3" t="s">
        <v>32193</v>
      </c>
      <c r="L3276" s="3"/>
    </row>
    <row r="3277" spans="1:12" ht="13.5" customHeight="1" x14ac:dyDescent="0.25">
      <c r="A3277" s="3" t="s">
        <v>183</v>
      </c>
      <c r="B3277" s="2" t="s">
        <v>42208</v>
      </c>
      <c r="C3277" s="2" t="s">
        <v>13033</v>
      </c>
      <c r="D3277" s="3" t="s">
        <v>13034</v>
      </c>
      <c r="E3277" s="3" t="s">
        <v>13034</v>
      </c>
      <c r="F3277" s="3" t="s">
        <v>13035</v>
      </c>
      <c r="G3277" s="3" t="s">
        <v>13036</v>
      </c>
      <c r="H3277" s="3" t="s">
        <v>32194</v>
      </c>
      <c r="I3277" s="3" t="s">
        <v>32194</v>
      </c>
      <c r="J3277" s="3" t="s">
        <v>32195</v>
      </c>
      <c r="K3277" s="3" t="s">
        <v>32196</v>
      </c>
      <c r="L3277" s="3"/>
    </row>
    <row r="3278" spans="1:12" ht="13.5" customHeight="1" x14ac:dyDescent="0.25">
      <c r="A3278" s="3" t="s">
        <v>183</v>
      </c>
      <c r="B3278" s="2" t="s">
        <v>42209</v>
      </c>
      <c r="C3278" s="2" t="s">
        <v>13037</v>
      </c>
      <c r="D3278" s="3" t="s">
        <v>13038</v>
      </c>
      <c r="E3278" s="3" t="s">
        <v>13038</v>
      </c>
      <c r="F3278" s="3" t="s">
        <v>13039</v>
      </c>
      <c r="G3278" s="3" t="s">
        <v>13040</v>
      </c>
      <c r="H3278" s="3" t="s">
        <v>32197</v>
      </c>
      <c r="I3278" s="3" t="s">
        <v>32197</v>
      </c>
      <c r="J3278" s="3" t="s">
        <v>32198</v>
      </c>
      <c r="K3278" s="3" t="s">
        <v>32199</v>
      </c>
      <c r="L3278" s="3"/>
    </row>
    <row r="3279" spans="1:12" ht="13.5" customHeight="1" x14ac:dyDescent="0.25">
      <c r="A3279" s="3" t="s">
        <v>183</v>
      </c>
      <c r="B3279" s="2" t="s">
        <v>42210</v>
      </c>
      <c r="C3279" s="2" t="s">
        <v>13041</v>
      </c>
      <c r="D3279" s="3" t="s">
        <v>13042</v>
      </c>
      <c r="E3279" s="3" t="s">
        <v>13042</v>
      </c>
      <c r="F3279" s="3" t="s">
        <v>13043</v>
      </c>
      <c r="G3279" s="3" t="s">
        <v>13044</v>
      </c>
      <c r="H3279" s="3" t="s">
        <v>32200</v>
      </c>
      <c r="I3279" s="3" t="s">
        <v>32200</v>
      </c>
      <c r="J3279" s="3" t="s">
        <v>32201</v>
      </c>
      <c r="K3279" s="4" t="s">
        <v>32202</v>
      </c>
      <c r="L3279" s="3"/>
    </row>
    <row r="3280" spans="1:12" ht="13.5" customHeight="1" x14ac:dyDescent="0.25">
      <c r="A3280" s="3" t="s">
        <v>183</v>
      </c>
      <c r="B3280" s="2" t="s">
        <v>42211</v>
      </c>
      <c r="C3280" s="2" t="s">
        <v>13045</v>
      </c>
      <c r="D3280" s="3" t="s">
        <v>13046</v>
      </c>
      <c r="E3280" s="3" t="s">
        <v>13046</v>
      </c>
      <c r="F3280" s="3" t="s">
        <v>13047</v>
      </c>
      <c r="G3280" s="3" t="s">
        <v>13048</v>
      </c>
      <c r="H3280" s="3" t="s">
        <v>32203</v>
      </c>
      <c r="I3280" s="3" t="s">
        <v>32203</v>
      </c>
      <c r="J3280" s="3" t="s">
        <v>32204</v>
      </c>
      <c r="K3280" s="3" t="s">
        <v>32205</v>
      </c>
      <c r="L3280" s="3"/>
    </row>
    <row r="3281" spans="1:12" ht="13.5" customHeight="1" x14ac:dyDescent="0.25">
      <c r="A3281" s="3" t="s">
        <v>183</v>
      </c>
      <c r="B3281" s="2" t="s">
        <v>42212</v>
      </c>
      <c r="C3281" s="2" t="s">
        <v>13049</v>
      </c>
      <c r="D3281" s="3" t="s">
        <v>13050</v>
      </c>
      <c r="E3281" s="3" t="s">
        <v>13050</v>
      </c>
      <c r="F3281" s="3" t="s">
        <v>13051</v>
      </c>
      <c r="G3281" s="3" t="s">
        <v>13052</v>
      </c>
      <c r="H3281" s="3" t="s">
        <v>32206</v>
      </c>
      <c r="I3281" s="3" t="s">
        <v>32206</v>
      </c>
      <c r="J3281" s="3" t="s">
        <v>32207</v>
      </c>
      <c r="K3281" s="4" t="s">
        <v>32208</v>
      </c>
      <c r="L3281" s="3"/>
    </row>
    <row r="3282" spans="1:12" ht="13.5" customHeight="1" x14ac:dyDescent="0.25">
      <c r="A3282" s="3" t="s">
        <v>183</v>
      </c>
      <c r="B3282" s="2" t="s">
        <v>42213</v>
      </c>
      <c r="C3282" s="2" t="s">
        <v>13053</v>
      </c>
      <c r="D3282" s="3" t="s">
        <v>13054</v>
      </c>
      <c r="E3282" s="3" t="s">
        <v>13054</v>
      </c>
      <c r="F3282" s="3" t="s">
        <v>13055</v>
      </c>
      <c r="G3282" s="3" t="s">
        <v>13056</v>
      </c>
      <c r="H3282" s="3" t="s">
        <v>32209</v>
      </c>
      <c r="I3282" s="3" t="s">
        <v>32209</v>
      </c>
      <c r="J3282" s="3" t="s">
        <v>32210</v>
      </c>
      <c r="K3282" s="3" t="s">
        <v>32211</v>
      </c>
      <c r="L3282" s="3"/>
    </row>
    <row r="3283" spans="1:12" ht="13.5" customHeight="1" x14ac:dyDescent="0.25">
      <c r="A3283" s="3" t="s">
        <v>9</v>
      </c>
      <c r="B3283" s="2" t="s">
        <v>42214</v>
      </c>
      <c r="C3283" s="2" t="s">
        <v>13057</v>
      </c>
      <c r="D3283" s="3" t="s">
        <v>13058</v>
      </c>
      <c r="E3283" s="3" t="s">
        <v>13058</v>
      </c>
      <c r="F3283" s="3" t="s">
        <v>13059</v>
      </c>
      <c r="G3283" s="3" t="s">
        <v>13060</v>
      </c>
      <c r="H3283" s="3" t="s">
        <v>32212</v>
      </c>
      <c r="I3283" s="3" t="s">
        <v>32212</v>
      </c>
      <c r="J3283" s="3" t="s">
        <v>32213</v>
      </c>
      <c r="K3283" s="3" t="s">
        <v>32214</v>
      </c>
      <c r="L3283" s="3"/>
    </row>
    <row r="3284" spans="1:12" ht="13.5" customHeight="1" x14ac:dyDescent="0.25">
      <c r="A3284" s="3" t="s">
        <v>1258</v>
      </c>
      <c r="B3284" s="2" t="s">
        <v>42215</v>
      </c>
      <c r="C3284" s="2" t="s">
        <v>13061</v>
      </c>
      <c r="D3284" s="3" t="s">
        <v>13062</v>
      </c>
      <c r="E3284" s="3" t="s">
        <v>13062</v>
      </c>
      <c r="F3284" s="3" t="s">
        <v>13063</v>
      </c>
      <c r="G3284" s="3" t="s">
        <v>13062</v>
      </c>
      <c r="H3284" s="3" t="s">
        <v>32215</v>
      </c>
      <c r="I3284" s="3" t="s">
        <v>32215</v>
      </c>
      <c r="J3284" s="3" t="s">
        <v>32216</v>
      </c>
      <c r="K3284" s="3" t="s">
        <v>32215</v>
      </c>
      <c r="L3284" s="3"/>
    </row>
    <row r="3285" spans="1:12" ht="13.5" customHeight="1" x14ac:dyDescent="0.25">
      <c r="A3285" s="3" t="s">
        <v>70</v>
      </c>
      <c r="B3285" s="2" t="s">
        <v>42216</v>
      </c>
      <c r="C3285" s="2" t="s">
        <v>13064</v>
      </c>
      <c r="D3285" s="3" t="s">
        <v>13065</v>
      </c>
      <c r="E3285" s="3" t="s">
        <v>13065</v>
      </c>
      <c r="F3285" s="3" t="s">
        <v>13066</v>
      </c>
      <c r="G3285" s="3" t="s">
        <v>13067</v>
      </c>
      <c r="H3285" s="3" t="s">
        <v>32217</v>
      </c>
      <c r="I3285" s="3" t="s">
        <v>32217</v>
      </c>
      <c r="J3285" s="3" t="s">
        <v>32218</v>
      </c>
      <c r="K3285" s="3" t="s">
        <v>32219</v>
      </c>
      <c r="L3285" s="3"/>
    </row>
    <row r="3286" spans="1:12" ht="13.5" customHeight="1" x14ac:dyDescent="0.25">
      <c r="A3286" s="3" t="s">
        <v>9</v>
      </c>
      <c r="B3286" s="2" t="s">
        <v>42217</v>
      </c>
      <c r="C3286" s="2" t="s">
        <v>13068</v>
      </c>
      <c r="D3286" s="3" t="s">
        <v>13069</v>
      </c>
      <c r="E3286" s="3" t="s">
        <v>13070</v>
      </c>
      <c r="F3286" s="3" t="s">
        <v>13071</v>
      </c>
      <c r="G3286" s="3" t="s">
        <v>13072</v>
      </c>
      <c r="H3286" s="3" t="s">
        <v>32220</v>
      </c>
      <c r="I3286" s="3" t="s">
        <v>32221</v>
      </c>
      <c r="J3286" s="3" t="s">
        <v>32222</v>
      </c>
      <c r="K3286" s="3" t="s">
        <v>32223</v>
      </c>
      <c r="L3286" s="3"/>
    </row>
    <row r="3287" spans="1:12" ht="13.5" customHeight="1" x14ac:dyDescent="0.25">
      <c r="A3287" s="3" t="s">
        <v>70</v>
      </c>
      <c r="B3287" s="2" t="s">
        <v>42218</v>
      </c>
      <c r="C3287" s="2" t="s">
        <v>13073</v>
      </c>
      <c r="D3287" s="3" t="s">
        <v>13074</v>
      </c>
      <c r="E3287" s="3" t="s">
        <v>13074</v>
      </c>
      <c r="F3287" s="3" t="s">
        <v>13075</v>
      </c>
      <c r="G3287" s="3" t="s">
        <v>13076</v>
      </c>
      <c r="H3287" s="3" t="s">
        <v>32224</v>
      </c>
      <c r="I3287" s="3" t="s">
        <v>32224</v>
      </c>
      <c r="J3287" s="3" t="s">
        <v>32225</v>
      </c>
      <c r="K3287" s="3" t="s">
        <v>32226</v>
      </c>
      <c r="L3287" s="3"/>
    </row>
    <row r="3288" spans="1:12" ht="13.5" customHeight="1" x14ac:dyDescent="0.25">
      <c r="A3288" s="3" t="s">
        <v>9</v>
      </c>
      <c r="B3288" s="2" t="s">
        <v>42219</v>
      </c>
      <c r="C3288" s="2" t="s">
        <v>13077</v>
      </c>
      <c r="D3288" s="3" t="s">
        <v>13078</v>
      </c>
      <c r="E3288" s="3" t="s">
        <v>13079</v>
      </c>
      <c r="F3288" s="3" t="s">
        <v>13080</v>
      </c>
      <c r="G3288" s="3" t="s">
        <v>13081</v>
      </c>
      <c r="H3288" s="3" t="s">
        <v>32227</v>
      </c>
      <c r="I3288" s="3" t="s">
        <v>32228</v>
      </c>
      <c r="J3288" s="3" t="s">
        <v>32229</v>
      </c>
      <c r="K3288" s="3" t="s">
        <v>32230</v>
      </c>
      <c r="L3288" s="3"/>
    </row>
    <row r="3289" spans="1:12" ht="13.5" customHeight="1" x14ac:dyDescent="0.25">
      <c r="A3289" s="5" t="s">
        <v>13581</v>
      </c>
      <c r="B3289" s="5" t="s">
        <v>44833</v>
      </c>
      <c r="C3289" s="5" t="s">
        <v>44834</v>
      </c>
      <c r="D3289" s="5" t="s">
        <v>44835</v>
      </c>
      <c r="E3289" s="1" t="s">
        <v>44835</v>
      </c>
      <c r="F3289" s="1" t="s">
        <v>44836</v>
      </c>
      <c r="G3289" s="1" t="s">
        <v>44837</v>
      </c>
      <c r="H3289" s="5" t="str">
        <f ca="1">IFERROR(__xludf.DUMMYFUNCTION("GOOGLETRANSLATE(D118,""en"",""ja"")"),"微小肉芽腫")</f>
        <v>微小肉芽腫</v>
      </c>
      <c r="I3289" s="5" t="str">
        <f ca="1">IFERROR(__xludf.DUMMYFUNCTION("GOOGLETRANSLATE(E118,""en"",""ja"")"),"微小肉芽腫")</f>
        <v>微小肉芽腫</v>
      </c>
      <c r="J3289" s="5" t="str">
        <f ca="1">IFERROR(__xludf.DUMMYFUNCTION("GOOGLETRANSLATE(F118,""en"",""ja"")"),"生物標本における微小肉芽腫の評価。")</f>
        <v>生物標本における微小肉芽腫の評価。</v>
      </c>
      <c r="K3289" s="5" t="str">
        <f ca="1">IFERROR(__xludf.DUMMYFUNCTION("GOOGLETRANSLATE(G118,""en"",""ja"")"),"微小肉芽腫の評価")</f>
        <v>微小肉芽腫の評価</v>
      </c>
      <c r="L3289" s="3"/>
    </row>
    <row r="3290" spans="1:12" ht="13.5" customHeight="1" x14ac:dyDescent="0.25">
      <c r="A3290" s="3" t="s">
        <v>9</v>
      </c>
      <c r="B3290" s="2" t="s">
        <v>42220</v>
      </c>
      <c r="C3290" s="2" t="s">
        <v>13082</v>
      </c>
      <c r="D3290" s="3" t="s">
        <v>13083</v>
      </c>
      <c r="E3290" s="3" t="s">
        <v>13083</v>
      </c>
      <c r="F3290" s="3" t="s">
        <v>13084</v>
      </c>
      <c r="G3290" s="3" t="s">
        <v>13085</v>
      </c>
      <c r="H3290" s="3" t="s">
        <v>32231</v>
      </c>
      <c r="I3290" s="3" t="s">
        <v>32231</v>
      </c>
      <c r="J3290" s="3" t="s">
        <v>32232</v>
      </c>
      <c r="K3290" s="3" t="s">
        <v>32233</v>
      </c>
      <c r="L3290" s="3"/>
    </row>
    <row r="3291" spans="1:12" ht="13.5" customHeight="1" x14ac:dyDescent="0.25">
      <c r="A3291" s="3" t="s">
        <v>70</v>
      </c>
      <c r="B3291" s="2" t="s">
        <v>42221</v>
      </c>
      <c r="C3291" s="2" t="s">
        <v>13082</v>
      </c>
      <c r="D3291" s="3" t="s">
        <v>13086</v>
      </c>
      <c r="E3291" s="3" t="s">
        <v>13086</v>
      </c>
      <c r="F3291" s="3" t="s">
        <v>13087</v>
      </c>
      <c r="G3291" s="3" t="s">
        <v>13088</v>
      </c>
      <c r="H3291" s="3" t="s">
        <v>32234</v>
      </c>
      <c r="I3291" s="3" t="s">
        <v>32234</v>
      </c>
      <c r="J3291" s="3" t="s">
        <v>32235</v>
      </c>
      <c r="K3291" s="3" t="s">
        <v>32236</v>
      </c>
      <c r="L3291" s="3"/>
    </row>
    <row r="3292" spans="1:12" ht="13.5" customHeight="1" x14ac:dyDescent="0.25">
      <c r="A3292" s="3" t="s">
        <v>9</v>
      </c>
      <c r="B3292" s="2" t="s">
        <v>42222</v>
      </c>
      <c r="C3292" s="2" t="s">
        <v>13089</v>
      </c>
      <c r="D3292" s="3" t="s">
        <v>13090</v>
      </c>
      <c r="E3292" s="3" t="s">
        <v>13090</v>
      </c>
      <c r="F3292" s="3" t="s">
        <v>13091</v>
      </c>
      <c r="G3292" s="3" t="s">
        <v>13092</v>
      </c>
      <c r="H3292" s="3" t="s">
        <v>32237</v>
      </c>
      <c r="I3292" s="3" t="s">
        <v>32237</v>
      </c>
      <c r="J3292" s="3" t="s">
        <v>32238</v>
      </c>
      <c r="K3292" s="3" t="s">
        <v>32239</v>
      </c>
      <c r="L3292" s="3"/>
    </row>
    <row r="3293" spans="1:12" ht="13.5" customHeight="1" x14ac:dyDescent="0.25">
      <c r="A3293" s="5" t="s">
        <v>13581</v>
      </c>
      <c r="B3293" s="5" t="s">
        <v>44838</v>
      </c>
      <c r="C3293" s="5" t="s">
        <v>44839</v>
      </c>
      <c r="D3293" s="5" t="s">
        <v>44840</v>
      </c>
      <c r="E3293" s="1" t="s">
        <v>44840</v>
      </c>
      <c r="F3293" s="1" t="s">
        <v>44841</v>
      </c>
      <c r="G3293" s="1" t="s">
        <v>44842</v>
      </c>
      <c r="H3293" s="5" t="str">
        <f ca="1">IFERROR(__xludf.DUMMYFUNCTION("GOOGLETRANSLATE(D119,""en"",""ja"")"),"単核細胞間質性炎症")</f>
        <v>単核細胞間質性炎症</v>
      </c>
      <c r="I3293" s="5" t="str">
        <f ca="1">IFERROR(__xludf.DUMMYFUNCTION("GOOGLETRANSLATE(E119,""en"",""ja"")"),"単核細胞間質性炎症")</f>
        <v>単核細胞間質性炎症</v>
      </c>
      <c r="J3293" s="5" t="str">
        <f ca="1">IFERROR(__xludf.DUMMYFUNCTION("GOOGLETRANSLATE(F119,""en"",""ja"")"),"生物標本における単核細胞間質炎症の評価。")</f>
        <v>生物標本における単核細胞間質炎症の評価。</v>
      </c>
      <c r="K3293" s="5" t="str">
        <f ca="1">IFERROR(__xludf.DUMMYFUNCTION("GOOGLETRANSLATE(G119,""en"",""ja"")"),"単核細胞間質性炎症評価")</f>
        <v>単核細胞間質性炎症評価</v>
      </c>
      <c r="L3293" s="3"/>
    </row>
    <row r="3294" spans="1:12" ht="13.5" customHeight="1" x14ac:dyDescent="0.25">
      <c r="A3294" s="3" t="s">
        <v>70</v>
      </c>
      <c r="B3294" s="2" t="s">
        <v>42223</v>
      </c>
      <c r="C3294" s="2" t="s">
        <v>13093</v>
      </c>
      <c r="D3294" s="3" t="s">
        <v>13094</v>
      </c>
      <c r="E3294" s="3" t="s">
        <v>13094</v>
      </c>
      <c r="F3294" s="3" t="s">
        <v>13095</v>
      </c>
      <c r="G3294" s="3" t="s">
        <v>13096</v>
      </c>
      <c r="H3294" s="3" t="s">
        <v>32240</v>
      </c>
      <c r="I3294" s="3" t="s">
        <v>32240</v>
      </c>
      <c r="J3294" s="3" t="s">
        <v>32241</v>
      </c>
      <c r="K3294" s="3" t="s">
        <v>32240</v>
      </c>
      <c r="L3294" s="3"/>
    </row>
    <row r="3295" spans="1:12" ht="13.5" customHeight="1" x14ac:dyDescent="0.25">
      <c r="A3295" s="3" t="s">
        <v>9</v>
      </c>
      <c r="B3295" s="2" t="s">
        <v>42224</v>
      </c>
      <c r="C3295" s="2" t="s">
        <v>13097</v>
      </c>
      <c r="D3295" s="3" t="s">
        <v>13098</v>
      </c>
      <c r="E3295" s="3" t="s">
        <v>13099</v>
      </c>
      <c r="F3295" s="3" t="s">
        <v>13100</v>
      </c>
      <c r="G3295" s="3" t="s">
        <v>13101</v>
      </c>
      <c r="H3295" s="3" t="s">
        <v>32242</v>
      </c>
      <c r="I3295" s="3" t="s">
        <v>32243</v>
      </c>
      <c r="J3295" s="3" t="s">
        <v>32244</v>
      </c>
      <c r="K3295" s="3" t="s">
        <v>32245</v>
      </c>
      <c r="L3295" s="3"/>
    </row>
    <row r="3296" spans="1:12" ht="13.5" customHeight="1" x14ac:dyDescent="0.25">
      <c r="A3296" s="3" t="s">
        <v>9</v>
      </c>
      <c r="B3296" s="2" t="s">
        <v>42225</v>
      </c>
      <c r="C3296" s="2" t="s">
        <v>13102</v>
      </c>
      <c r="D3296" s="3" t="s">
        <v>13103</v>
      </c>
      <c r="E3296" s="3" t="s">
        <v>13104</v>
      </c>
      <c r="F3296" s="3" t="s">
        <v>13105</v>
      </c>
      <c r="G3296" s="3" t="s">
        <v>13106</v>
      </c>
      <c r="H3296" s="3" t="s">
        <v>32246</v>
      </c>
      <c r="I3296" s="3" t="s">
        <v>32247</v>
      </c>
      <c r="J3296" s="3" t="s">
        <v>32248</v>
      </c>
      <c r="K3296" s="4" t="s">
        <v>32249</v>
      </c>
      <c r="L3296" s="3"/>
    </row>
    <row r="3297" spans="1:12" ht="13.5" customHeight="1" x14ac:dyDescent="0.25">
      <c r="A3297" s="3" t="s">
        <v>106</v>
      </c>
      <c r="B3297" s="2" t="s">
        <v>42226</v>
      </c>
      <c r="C3297" s="2" t="s">
        <v>13107</v>
      </c>
      <c r="D3297" s="3" t="s">
        <v>13108</v>
      </c>
      <c r="E3297" s="3" t="s">
        <v>13108</v>
      </c>
      <c r="F3297" s="3" t="s">
        <v>13109</v>
      </c>
      <c r="G3297" s="3" t="s">
        <v>13110</v>
      </c>
      <c r="H3297" s="3" t="s">
        <v>32250</v>
      </c>
      <c r="I3297" s="3" t="s">
        <v>32250</v>
      </c>
      <c r="J3297" s="3" t="s">
        <v>32251</v>
      </c>
      <c r="K3297" s="3" t="s">
        <v>32252</v>
      </c>
      <c r="L3297" s="3"/>
    </row>
    <row r="3298" spans="1:12" ht="13.5" customHeight="1" x14ac:dyDescent="0.25">
      <c r="A3298" s="3" t="s">
        <v>9</v>
      </c>
      <c r="B3298" s="2" t="s">
        <v>42226</v>
      </c>
      <c r="C3298" s="2" t="s">
        <v>13107</v>
      </c>
      <c r="D3298" s="3" t="s">
        <v>13108</v>
      </c>
      <c r="E3298" s="3" t="s">
        <v>13108</v>
      </c>
      <c r="F3298" s="3" t="s">
        <v>13109</v>
      </c>
      <c r="G3298" s="3" t="s">
        <v>13110</v>
      </c>
      <c r="H3298" s="3" t="s">
        <v>32250</v>
      </c>
      <c r="I3298" s="3" t="s">
        <v>32250</v>
      </c>
      <c r="J3298" s="3" t="s">
        <v>32251</v>
      </c>
      <c r="K3298" s="3" t="s">
        <v>32252</v>
      </c>
      <c r="L3298" s="3"/>
    </row>
    <row r="3299" spans="1:12" ht="13.5" customHeight="1" x14ac:dyDescent="0.25">
      <c r="A3299" s="3" t="s">
        <v>9</v>
      </c>
      <c r="B3299" s="2" t="s">
        <v>42227</v>
      </c>
      <c r="C3299" s="2" t="s">
        <v>13111</v>
      </c>
      <c r="D3299" s="3" t="s">
        <v>13112</v>
      </c>
      <c r="E3299" s="3" t="s">
        <v>13112</v>
      </c>
      <c r="F3299" s="3" t="s">
        <v>13113</v>
      </c>
      <c r="G3299" s="3" t="s">
        <v>13114</v>
      </c>
      <c r="H3299" s="3" t="s">
        <v>32253</v>
      </c>
      <c r="I3299" s="3" t="s">
        <v>32253</v>
      </c>
      <c r="J3299" s="3" t="s">
        <v>32254</v>
      </c>
      <c r="K3299" s="3" t="s">
        <v>32255</v>
      </c>
      <c r="L3299" s="3"/>
    </row>
    <row r="3300" spans="1:12" ht="13.5" customHeight="1" x14ac:dyDescent="0.25">
      <c r="A3300" s="3" t="s">
        <v>106</v>
      </c>
      <c r="B3300" s="2" t="s">
        <v>42227</v>
      </c>
      <c r="C3300" s="2" t="s">
        <v>13111</v>
      </c>
      <c r="D3300" s="3" t="s">
        <v>13112</v>
      </c>
      <c r="E3300" s="3" t="s">
        <v>13112</v>
      </c>
      <c r="F3300" s="3" t="s">
        <v>13113</v>
      </c>
      <c r="G3300" s="3" t="s">
        <v>13114</v>
      </c>
      <c r="H3300" s="3" t="s">
        <v>32253</v>
      </c>
      <c r="I3300" s="3" t="s">
        <v>32253</v>
      </c>
      <c r="J3300" s="3" t="s">
        <v>32254</v>
      </c>
      <c r="K3300" s="3" t="s">
        <v>32255</v>
      </c>
      <c r="L3300" s="3"/>
    </row>
    <row r="3301" spans="1:12" ht="13.5" customHeight="1" x14ac:dyDescent="0.25">
      <c r="A3301" s="3" t="s">
        <v>106</v>
      </c>
      <c r="B3301" s="2" t="s">
        <v>42228</v>
      </c>
      <c r="C3301" s="2" t="s">
        <v>13115</v>
      </c>
      <c r="D3301" s="3" t="s">
        <v>13116</v>
      </c>
      <c r="E3301" s="3" t="s">
        <v>13116</v>
      </c>
      <c r="F3301" s="3" t="s">
        <v>13117</v>
      </c>
      <c r="G3301" s="3" t="s">
        <v>13118</v>
      </c>
      <c r="H3301" s="3" t="s">
        <v>32256</v>
      </c>
      <c r="I3301" s="3" t="s">
        <v>32256</v>
      </c>
      <c r="J3301" s="3" t="s">
        <v>32257</v>
      </c>
      <c r="K3301" s="3" t="s">
        <v>32258</v>
      </c>
      <c r="L3301" s="3"/>
    </row>
    <row r="3302" spans="1:12" ht="13.5" customHeight="1" x14ac:dyDescent="0.25">
      <c r="A3302" s="3" t="s">
        <v>9</v>
      </c>
      <c r="B3302" s="2" t="s">
        <v>42228</v>
      </c>
      <c r="C3302" s="2" t="s">
        <v>13115</v>
      </c>
      <c r="D3302" s="3" t="s">
        <v>13116</v>
      </c>
      <c r="E3302" s="3" t="s">
        <v>13116</v>
      </c>
      <c r="F3302" s="3" t="s">
        <v>13117</v>
      </c>
      <c r="G3302" s="3" t="s">
        <v>13118</v>
      </c>
      <c r="H3302" s="3" t="s">
        <v>32256</v>
      </c>
      <c r="I3302" s="3" t="s">
        <v>32256</v>
      </c>
      <c r="J3302" s="3" t="s">
        <v>32257</v>
      </c>
      <c r="K3302" s="3" t="s">
        <v>32258</v>
      </c>
      <c r="L3302" s="3"/>
    </row>
    <row r="3303" spans="1:12" ht="13.5" customHeight="1" x14ac:dyDescent="0.25">
      <c r="A3303" s="3" t="s">
        <v>106</v>
      </c>
      <c r="B3303" s="2" t="s">
        <v>42229</v>
      </c>
      <c r="C3303" s="2" t="s">
        <v>13119</v>
      </c>
      <c r="D3303" s="3" t="s">
        <v>13120</v>
      </c>
      <c r="E3303" s="3" t="s">
        <v>13120</v>
      </c>
      <c r="F3303" s="3" t="s">
        <v>13121</v>
      </c>
      <c r="G3303" s="3" t="s">
        <v>13122</v>
      </c>
      <c r="H3303" s="3" t="s">
        <v>32259</v>
      </c>
      <c r="I3303" s="3" t="s">
        <v>32259</v>
      </c>
      <c r="J3303" s="3" t="s">
        <v>32260</v>
      </c>
      <c r="K3303" s="3" t="s">
        <v>32261</v>
      </c>
      <c r="L3303" s="3"/>
    </row>
    <row r="3304" spans="1:12" ht="13.5" customHeight="1" x14ac:dyDescent="0.25">
      <c r="A3304" s="3" t="s">
        <v>106</v>
      </c>
      <c r="B3304" s="2" t="s">
        <v>42230</v>
      </c>
      <c r="C3304" s="2" t="s">
        <v>13123</v>
      </c>
      <c r="D3304" s="3" t="s">
        <v>13124</v>
      </c>
      <c r="E3304" s="3" t="s">
        <v>13124</v>
      </c>
      <c r="F3304" s="3" t="s">
        <v>13125</v>
      </c>
      <c r="G3304" s="3" t="s">
        <v>13126</v>
      </c>
      <c r="H3304" s="3" t="s">
        <v>32262</v>
      </c>
      <c r="I3304" s="3" t="s">
        <v>32262</v>
      </c>
      <c r="J3304" s="3" t="s">
        <v>32263</v>
      </c>
      <c r="K3304" s="3" t="s">
        <v>32264</v>
      </c>
      <c r="L3304" s="3"/>
    </row>
    <row r="3305" spans="1:12" ht="13.5" customHeight="1" x14ac:dyDescent="0.25">
      <c r="A3305" s="3" t="s">
        <v>106</v>
      </c>
      <c r="B3305" s="2" t="s">
        <v>42231</v>
      </c>
      <c r="C3305" s="2" t="s">
        <v>13127</v>
      </c>
      <c r="D3305" s="3" t="s">
        <v>13128</v>
      </c>
      <c r="E3305" s="3" t="s">
        <v>13128</v>
      </c>
      <c r="F3305" s="3" t="s">
        <v>13129</v>
      </c>
      <c r="G3305" s="3" t="s">
        <v>13130</v>
      </c>
      <c r="H3305" s="3" t="s">
        <v>32265</v>
      </c>
      <c r="I3305" s="3" t="s">
        <v>32265</v>
      </c>
      <c r="J3305" s="3" t="s">
        <v>32266</v>
      </c>
      <c r="K3305" s="3" t="s">
        <v>32267</v>
      </c>
      <c r="L3305" s="3"/>
    </row>
    <row r="3306" spans="1:12" ht="13.5" customHeight="1" x14ac:dyDescent="0.25">
      <c r="A3306" s="3" t="s">
        <v>106</v>
      </c>
      <c r="B3306" s="2" t="s">
        <v>42232</v>
      </c>
      <c r="C3306" s="2" t="s">
        <v>13131</v>
      </c>
      <c r="D3306" s="3" t="s">
        <v>13132</v>
      </c>
      <c r="E3306" s="3" t="s">
        <v>13132</v>
      </c>
      <c r="F3306" s="3" t="s">
        <v>13133</v>
      </c>
      <c r="G3306" s="3" t="s">
        <v>13134</v>
      </c>
      <c r="H3306" s="3" t="s">
        <v>32268</v>
      </c>
      <c r="I3306" s="3" t="s">
        <v>32268</v>
      </c>
      <c r="J3306" s="3" t="s">
        <v>32269</v>
      </c>
      <c r="K3306" s="3" t="s">
        <v>32270</v>
      </c>
      <c r="L3306" s="3"/>
    </row>
    <row r="3307" spans="1:12" ht="13.5" customHeight="1" x14ac:dyDescent="0.25">
      <c r="A3307" s="3" t="s">
        <v>106</v>
      </c>
      <c r="B3307" s="2" t="s">
        <v>42233</v>
      </c>
      <c r="C3307" s="2" t="s">
        <v>13135</v>
      </c>
      <c r="D3307" s="3" t="s">
        <v>13136</v>
      </c>
      <c r="E3307" s="3" t="s">
        <v>13137</v>
      </c>
      <c r="F3307" s="3" t="s">
        <v>13138</v>
      </c>
      <c r="G3307" s="3" t="s">
        <v>13139</v>
      </c>
      <c r="H3307" s="3" t="s">
        <v>32271</v>
      </c>
      <c r="I3307" s="3" t="s">
        <v>32272</v>
      </c>
      <c r="J3307" s="3" t="s">
        <v>32273</v>
      </c>
      <c r="K3307" s="4" t="s">
        <v>32274</v>
      </c>
      <c r="L3307" s="3"/>
    </row>
    <row r="3308" spans="1:12" ht="13.5" customHeight="1" x14ac:dyDescent="0.25">
      <c r="A3308" s="3" t="s">
        <v>9</v>
      </c>
      <c r="B3308" s="2" t="s">
        <v>42234</v>
      </c>
      <c r="C3308" s="2" t="s">
        <v>13140</v>
      </c>
      <c r="D3308" s="3" t="s">
        <v>13141</v>
      </c>
      <c r="E3308" s="3" t="s">
        <v>13141</v>
      </c>
      <c r="F3308" s="3" t="s">
        <v>13142</v>
      </c>
      <c r="G3308" s="3" t="s">
        <v>13143</v>
      </c>
      <c r="H3308" s="3" t="s">
        <v>32275</v>
      </c>
      <c r="I3308" s="3" t="s">
        <v>32275</v>
      </c>
      <c r="J3308" s="3" t="s">
        <v>32276</v>
      </c>
      <c r="K3308" s="4" t="s">
        <v>32277</v>
      </c>
      <c r="L3308" s="3"/>
    </row>
    <row r="3309" spans="1:12" ht="13.5" customHeight="1" x14ac:dyDescent="0.25">
      <c r="A3309" s="3" t="s">
        <v>9</v>
      </c>
      <c r="B3309" s="2" t="s">
        <v>42235</v>
      </c>
      <c r="C3309" s="2" t="s">
        <v>13144</v>
      </c>
      <c r="D3309" s="3" t="s">
        <v>13145</v>
      </c>
      <c r="E3309" s="3" t="s">
        <v>13146</v>
      </c>
      <c r="F3309" s="3" t="s">
        <v>13147</v>
      </c>
      <c r="G3309" s="3" t="s">
        <v>13148</v>
      </c>
      <c r="H3309" s="3" t="s">
        <v>32278</v>
      </c>
      <c r="I3309" s="3" t="s">
        <v>32279</v>
      </c>
      <c r="J3309" s="3" t="s">
        <v>32280</v>
      </c>
      <c r="K3309" s="3" t="s">
        <v>32281</v>
      </c>
      <c r="L3309" s="3"/>
    </row>
    <row r="3310" spans="1:12" ht="13.5" customHeight="1" x14ac:dyDescent="0.25">
      <c r="A3310" s="3" t="s">
        <v>9</v>
      </c>
      <c r="B3310" s="2" t="s">
        <v>42236</v>
      </c>
      <c r="C3310" s="2" t="s">
        <v>13149</v>
      </c>
      <c r="D3310" s="3" t="s">
        <v>13150</v>
      </c>
      <c r="E3310" s="3" t="s">
        <v>13150</v>
      </c>
      <c r="F3310" s="3" t="s">
        <v>13151</v>
      </c>
      <c r="G3310" s="3" t="s">
        <v>13152</v>
      </c>
      <c r="H3310" s="3" t="s">
        <v>32282</v>
      </c>
      <c r="I3310" s="3" t="s">
        <v>32282</v>
      </c>
      <c r="J3310" s="3" t="s">
        <v>32283</v>
      </c>
      <c r="K3310" s="3" t="s">
        <v>32284</v>
      </c>
      <c r="L3310" s="3"/>
    </row>
    <row r="3311" spans="1:12" ht="13.5" customHeight="1" x14ac:dyDescent="0.25">
      <c r="A3311" s="3" t="s">
        <v>9</v>
      </c>
      <c r="B3311" s="2" t="s">
        <v>42237</v>
      </c>
      <c r="C3311" s="2" t="s">
        <v>13153</v>
      </c>
      <c r="D3311" s="3" t="s">
        <v>13154</v>
      </c>
      <c r="E3311" s="3" t="s">
        <v>13155</v>
      </c>
      <c r="F3311" s="3" t="s">
        <v>13156</v>
      </c>
      <c r="G3311" s="3" t="s">
        <v>13157</v>
      </c>
      <c r="H3311" s="3" t="s">
        <v>32285</v>
      </c>
      <c r="I3311" s="3" t="s">
        <v>32286</v>
      </c>
      <c r="J3311" s="3" t="s">
        <v>32287</v>
      </c>
      <c r="K3311" s="3" t="s">
        <v>32288</v>
      </c>
      <c r="L3311" s="3"/>
    </row>
    <row r="3312" spans="1:12" ht="13.5" customHeight="1" x14ac:dyDescent="0.25">
      <c r="A3312" s="3" t="s">
        <v>9</v>
      </c>
      <c r="B3312" s="2" t="s">
        <v>42238</v>
      </c>
      <c r="C3312" s="2" t="s">
        <v>13158</v>
      </c>
      <c r="D3312" s="3" t="s">
        <v>13159</v>
      </c>
      <c r="E3312" s="3" t="s">
        <v>13160</v>
      </c>
      <c r="F3312" s="3" t="s">
        <v>13161</v>
      </c>
      <c r="G3312" s="3" t="s">
        <v>13162</v>
      </c>
      <c r="H3312" s="3" t="s">
        <v>32289</v>
      </c>
      <c r="I3312" s="3" t="s">
        <v>32290</v>
      </c>
      <c r="J3312" s="3" t="s">
        <v>32291</v>
      </c>
      <c r="K3312" s="3" t="s">
        <v>32292</v>
      </c>
      <c r="L3312" s="3"/>
    </row>
    <row r="3313" spans="1:12" ht="13.5" customHeight="1" x14ac:dyDescent="0.25">
      <c r="A3313" s="3" t="s">
        <v>106</v>
      </c>
      <c r="B3313" s="2" t="s">
        <v>42239</v>
      </c>
      <c r="C3313" s="2" t="s">
        <v>13163</v>
      </c>
      <c r="D3313" s="3" t="s">
        <v>13164</v>
      </c>
      <c r="E3313" s="3" t="s">
        <v>13165</v>
      </c>
      <c r="F3313" s="3" t="s">
        <v>13166</v>
      </c>
      <c r="G3313" s="3" t="s">
        <v>13167</v>
      </c>
      <c r="H3313" s="3" t="s">
        <v>32293</v>
      </c>
      <c r="I3313" s="3" t="s">
        <v>32294</v>
      </c>
      <c r="J3313" s="3" t="s">
        <v>32295</v>
      </c>
      <c r="K3313" s="3" t="s">
        <v>32296</v>
      </c>
      <c r="L3313" s="3"/>
    </row>
    <row r="3314" spans="1:12" ht="13.5" customHeight="1" x14ac:dyDescent="0.25">
      <c r="A3314" s="3" t="s">
        <v>9</v>
      </c>
      <c r="B3314" s="2" t="s">
        <v>42240</v>
      </c>
      <c r="C3314" s="2" t="s">
        <v>13168</v>
      </c>
      <c r="D3314" s="3" t="s">
        <v>13169</v>
      </c>
      <c r="E3314" s="3" t="s">
        <v>13169</v>
      </c>
      <c r="F3314" s="3" t="s">
        <v>13170</v>
      </c>
      <c r="G3314" s="3" t="s">
        <v>13171</v>
      </c>
      <c r="H3314" s="3" t="s">
        <v>32297</v>
      </c>
      <c r="I3314" s="3" t="s">
        <v>32297</v>
      </c>
      <c r="J3314" s="3" t="s">
        <v>32298</v>
      </c>
      <c r="K3314" s="4" t="s">
        <v>32299</v>
      </c>
      <c r="L3314" s="3"/>
    </row>
    <row r="3315" spans="1:12" ht="13.5" customHeight="1" x14ac:dyDescent="0.25">
      <c r="A3315" s="3" t="s">
        <v>9</v>
      </c>
      <c r="B3315" s="2" t="s">
        <v>42241</v>
      </c>
      <c r="C3315" s="2" t="s">
        <v>13172</v>
      </c>
      <c r="D3315" s="3" t="s">
        <v>13173</v>
      </c>
      <c r="E3315" s="3" t="s">
        <v>13174</v>
      </c>
      <c r="F3315" s="3" t="s">
        <v>13175</v>
      </c>
      <c r="G3315" s="3" t="s">
        <v>13176</v>
      </c>
      <c r="H3315" s="3" t="s">
        <v>32300</v>
      </c>
      <c r="I3315" s="3" t="s">
        <v>32301</v>
      </c>
      <c r="J3315" s="3" t="s">
        <v>32302</v>
      </c>
      <c r="K3315" s="3" t="s">
        <v>32303</v>
      </c>
      <c r="L3315" s="3"/>
    </row>
    <row r="3316" spans="1:12" ht="13.5" customHeight="1" x14ac:dyDescent="0.25">
      <c r="A3316" s="3" t="s">
        <v>9</v>
      </c>
      <c r="B3316" s="2" t="s">
        <v>42242</v>
      </c>
      <c r="C3316" s="2" t="s">
        <v>13177</v>
      </c>
      <c r="D3316" s="3" t="s">
        <v>13178</v>
      </c>
      <c r="E3316" s="3" t="s">
        <v>13179</v>
      </c>
      <c r="F3316" s="3" t="s">
        <v>13180</v>
      </c>
      <c r="G3316" s="3" t="s">
        <v>13181</v>
      </c>
      <c r="H3316" s="3" t="s">
        <v>32304</v>
      </c>
      <c r="I3316" s="3" t="s">
        <v>32305</v>
      </c>
      <c r="J3316" s="3" t="s">
        <v>32306</v>
      </c>
      <c r="K3316" s="3" t="s">
        <v>32307</v>
      </c>
      <c r="L3316" s="3"/>
    </row>
    <row r="3317" spans="1:12" ht="13.5" customHeight="1" x14ac:dyDescent="0.25">
      <c r="A3317" s="3" t="s">
        <v>506</v>
      </c>
      <c r="B3317" s="2" t="s">
        <v>42243</v>
      </c>
      <c r="C3317" s="2" t="s">
        <v>13182</v>
      </c>
      <c r="D3317" s="3" t="s">
        <v>13183</v>
      </c>
      <c r="E3317" s="3" t="s">
        <v>13183</v>
      </c>
      <c r="F3317" s="3" t="s">
        <v>13184</v>
      </c>
      <c r="G3317" s="3" t="s">
        <v>13183</v>
      </c>
      <c r="H3317" s="3" t="s">
        <v>32308</v>
      </c>
      <c r="I3317" s="3" t="s">
        <v>32308</v>
      </c>
      <c r="J3317" s="3" t="s">
        <v>32309</v>
      </c>
      <c r="K3317" s="3" t="s">
        <v>32308</v>
      </c>
      <c r="L3317" s="3"/>
    </row>
    <row r="3318" spans="1:12" ht="13.5" customHeight="1" x14ac:dyDescent="0.25">
      <c r="A3318" s="3" t="s">
        <v>506</v>
      </c>
      <c r="B3318" s="2" t="s">
        <v>42244</v>
      </c>
      <c r="C3318" s="2" t="s">
        <v>13185</v>
      </c>
      <c r="D3318" s="3" t="s">
        <v>13186</v>
      </c>
      <c r="E3318" s="3" t="s">
        <v>13186</v>
      </c>
      <c r="F3318" s="3" t="s">
        <v>13187</v>
      </c>
      <c r="G3318" s="3" t="s">
        <v>13186</v>
      </c>
      <c r="H3318" s="3" t="s">
        <v>32310</v>
      </c>
      <c r="I3318" s="3" t="s">
        <v>32310</v>
      </c>
      <c r="J3318" s="3" t="s">
        <v>32311</v>
      </c>
      <c r="K3318" s="3" t="s">
        <v>32310</v>
      </c>
      <c r="L3318" s="3"/>
    </row>
    <row r="3319" spans="1:12" ht="13.5" customHeight="1" x14ac:dyDescent="0.25">
      <c r="A3319" s="3" t="s">
        <v>9</v>
      </c>
      <c r="B3319" s="2" t="s">
        <v>42245</v>
      </c>
      <c r="C3319" s="2" t="s">
        <v>13188</v>
      </c>
      <c r="D3319" s="3" t="s">
        <v>13189</v>
      </c>
      <c r="E3319" s="3" t="s">
        <v>13190</v>
      </c>
      <c r="F3319" s="3" t="s">
        <v>13191</v>
      </c>
      <c r="G3319" s="3" t="s">
        <v>13192</v>
      </c>
      <c r="H3319" s="3" t="s">
        <v>32312</v>
      </c>
      <c r="I3319" s="3" t="s">
        <v>32313</v>
      </c>
      <c r="J3319" s="3" t="s">
        <v>32314</v>
      </c>
      <c r="K3319" s="4" t="s">
        <v>32315</v>
      </c>
      <c r="L3319" s="3"/>
    </row>
    <row r="3320" spans="1:12" ht="13.5" customHeight="1" x14ac:dyDescent="0.25">
      <c r="A3320" s="3" t="s">
        <v>9</v>
      </c>
      <c r="B3320" s="2" t="s">
        <v>42246</v>
      </c>
      <c r="C3320" s="2" t="s">
        <v>13193</v>
      </c>
      <c r="D3320" s="3" t="s">
        <v>13194</v>
      </c>
      <c r="E3320" s="3" t="s">
        <v>13195</v>
      </c>
      <c r="F3320" s="3" t="s">
        <v>13196</v>
      </c>
      <c r="G3320" s="3" t="s">
        <v>13197</v>
      </c>
      <c r="H3320" s="3" t="s">
        <v>32316</v>
      </c>
      <c r="I3320" s="3" t="s">
        <v>32317</v>
      </c>
      <c r="J3320" s="3" t="s">
        <v>32318</v>
      </c>
      <c r="K3320" s="4" t="s">
        <v>32319</v>
      </c>
      <c r="L3320" s="3"/>
    </row>
    <row r="3321" spans="1:12" ht="13.5" customHeight="1" x14ac:dyDescent="0.25">
      <c r="A3321" s="3" t="s">
        <v>106</v>
      </c>
      <c r="B3321" s="2" t="s">
        <v>42247</v>
      </c>
      <c r="C3321" s="2" t="s">
        <v>13198</v>
      </c>
      <c r="D3321" s="3" t="s">
        <v>13198</v>
      </c>
      <c r="E3321" s="3" t="s">
        <v>13199</v>
      </c>
      <c r="F3321" s="3" t="s">
        <v>13200</v>
      </c>
      <c r="G3321" s="3" t="s">
        <v>13201</v>
      </c>
      <c r="H3321" s="3" t="s">
        <v>13198</v>
      </c>
      <c r="I3321" s="3" t="s">
        <v>32320</v>
      </c>
      <c r="J3321" s="3" t="s">
        <v>32321</v>
      </c>
      <c r="K3321" s="3" t="s">
        <v>32322</v>
      </c>
      <c r="L3321" s="3"/>
    </row>
    <row r="3322" spans="1:12" ht="13.5" customHeight="1" x14ac:dyDescent="0.25">
      <c r="A3322" s="3" t="s">
        <v>106</v>
      </c>
      <c r="B3322" s="2" t="s">
        <v>42248</v>
      </c>
      <c r="C3322" s="2" t="s">
        <v>13202</v>
      </c>
      <c r="D3322" s="3" t="s">
        <v>13203</v>
      </c>
      <c r="E3322" s="3" t="s">
        <v>13204</v>
      </c>
      <c r="F3322" s="3" t="s">
        <v>13205</v>
      </c>
      <c r="G3322" s="3" t="s">
        <v>13206</v>
      </c>
      <c r="H3322" s="3" t="s">
        <v>32323</v>
      </c>
      <c r="I3322" s="3" t="s">
        <v>32324</v>
      </c>
      <c r="J3322" s="3" t="s">
        <v>32325</v>
      </c>
      <c r="K3322" s="3" t="s">
        <v>32326</v>
      </c>
      <c r="L3322" s="3"/>
    </row>
    <row r="3323" spans="1:12" ht="13.5" customHeight="1" x14ac:dyDescent="0.25">
      <c r="A3323" s="3" t="s">
        <v>106</v>
      </c>
      <c r="B3323" s="2" t="s">
        <v>42249</v>
      </c>
      <c r="C3323" s="2" t="s">
        <v>13207</v>
      </c>
      <c r="D3323" s="3" t="s">
        <v>13208</v>
      </c>
      <c r="E3323" s="3" t="s">
        <v>13209</v>
      </c>
      <c r="F3323" s="3" t="s">
        <v>13210</v>
      </c>
      <c r="G3323" s="3" t="s">
        <v>13211</v>
      </c>
      <c r="H3323" s="3" t="s">
        <v>32327</v>
      </c>
      <c r="I3323" s="3" t="s">
        <v>32328</v>
      </c>
      <c r="J3323" s="3" t="s">
        <v>32329</v>
      </c>
      <c r="K3323" s="4" t="s">
        <v>32330</v>
      </c>
      <c r="L3323" s="3"/>
    </row>
    <row r="3324" spans="1:12" ht="13.5" customHeight="1" x14ac:dyDescent="0.25">
      <c r="A3324" s="3" t="s">
        <v>106</v>
      </c>
      <c r="B3324" s="2" t="s">
        <v>42250</v>
      </c>
      <c r="C3324" s="2" t="s">
        <v>13212</v>
      </c>
      <c r="D3324" s="3" t="s">
        <v>13213</v>
      </c>
      <c r="E3324" s="3" t="s">
        <v>13214</v>
      </c>
      <c r="F3324" s="3" t="s">
        <v>13215</v>
      </c>
      <c r="G3324" s="3" t="s">
        <v>13216</v>
      </c>
      <c r="H3324" s="3" t="s">
        <v>32331</v>
      </c>
      <c r="I3324" s="3" t="s">
        <v>32332</v>
      </c>
      <c r="J3324" s="3" t="s">
        <v>32333</v>
      </c>
      <c r="K3324" s="4" t="s">
        <v>32334</v>
      </c>
      <c r="L3324" s="3"/>
    </row>
    <row r="3325" spans="1:12" ht="13.5" customHeight="1" x14ac:dyDescent="0.25">
      <c r="A3325" s="3" t="s">
        <v>106</v>
      </c>
      <c r="B3325" s="2" t="s">
        <v>42251</v>
      </c>
      <c r="C3325" s="2" t="s">
        <v>13217</v>
      </c>
      <c r="D3325" s="3" t="s">
        <v>13218</v>
      </c>
      <c r="E3325" s="3" t="s">
        <v>13219</v>
      </c>
      <c r="F3325" s="3" t="s">
        <v>13220</v>
      </c>
      <c r="G3325" s="3" t="s">
        <v>13221</v>
      </c>
      <c r="H3325" s="3" t="s">
        <v>32335</v>
      </c>
      <c r="I3325" s="3" t="s">
        <v>32336</v>
      </c>
      <c r="J3325" s="3" t="s">
        <v>32337</v>
      </c>
      <c r="K3325" s="3" t="s">
        <v>32338</v>
      </c>
      <c r="L3325" s="3"/>
    </row>
    <row r="3326" spans="1:12" ht="13.5" customHeight="1" x14ac:dyDescent="0.25">
      <c r="A3326" s="3" t="s">
        <v>106</v>
      </c>
      <c r="B3326" s="2" t="s">
        <v>42252</v>
      </c>
      <c r="C3326" s="2" t="s">
        <v>13222</v>
      </c>
      <c r="D3326" s="3" t="s">
        <v>13223</v>
      </c>
      <c r="E3326" s="3" t="s">
        <v>13224</v>
      </c>
      <c r="F3326" s="3" t="s">
        <v>13225</v>
      </c>
      <c r="G3326" s="3" t="s">
        <v>13226</v>
      </c>
      <c r="H3326" s="3" t="s">
        <v>32339</v>
      </c>
      <c r="I3326" s="3" t="s">
        <v>32340</v>
      </c>
      <c r="J3326" s="3" t="s">
        <v>32341</v>
      </c>
      <c r="K3326" s="4" t="s">
        <v>32342</v>
      </c>
      <c r="L3326" s="3"/>
    </row>
    <row r="3327" spans="1:12" ht="13.5" customHeight="1" x14ac:dyDescent="0.25">
      <c r="A3327" s="3" t="s">
        <v>106</v>
      </c>
      <c r="B3327" s="2" t="s">
        <v>42253</v>
      </c>
      <c r="C3327" s="2" t="s">
        <v>13227</v>
      </c>
      <c r="D3327" s="3" t="s">
        <v>13228</v>
      </c>
      <c r="E3327" s="3" t="s">
        <v>13229</v>
      </c>
      <c r="F3327" s="3" t="s">
        <v>13230</v>
      </c>
      <c r="G3327" s="3" t="s">
        <v>13231</v>
      </c>
      <c r="H3327" s="3" t="s">
        <v>32343</v>
      </c>
      <c r="I3327" s="3" t="s">
        <v>32344</v>
      </c>
      <c r="J3327" s="3" t="s">
        <v>32345</v>
      </c>
      <c r="K3327" s="4" t="s">
        <v>32346</v>
      </c>
      <c r="L3327" s="3"/>
    </row>
    <row r="3328" spans="1:12" ht="13.5" customHeight="1" x14ac:dyDescent="0.25">
      <c r="A3328" s="3" t="s">
        <v>106</v>
      </c>
      <c r="B3328" s="2" t="s">
        <v>42254</v>
      </c>
      <c r="C3328" s="2" t="s">
        <v>13232</v>
      </c>
      <c r="D3328" s="3" t="s">
        <v>13233</v>
      </c>
      <c r="E3328" s="3" t="s">
        <v>13234</v>
      </c>
      <c r="F3328" s="3" t="s">
        <v>13235</v>
      </c>
      <c r="G3328" s="3" t="s">
        <v>13236</v>
      </c>
      <c r="H3328" s="3" t="s">
        <v>32347</v>
      </c>
      <c r="I3328" s="3" t="s">
        <v>32348</v>
      </c>
      <c r="J3328" s="3" t="s">
        <v>32349</v>
      </c>
      <c r="K3328" s="3" t="s">
        <v>32350</v>
      </c>
      <c r="L3328" s="3"/>
    </row>
    <row r="3329" spans="1:12" ht="13.5" customHeight="1" x14ac:dyDescent="0.25">
      <c r="A3329" s="3" t="s">
        <v>106</v>
      </c>
      <c r="B3329" s="2" t="s">
        <v>42255</v>
      </c>
      <c r="C3329" s="2" t="s">
        <v>13237</v>
      </c>
      <c r="D3329" s="3" t="s">
        <v>13238</v>
      </c>
      <c r="E3329" s="3" t="s">
        <v>13239</v>
      </c>
      <c r="F3329" s="3" t="s">
        <v>13240</v>
      </c>
      <c r="G3329" s="3" t="s">
        <v>13241</v>
      </c>
      <c r="H3329" s="3" t="s">
        <v>32351</v>
      </c>
      <c r="I3329" s="3" t="s">
        <v>32352</v>
      </c>
      <c r="J3329" s="3" t="s">
        <v>32353</v>
      </c>
      <c r="K3329" s="4" t="s">
        <v>32354</v>
      </c>
      <c r="L3329" s="3"/>
    </row>
    <row r="3330" spans="1:12" ht="13.5" customHeight="1" x14ac:dyDescent="0.25">
      <c r="A3330" s="3" t="s">
        <v>106</v>
      </c>
      <c r="B3330" s="2" t="s">
        <v>42256</v>
      </c>
      <c r="C3330" s="2" t="s">
        <v>13242</v>
      </c>
      <c r="D3330" s="3" t="s">
        <v>13243</v>
      </c>
      <c r="E3330" s="3" t="s">
        <v>13244</v>
      </c>
      <c r="F3330" s="3" t="s">
        <v>13245</v>
      </c>
      <c r="G3330" s="3" t="s">
        <v>13246</v>
      </c>
      <c r="H3330" s="3" t="s">
        <v>32355</v>
      </c>
      <c r="I3330" s="3" t="s">
        <v>32356</v>
      </c>
      <c r="J3330" s="3" t="s">
        <v>32357</v>
      </c>
      <c r="K3330" s="4" t="s">
        <v>32358</v>
      </c>
      <c r="L3330" s="3"/>
    </row>
    <row r="3331" spans="1:12" ht="13.5" customHeight="1" x14ac:dyDescent="0.25">
      <c r="A3331" s="3" t="s">
        <v>106</v>
      </c>
      <c r="B3331" s="2" t="s">
        <v>42257</v>
      </c>
      <c r="C3331" s="2" t="s">
        <v>13247</v>
      </c>
      <c r="D3331" s="3" t="s">
        <v>13248</v>
      </c>
      <c r="E3331" s="3" t="s">
        <v>13249</v>
      </c>
      <c r="F3331" s="3" t="s">
        <v>13250</v>
      </c>
      <c r="G3331" s="3" t="s">
        <v>13251</v>
      </c>
      <c r="H3331" s="3" t="s">
        <v>32359</v>
      </c>
      <c r="I3331" s="3" t="s">
        <v>32360</v>
      </c>
      <c r="J3331" s="3" t="s">
        <v>32361</v>
      </c>
      <c r="K3331" s="4" t="s">
        <v>32362</v>
      </c>
      <c r="L3331" s="3"/>
    </row>
    <row r="3332" spans="1:12" ht="13.5" customHeight="1" x14ac:dyDescent="0.25">
      <c r="A3332" s="3" t="s">
        <v>106</v>
      </c>
      <c r="B3332" s="2" t="s">
        <v>42258</v>
      </c>
      <c r="C3332" s="2" t="s">
        <v>13252</v>
      </c>
      <c r="D3332" s="3" t="s">
        <v>13253</v>
      </c>
      <c r="E3332" s="3" t="s">
        <v>13254</v>
      </c>
      <c r="F3332" s="3" t="s">
        <v>13255</v>
      </c>
      <c r="G3332" s="3" t="s">
        <v>13256</v>
      </c>
      <c r="H3332" s="3" t="s">
        <v>32363</v>
      </c>
      <c r="I3332" s="3" t="s">
        <v>32364</v>
      </c>
      <c r="J3332" s="3" t="s">
        <v>32365</v>
      </c>
      <c r="K3332" s="4" t="s">
        <v>32366</v>
      </c>
      <c r="L3332" s="3"/>
    </row>
    <row r="3333" spans="1:12" ht="13.5" customHeight="1" x14ac:dyDescent="0.25">
      <c r="A3333" s="3" t="s">
        <v>106</v>
      </c>
      <c r="B3333" s="2" t="s">
        <v>42259</v>
      </c>
      <c r="C3333" s="2" t="s">
        <v>13257</v>
      </c>
      <c r="D3333" s="3" t="s">
        <v>13258</v>
      </c>
      <c r="E3333" s="3" t="s">
        <v>13259</v>
      </c>
      <c r="F3333" s="3" t="s">
        <v>13260</v>
      </c>
      <c r="G3333" s="3" t="s">
        <v>13261</v>
      </c>
      <c r="H3333" s="3" t="s">
        <v>32367</v>
      </c>
      <c r="I3333" s="3" t="s">
        <v>32368</v>
      </c>
      <c r="J3333" s="3" t="s">
        <v>32369</v>
      </c>
      <c r="K3333" s="4" t="s">
        <v>32370</v>
      </c>
      <c r="L3333" s="3"/>
    </row>
    <row r="3334" spans="1:12" ht="13.5" customHeight="1" x14ac:dyDescent="0.25">
      <c r="A3334" s="3" t="s">
        <v>106</v>
      </c>
      <c r="B3334" s="2" t="s">
        <v>42260</v>
      </c>
      <c r="C3334" s="2" t="s">
        <v>13262</v>
      </c>
      <c r="D3334" s="3" t="s">
        <v>13263</v>
      </c>
      <c r="E3334" s="3" t="s">
        <v>13264</v>
      </c>
      <c r="F3334" s="3" t="s">
        <v>13265</v>
      </c>
      <c r="G3334" s="3" t="s">
        <v>13266</v>
      </c>
      <c r="H3334" s="3" t="s">
        <v>32371</v>
      </c>
      <c r="I3334" s="3" t="s">
        <v>32372</v>
      </c>
      <c r="J3334" s="3" t="s">
        <v>32373</v>
      </c>
      <c r="K3334" s="4" t="s">
        <v>32374</v>
      </c>
      <c r="L3334" s="3"/>
    </row>
    <row r="3335" spans="1:12" ht="13.5" customHeight="1" x14ac:dyDescent="0.25">
      <c r="A3335" s="3" t="s">
        <v>106</v>
      </c>
      <c r="B3335" s="2" t="s">
        <v>42261</v>
      </c>
      <c r="C3335" s="2" t="s">
        <v>13267</v>
      </c>
      <c r="D3335" s="3" t="s">
        <v>13268</v>
      </c>
      <c r="E3335" s="3" t="s">
        <v>13269</v>
      </c>
      <c r="F3335" s="3" t="s">
        <v>13270</v>
      </c>
      <c r="G3335" s="3" t="s">
        <v>13271</v>
      </c>
      <c r="H3335" s="3" t="s">
        <v>32375</v>
      </c>
      <c r="I3335" s="3" t="s">
        <v>32376</v>
      </c>
      <c r="J3335" s="3" t="s">
        <v>32377</v>
      </c>
      <c r="K3335" s="4" t="s">
        <v>32378</v>
      </c>
      <c r="L3335" s="3"/>
    </row>
    <row r="3336" spans="1:12" ht="13.5" customHeight="1" x14ac:dyDescent="0.25">
      <c r="A3336" s="3" t="s">
        <v>106</v>
      </c>
      <c r="B3336" s="2" t="s">
        <v>42262</v>
      </c>
      <c r="C3336" s="2" t="s">
        <v>13272</v>
      </c>
      <c r="D3336" s="3" t="s">
        <v>13273</v>
      </c>
      <c r="E3336" s="3" t="s">
        <v>13274</v>
      </c>
      <c r="F3336" s="3" t="s">
        <v>13275</v>
      </c>
      <c r="G3336" s="3" t="s">
        <v>13276</v>
      </c>
      <c r="H3336" s="3" t="s">
        <v>32379</v>
      </c>
      <c r="I3336" s="3" t="s">
        <v>32380</v>
      </c>
      <c r="J3336" s="3" t="s">
        <v>32381</v>
      </c>
      <c r="K3336" s="4" t="s">
        <v>32382</v>
      </c>
      <c r="L3336" s="3"/>
    </row>
    <row r="3337" spans="1:12" ht="13.5" customHeight="1" x14ac:dyDescent="0.25">
      <c r="A3337" s="3" t="s">
        <v>106</v>
      </c>
      <c r="B3337" s="2" t="s">
        <v>42263</v>
      </c>
      <c r="C3337" s="2" t="s">
        <v>13277</v>
      </c>
      <c r="D3337" s="3" t="s">
        <v>13278</v>
      </c>
      <c r="E3337" s="3" t="s">
        <v>13279</v>
      </c>
      <c r="F3337" s="3" t="s">
        <v>13280</v>
      </c>
      <c r="G3337" s="3" t="s">
        <v>13281</v>
      </c>
      <c r="H3337" s="3" t="s">
        <v>32383</v>
      </c>
      <c r="I3337" s="3" t="s">
        <v>32384</v>
      </c>
      <c r="J3337" s="3" t="s">
        <v>32385</v>
      </c>
      <c r="K3337" s="4" t="s">
        <v>32386</v>
      </c>
      <c r="L3337" s="3"/>
    </row>
    <row r="3338" spans="1:12" ht="13.5" customHeight="1" x14ac:dyDescent="0.25">
      <c r="A3338" s="3" t="s">
        <v>106</v>
      </c>
      <c r="B3338" s="2" t="s">
        <v>42264</v>
      </c>
      <c r="C3338" s="2" t="s">
        <v>13282</v>
      </c>
      <c r="D3338" s="3" t="s">
        <v>13283</v>
      </c>
      <c r="E3338" s="3" t="s">
        <v>13284</v>
      </c>
      <c r="F3338" s="3" t="s">
        <v>13285</v>
      </c>
      <c r="G3338" s="3" t="s">
        <v>13286</v>
      </c>
      <c r="H3338" s="3" t="s">
        <v>32387</v>
      </c>
      <c r="I3338" s="3" t="s">
        <v>32388</v>
      </c>
      <c r="J3338" s="3" t="s">
        <v>32389</v>
      </c>
      <c r="K3338" s="4" t="s">
        <v>32390</v>
      </c>
      <c r="L3338" s="3"/>
    </row>
    <row r="3339" spans="1:12" ht="13.5" customHeight="1" x14ac:dyDescent="0.25">
      <c r="A3339" s="3" t="s">
        <v>106</v>
      </c>
      <c r="B3339" s="2" t="s">
        <v>42265</v>
      </c>
      <c r="C3339" s="2" t="s">
        <v>13287</v>
      </c>
      <c r="D3339" s="3" t="s">
        <v>13288</v>
      </c>
      <c r="E3339" s="3" t="s">
        <v>13289</v>
      </c>
      <c r="F3339" s="3" t="s">
        <v>13290</v>
      </c>
      <c r="G3339" s="3" t="s">
        <v>13291</v>
      </c>
      <c r="H3339" s="3" t="s">
        <v>32391</v>
      </c>
      <c r="I3339" s="3" t="s">
        <v>32392</v>
      </c>
      <c r="J3339" s="3" t="s">
        <v>32393</v>
      </c>
      <c r="K3339" s="3" t="s">
        <v>32394</v>
      </c>
      <c r="L3339" s="3"/>
    </row>
    <row r="3340" spans="1:12" ht="13.5" customHeight="1" x14ac:dyDescent="0.25">
      <c r="A3340" s="3" t="s">
        <v>106</v>
      </c>
      <c r="B3340" s="2" t="s">
        <v>42266</v>
      </c>
      <c r="C3340" s="2" t="s">
        <v>13292</v>
      </c>
      <c r="D3340" s="3" t="s">
        <v>13293</v>
      </c>
      <c r="E3340" s="3" t="s">
        <v>13294</v>
      </c>
      <c r="F3340" s="3" t="s">
        <v>13295</v>
      </c>
      <c r="G3340" s="3" t="s">
        <v>13296</v>
      </c>
      <c r="H3340" s="3" t="s">
        <v>32395</v>
      </c>
      <c r="I3340" s="3" t="s">
        <v>32396</v>
      </c>
      <c r="J3340" s="3" t="s">
        <v>32397</v>
      </c>
      <c r="K3340" s="4" t="s">
        <v>32398</v>
      </c>
      <c r="L3340" s="3"/>
    </row>
    <row r="3341" spans="1:12" ht="13.5" customHeight="1" x14ac:dyDescent="0.25">
      <c r="A3341" s="3" t="s">
        <v>106</v>
      </c>
      <c r="B3341" s="2" t="s">
        <v>42267</v>
      </c>
      <c r="C3341" s="2" t="s">
        <v>13297</v>
      </c>
      <c r="D3341" s="3" t="s">
        <v>13298</v>
      </c>
      <c r="E3341" s="3" t="s">
        <v>13299</v>
      </c>
      <c r="F3341" s="3" t="s">
        <v>13300</v>
      </c>
      <c r="G3341" s="3" t="s">
        <v>13301</v>
      </c>
      <c r="H3341" s="3" t="s">
        <v>32399</v>
      </c>
      <c r="I3341" s="3" t="s">
        <v>32400</v>
      </c>
      <c r="J3341" s="3" t="s">
        <v>32401</v>
      </c>
      <c r="K3341" s="4" t="s">
        <v>32402</v>
      </c>
      <c r="L3341" s="3"/>
    </row>
    <row r="3342" spans="1:12" ht="13.5" customHeight="1" x14ac:dyDescent="0.25">
      <c r="A3342" s="3" t="s">
        <v>106</v>
      </c>
      <c r="B3342" s="2" t="s">
        <v>42268</v>
      </c>
      <c r="C3342" s="2" t="s">
        <v>13302</v>
      </c>
      <c r="D3342" s="3" t="s">
        <v>13303</v>
      </c>
      <c r="E3342" s="3" t="s">
        <v>13304</v>
      </c>
      <c r="F3342" s="3" t="s">
        <v>13305</v>
      </c>
      <c r="G3342" s="3" t="s">
        <v>13306</v>
      </c>
      <c r="H3342" s="3" t="s">
        <v>32403</v>
      </c>
      <c r="I3342" s="3" t="s">
        <v>32404</v>
      </c>
      <c r="J3342" s="3" t="s">
        <v>32405</v>
      </c>
      <c r="K3342" s="4" t="s">
        <v>32406</v>
      </c>
      <c r="L3342" s="3"/>
    </row>
    <row r="3343" spans="1:12" ht="13.5" customHeight="1" x14ac:dyDescent="0.25">
      <c r="A3343" s="3" t="s">
        <v>106</v>
      </c>
      <c r="B3343" s="2" t="s">
        <v>42269</v>
      </c>
      <c r="C3343" s="2" t="s">
        <v>13307</v>
      </c>
      <c r="D3343" s="3" t="s">
        <v>13308</v>
      </c>
      <c r="E3343" s="3" t="s">
        <v>13309</v>
      </c>
      <c r="F3343" s="3" t="s">
        <v>13310</v>
      </c>
      <c r="G3343" s="3" t="s">
        <v>13311</v>
      </c>
      <c r="H3343" s="3" t="s">
        <v>32407</v>
      </c>
      <c r="I3343" s="3" t="s">
        <v>32408</v>
      </c>
      <c r="J3343" s="3" t="s">
        <v>32409</v>
      </c>
      <c r="K3343" s="4" t="s">
        <v>32410</v>
      </c>
      <c r="L3343" s="3"/>
    </row>
    <row r="3344" spans="1:12" ht="13.5" customHeight="1" x14ac:dyDescent="0.25">
      <c r="A3344" s="3" t="s">
        <v>106</v>
      </c>
      <c r="B3344" s="2" t="s">
        <v>42270</v>
      </c>
      <c r="C3344" s="2" t="s">
        <v>13312</v>
      </c>
      <c r="D3344" s="3" t="s">
        <v>13313</v>
      </c>
      <c r="E3344" s="3" t="s">
        <v>13314</v>
      </c>
      <c r="F3344" s="3" t="s">
        <v>13315</v>
      </c>
      <c r="G3344" s="3" t="s">
        <v>13316</v>
      </c>
      <c r="H3344" s="3" t="s">
        <v>32411</v>
      </c>
      <c r="I3344" s="3" t="s">
        <v>32412</v>
      </c>
      <c r="J3344" s="3" t="s">
        <v>32413</v>
      </c>
      <c r="K3344" s="4" t="s">
        <v>32414</v>
      </c>
      <c r="L3344" s="3"/>
    </row>
    <row r="3345" spans="1:12" ht="13.5" customHeight="1" x14ac:dyDescent="0.25">
      <c r="A3345" s="3" t="s">
        <v>106</v>
      </c>
      <c r="B3345" s="2" t="s">
        <v>42271</v>
      </c>
      <c r="C3345" s="2" t="s">
        <v>13317</v>
      </c>
      <c r="D3345" s="3" t="s">
        <v>13318</v>
      </c>
      <c r="E3345" s="3" t="s">
        <v>13319</v>
      </c>
      <c r="F3345" s="3" t="s">
        <v>13320</v>
      </c>
      <c r="G3345" s="3" t="s">
        <v>13321</v>
      </c>
      <c r="H3345" s="3" t="s">
        <v>32415</v>
      </c>
      <c r="I3345" s="3" t="s">
        <v>32416</v>
      </c>
      <c r="J3345" s="3" t="s">
        <v>32417</v>
      </c>
      <c r="K3345" s="4" t="s">
        <v>32418</v>
      </c>
      <c r="L3345" s="3"/>
    </row>
    <row r="3346" spans="1:12" ht="13.5" customHeight="1" x14ac:dyDescent="0.25">
      <c r="A3346" s="3" t="s">
        <v>106</v>
      </c>
      <c r="B3346" s="2" t="s">
        <v>42272</v>
      </c>
      <c r="C3346" s="2" t="s">
        <v>13322</v>
      </c>
      <c r="D3346" s="3" t="s">
        <v>13323</v>
      </c>
      <c r="E3346" s="3" t="s">
        <v>13324</v>
      </c>
      <c r="F3346" s="3" t="s">
        <v>13325</v>
      </c>
      <c r="G3346" s="3" t="s">
        <v>13326</v>
      </c>
      <c r="H3346" s="3" t="s">
        <v>32419</v>
      </c>
      <c r="I3346" s="3" t="s">
        <v>32420</v>
      </c>
      <c r="J3346" s="3" t="s">
        <v>32421</v>
      </c>
      <c r="K3346" s="4" t="s">
        <v>32422</v>
      </c>
      <c r="L3346" s="3"/>
    </row>
    <row r="3347" spans="1:12" ht="13.5" customHeight="1" x14ac:dyDescent="0.25">
      <c r="A3347" s="3" t="s">
        <v>106</v>
      </c>
      <c r="B3347" s="2" t="s">
        <v>42273</v>
      </c>
      <c r="C3347" s="2" t="s">
        <v>13327</v>
      </c>
      <c r="D3347" s="3" t="s">
        <v>13328</v>
      </c>
      <c r="E3347" s="3" t="s">
        <v>13329</v>
      </c>
      <c r="F3347" s="3" t="s">
        <v>13330</v>
      </c>
      <c r="G3347" s="3" t="s">
        <v>13331</v>
      </c>
      <c r="H3347" s="3" t="s">
        <v>32423</v>
      </c>
      <c r="I3347" s="3" t="s">
        <v>32424</v>
      </c>
      <c r="J3347" s="3" t="s">
        <v>32425</v>
      </c>
      <c r="K3347" s="4" t="s">
        <v>32426</v>
      </c>
      <c r="L3347" s="3"/>
    </row>
    <row r="3348" spans="1:12" ht="13.5" customHeight="1" x14ac:dyDescent="0.25">
      <c r="A3348" s="3" t="s">
        <v>106</v>
      </c>
      <c r="B3348" s="2" t="s">
        <v>42274</v>
      </c>
      <c r="C3348" s="2" t="s">
        <v>13332</v>
      </c>
      <c r="D3348" s="3" t="s">
        <v>13333</v>
      </c>
      <c r="E3348" s="3" t="s">
        <v>13334</v>
      </c>
      <c r="F3348" s="3" t="s">
        <v>13335</v>
      </c>
      <c r="G3348" s="3" t="s">
        <v>13336</v>
      </c>
      <c r="H3348" s="3" t="s">
        <v>32427</v>
      </c>
      <c r="I3348" s="3" t="s">
        <v>32428</v>
      </c>
      <c r="J3348" s="3" t="s">
        <v>32429</v>
      </c>
      <c r="K3348" s="4" t="s">
        <v>32430</v>
      </c>
      <c r="L3348" s="3"/>
    </row>
    <row r="3349" spans="1:12" ht="13.5" customHeight="1" x14ac:dyDescent="0.25">
      <c r="A3349" s="3" t="s">
        <v>9</v>
      </c>
      <c r="B3349" s="2" t="s">
        <v>42275</v>
      </c>
      <c r="C3349" s="2" t="s">
        <v>13337</v>
      </c>
      <c r="D3349" s="3" t="s">
        <v>13338</v>
      </c>
      <c r="E3349" s="3" t="s">
        <v>13338</v>
      </c>
      <c r="F3349" s="3" t="s">
        <v>13339</v>
      </c>
      <c r="G3349" s="3" t="s">
        <v>13340</v>
      </c>
      <c r="H3349" s="3" t="s">
        <v>32431</v>
      </c>
      <c r="I3349" s="3" t="s">
        <v>32431</v>
      </c>
      <c r="J3349" s="3" t="s">
        <v>32432</v>
      </c>
      <c r="K3349" s="3" t="s">
        <v>32433</v>
      </c>
      <c r="L3349" s="3"/>
    </row>
    <row r="3350" spans="1:12" ht="13.5" customHeight="1" x14ac:dyDescent="0.25">
      <c r="A3350" s="3" t="s">
        <v>9</v>
      </c>
      <c r="B3350" s="2" t="s">
        <v>42276</v>
      </c>
      <c r="C3350" s="2" t="s">
        <v>13341</v>
      </c>
      <c r="D3350" s="3" t="s">
        <v>13342</v>
      </c>
      <c r="E3350" s="3" t="s">
        <v>13342</v>
      </c>
      <c r="F3350" s="3" t="s">
        <v>13343</v>
      </c>
      <c r="G3350" s="3" t="s">
        <v>13344</v>
      </c>
      <c r="H3350" s="3" t="s">
        <v>32434</v>
      </c>
      <c r="I3350" s="3" t="s">
        <v>32434</v>
      </c>
      <c r="J3350" s="3" t="s">
        <v>32435</v>
      </c>
      <c r="K3350" s="3" t="s">
        <v>32436</v>
      </c>
      <c r="L3350" s="3"/>
    </row>
    <row r="3351" spans="1:12" ht="13.5" customHeight="1" x14ac:dyDescent="0.25">
      <c r="A3351" s="3" t="s">
        <v>9</v>
      </c>
      <c r="B3351" s="2" t="s">
        <v>42277</v>
      </c>
      <c r="C3351" s="2" t="s">
        <v>13345</v>
      </c>
      <c r="D3351" s="3" t="s">
        <v>13346</v>
      </c>
      <c r="E3351" s="3" t="s">
        <v>13346</v>
      </c>
      <c r="F3351" s="3" t="s">
        <v>13347</v>
      </c>
      <c r="G3351" s="3" t="s">
        <v>13348</v>
      </c>
      <c r="H3351" s="3" t="s">
        <v>32437</v>
      </c>
      <c r="I3351" s="3" t="s">
        <v>32437</v>
      </c>
      <c r="J3351" s="3" t="s">
        <v>32438</v>
      </c>
      <c r="K3351" s="3" t="s">
        <v>32439</v>
      </c>
      <c r="L3351" s="3"/>
    </row>
    <row r="3352" spans="1:12" ht="13.5" customHeight="1" x14ac:dyDescent="0.25">
      <c r="A3352" s="3" t="s">
        <v>54</v>
      </c>
      <c r="B3352" s="2" t="s">
        <v>42278</v>
      </c>
      <c r="C3352" s="2" t="s">
        <v>13349</v>
      </c>
      <c r="D3352" s="3" t="s">
        <v>13350</v>
      </c>
      <c r="E3352" s="3" t="s">
        <v>13351</v>
      </c>
      <c r="F3352" s="3" t="s">
        <v>13352</v>
      </c>
      <c r="G3352" s="3" t="s">
        <v>13353</v>
      </c>
      <c r="H3352" s="3" t="s">
        <v>32440</v>
      </c>
      <c r="I3352" s="3" t="s">
        <v>32441</v>
      </c>
      <c r="J3352" s="3" t="s">
        <v>32442</v>
      </c>
      <c r="K3352" s="4" t="s">
        <v>32443</v>
      </c>
      <c r="L3352" s="3"/>
    </row>
    <row r="3353" spans="1:12" ht="13.5" customHeight="1" x14ac:dyDescent="0.25">
      <c r="A3353" s="3" t="s">
        <v>84</v>
      </c>
      <c r="B3353" s="2" t="s">
        <v>42279</v>
      </c>
      <c r="C3353" s="2" t="s">
        <v>13354</v>
      </c>
      <c r="D3353" s="3" t="s">
        <v>13355</v>
      </c>
      <c r="E3353" s="3" t="s">
        <v>13355</v>
      </c>
      <c r="F3353" s="3" t="s">
        <v>13356</v>
      </c>
      <c r="G3353" s="3" t="s">
        <v>13357</v>
      </c>
      <c r="H3353" s="3" t="s">
        <v>32444</v>
      </c>
      <c r="I3353" s="3" t="s">
        <v>32444</v>
      </c>
      <c r="J3353" s="3" t="s">
        <v>32445</v>
      </c>
      <c r="K3353" s="3" t="s">
        <v>32446</v>
      </c>
      <c r="L3353" s="3"/>
    </row>
    <row r="3354" spans="1:12" ht="13.5" customHeight="1" x14ac:dyDescent="0.25">
      <c r="A3354" s="3" t="s">
        <v>84</v>
      </c>
      <c r="B3354" s="2" t="s">
        <v>42280</v>
      </c>
      <c r="C3354" s="2" t="s">
        <v>13358</v>
      </c>
      <c r="D3354" s="3" t="s">
        <v>13359</v>
      </c>
      <c r="E3354" s="3" t="s">
        <v>13359</v>
      </c>
      <c r="F3354" s="3" t="s">
        <v>13360</v>
      </c>
      <c r="G3354" s="3" t="s">
        <v>13359</v>
      </c>
      <c r="H3354" s="3" t="s">
        <v>32447</v>
      </c>
      <c r="I3354" s="3" t="s">
        <v>32447</v>
      </c>
      <c r="J3354" s="3" t="s">
        <v>32448</v>
      </c>
      <c r="K3354" s="3" t="s">
        <v>32447</v>
      </c>
      <c r="L3354" s="3"/>
    </row>
    <row r="3355" spans="1:12" ht="13.5" customHeight="1" x14ac:dyDescent="0.25">
      <c r="A3355" s="3" t="s">
        <v>5522</v>
      </c>
      <c r="B3355" s="2" t="s">
        <v>42281</v>
      </c>
      <c r="C3355" s="2" t="s">
        <v>13361</v>
      </c>
      <c r="D3355" s="3" t="s">
        <v>13362</v>
      </c>
      <c r="E3355" s="3" t="s">
        <v>13362</v>
      </c>
      <c r="F3355" s="3" t="s">
        <v>13363</v>
      </c>
      <c r="G3355" s="3" t="s">
        <v>13362</v>
      </c>
      <c r="H3355" s="3" t="s">
        <v>32449</v>
      </c>
      <c r="I3355" s="3" t="s">
        <v>32449</v>
      </c>
      <c r="J3355" s="3" t="s">
        <v>32450</v>
      </c>
      <c r="K3355" s="3" t="s">
        <v>32449</v>
      </c>
      <c r="L3355" s="3"/>
    </row>
    <row r="3356" spans="1:12" ht="13.5" customHeight="1" x14ac:dyDescent="0.25">
      <c r="A3356" s="3" t="s">
        <v>6397</v>
      </c>
      <c r="B3356" s="2" t="s">
        <v>42282</v>
      </c>
      <c r="C3356" s="2" t="s">
        <v>13364</v>
      </c>
      <c r="D3356" s="3" t="s">
        <v>13365</v>
      </c>
      <c r="E3356" s="3" t="s">
        <v>13365</v>
      </c>
      <c r="F3356" s="3" t="s">
        <v>13366</v>
      </c>
      <c r="G3356" s="3" t="s">
        <v>13365</v>
      </c>
      <c r="H3356" s="3" t="s">
        <v>32451</v>
      </c>
      <c r="I3356" s="3" t="s">
        <v>32451</v>
      </c>
      <c r="J3356" s="3" t="s">
        <v>32452</v>
      </c>
      <c r="K3356" s="3" t="s">
        <v>32451</v>
      </c>
      <c r="L3356" s="3"/>
    </row>
    <row r="3357" spans="1:12" ht="13.5" customHeight="1" x14ac:dyDescent="0.25">
      <c r="A3357" s="3" t="s">
        <v>6397</v>
      </c>
      <c r="B3357" s="2" t="s">
        <v>42283</v>
      </c>
      <c r="C3357" s="2" t="s">
        <v>13367</v>
      </c>
      <c r="D3357" s="3" t="s">
        <v>13368</v>
      </c>
      <c r="E3357" s="3" t="s">
        <v>13369</v>
      </c>
      <c r="F3357" s="3" t="s">
        <v>13370</v>
      </c>
      <c r="G3357" s="3" t="s">
        <v>13371</v>
      </c>
      <c r="H3357" s="3" t="s">
        <v>32453</v>
      </c>
      <c r="I3357" s="3" t="s">
        <v>32454</v>
      </c>
      <c r="J3357" s="3" t="s">
        <v>32455</v>
      </c>
      <c r="K3357" s="3" t="s">
        <v>32453</v>
      </c>
      <c r="L3357" s="3"/>
    </row>
    <row r="3358" spans="1:12" ht="13.5" customHeight="1" x14ac:dyDescent="0.25">
      <c r="A3358" s="3" t="s">
        <v>6397</v>
      </c>
      <c r="B3358" s="2" t="s">
        <v>42284</v>
      </c>
      <c r="C3358" s="2" t="s">
        <v>13372</v>
      </c>
      <c r="D3358" s="3" t="s">
        <v>13373</v>
      </c>
      <c r="E3358" s="3" t="s">
        <v>13373</v>
      </c>
      <c r="F3358" s="3" t="s">
        <v>13374</v>
      </c>
      <c r="G3358" s="3" t="s">
        <v>13373</v>
      </c>
      <c r="H3358" s="3" t="s">
        <v>32456</v>
      </c>
      <c r="I3358" s="3" t="s">
        <v>32456</v>
      </c>
      <c r="J3358" s="3" t="s">
        <v>32457</v>
      </c>
      <c r="K3358" s="3" t="s">
        <v>32456</v>
      </c>
      <c r="L3358" s="3"/>
    </row>
    <row r="3359" spans="1:12" ht="13.5" customHeight="1" x14ac:dyDescent="0.25">
      <c r="A3359" s="3" t="s">
        <v>6397</v>
      </c>
      <c r="B3359" s="2" t="s">
        <v>42285</v>
      </c>
      <c r="C3359" s="2" t="s">
        <v>13375</v>
      </c>
      <c r="D3359" s="3" t="s">
        <v>13376</v>
      </c>
      <c r="E3359" s="3" t="s">
        <v>13376</v>
      </c>
      <c r="F3359" s="3" t="s">
        <v>13377</v>
      </c>
      <c r="G3359" s="3" t="s">
        <v>13376</v>
      </c>
      <c r="H3359" s="3" t="s">
        <v>32458</v>
      </c>
      <c r="I3359" s="3" t="s">
        <v>32458</v>
      </c>
      <c r="J3359" s="3" t="s">
        <v>32459</v>
      </c>
      <c r="K3359" s="3" t="s">
        <v>32458</v>
      </c>
      <c r="L3359" s="3"/>
    </row>
    <row r="3360" spans="1:12" ht="13.5" customHeight="1" x14ac:dyDescent="0.25">
      <c r="A3360" s="3" t="s">
        <v>9</v>
      </c>
      <c r="B3360" s="2" t="s">
        <v>42286</v>
      </c>
      <c r="C3360" s="2" t="s">
        <v>13378</v>
      </c>
      <c r="D3360" s="3" t="s">
        <v>13379</v>
      </c>
      <c r="E3360" s="3" t="s">
        <v>13379</v>
      </c>
      <c r="F3360" s="3" t="s">
        <v>13380</v>
      </c>
      <c r="G3360" s="3" t="s">
        <v>13381</v>
      </c>
      <c r="H3360" s="3" t="s">
        <v>32460</v>
      </c>
      <c r="I3360" s="3" t="s">
        <v>32460</v>
      </c>
      <c r="J3360" s="3" t="s">
        <v>32461</v>
      </c>
      <c r="K3360" s="3" t="s">
        <v>32462</v>
      </c>
      <c r="L3360" s="3"/>
    </row>
    <row r="3361" spans="1:12" ht="13.5" customHeight="1" x14ac:dyDescent="0.25">
      <c r="A3361" s="5" t="s">
        <v>13581</v>
      </c>
      <c r="B3361" s="5" t="s">
        <v>44843</v>
      </c>
      <c r="C3361" s="5" t="s">
        <v>44844</v>
      </c>
      <c r="D3361" s="5" t="s">
        <v>44845</v>
      </c>
      <c r="E3361" s="1" t="s">
        <v>44845</v>
      </c>
      <c r="F3361" s="1" t="s">
        <v>44846</v>
      </c>
      <c r="G3361" s="1" t="s">
        <v>44847</v>
      </c>
      <c r="H3361" s="5" t="str">
        <f ca="1">IFERROR(__xludf.DUMMYFUNCTION("GOOGLETRANSLATE(D120,""en"",""ja"")"),"巨大ミトコンドリア")</f>
        <v>巨大ミトコンドリア</v>
      </c>
      <c r="I3361" s="5" t="str">
        <f ca="1">IFERROR(__xludf.DUMMYFUNCTION("GOOGLETRANSLATE(E120,""en"",""ja"")"),"巨大ミトコンドリア")</f>
        <v>巨大ミトコンドリア</v>
      </c>
      <c r="J3361" s="5" t="str">
        <f ca="1">IFERROR(__xludf.DUMMYFUNCTION("GOOGLETRANSLATE(F120,""en"",""ja"")"),"生物標本における巨大ミトコンドリアの評価。")</f>
        <v>生物標本における巨大ミトコンドリアの評価。</v>
      </c>
      <c r="K3361" s="5" t="str">
        <f ca="1">IFERROR(__xludf.DUMMYFUNCTION("GOOGLETRANSLATE(G120,""en"",""ja"")"),"巨大ミトコンドリア評価")</f>
        <v>巨大ミトコンドリア評価</v>
      </c>
      <c r="L3361" s="3"/>
    </row>
    <row r="3362" spans="1:12" ht="13.5" customHeight="1" x14ac:dyDescent="0.25">
      <c r="A3362" s="3" t="s">
        <v>145</v>
      </c>
      <c r="B3362" s="2" t="s">
        <v>42287</v>
      </c>
      <c r="C3362" s="2" t="s">
        <v>13382</v>
      </c>
      <c r="D3362" s="3" t="s">
        <v>13383</v>
      </c>
      <c r="E3362" s="3" t="s">
        <v>13383</v>
      </c>
      <c r="F3362" s="3" t="s">
        <v>13384</v>
      </c>
      <c r="G3362" s="3" t="s">
        <v>13385</v>
      </c>
      <c r="H3362" s="3" t="s">
        <v>32463</v>
      </c>
      <c r="I3362" s="3" t="s">
        <v>32463</v>
      </c>
      <c r="J3362" s="3" t="s">
        <v>32464</v>
      </c>
      <c r="K3362" s="3" t="s">
        <v>32463</v>
      </c>
      <c r="L3362" s="3"/>
    </row>
    <row r="3363" spans="1:12" ht="13.5" customHeight="1" x14ac:dyDescent="0.25">
      <c r="A3363" s="3" t="s">
        <v>145</v>
      </c>
      <c r="B3363" s="2" t="s">
        <v>42288</v>
      </c>
      <c r="C3363" s="2" t="s">
        <v>13386</v>
      </c>
      <c r="D3363" s="3" t="s">
        <v>13387</v>
      </c>
      <c r="E3363" s="3" t="s">
        <v>13387</v>
      </c>
      <c r="F3363" s="3" t="s">
        <v>13388</v>
      </c>
      <c r="G3363" s="3" t="s">
        <v>13387</v>
      </c>
      <c r="H3363" s="3" t="s">
        <v>32465</v>
      </c>
      <c r="I3363" s="3" t="s">
        <v>32465</v>
      </c>
      <c r="J3363" s="3" t="s">
        <v>32466</v>
      </c>
      <c r="K3363" s="3" t="s">
        <v>32465</v>
      </c>
      <c r="L3363" s="3"/>
    </row>
    <row r="3364" spans="1:12" ht="13.5" customHeight="1" x14ac:dyDescent="0.25">
      <c r="A3364" s="3" t="s">
        <v>145</v>
      </c>
      <c r="B3364" s="2" t="s">
        <v>42289</v>
      </c>
      <c r="C3364" s="2" t="s">
        <v>13389</v>
      </c>
      <c r="D3364" s="3" t="s">
        <v>13390</v>
      </c>
      <c r="E3364" s="3" t="s">
        <v>13390</v>
      </c>
      <c r="F3364" s="3" t="s">
        <v>13391</v>
      </c>
      <c r="G3364" s="3" t="s">
        <v>13392</v>
      </c>
      <c r="H3364" s="3" t="s">
        <v>32467</v>
      </c>
      <c r="I3364" s="3" t="s">
        <v>32467</v>
      </c>
      <c r="J3364" s="3" t="s">
        <v>32468</v>
      </c>
      <c r="K3364" s="3" t="s">
        <v>32467</v>
      </c>
      <c r="L3364" s="3"/>
    </row>
    <row r="3365" spans="1:12" ht="13.5" customHeight="1" x14ac:dyDescent="0.25">
      <c r="A3365" s="3" t="s">
        <v>145</v>
      </c>
      <c r="B3365" s="2" t="s">
        <v>42290</v>
      </c>
      <c r="C3365" s="2" t="s">
        <v>13393</v>
      </c>
      <c r="D3365" s="3" t="s">
        <v>13394</v>
      </c>
      <c r="E3365" s="3" t="s">
        <v>13394</v>
      </c>
      <c r="F3365" s="3" t="s">
        <v>13395</v>
      </c>
      <c r="G3365" s="3" t="s">
        <v>13394</v>
      </c>
      <c r="H3365" s="3" t="s">
        <v>32469</v>
      </c>
      <c r="I3365" s="3" t="s">
        <v>32469</v>
      </c>
      <c r="J3365" s="3" t="s">
        <v>32470</v>
      </c>
      <c r="K3365" s="3" t="s">
        <v>32469</v>
      </c>
      <c r="L3365" s="3"/>
    </row>
    <row r="3366" spans="1:12" ht="13.5" customHeight="1" x14ac:dyDescent="0.25">
      <c r="A3366" s="3" t="s">
        <v>9</v>
      </c>
      <c r="B3366" s="2" t="s">
        <v>42291</v>
      </c>
      <c r="C3366" s="2" t="s">
        <v>13396</v>
      </c>
      <c r="D3366" s="3" t="s">
        <v>13397</v>
      </c>
      <c r="E3366" s="3" t="s">
        <v>13397</v>
      </c>
      <c r="F3366" s="3" t="s">
        <v>13398</v>
      </c>
      <c r="G3366" s="3" t="s">
        <v>13399</v>
      </c>
      <c r="H3366" s="3" t="s">
        <v>32471</v>
      </c>
      <c r="I3366" s="3" t="s">
        <v>32471</v>
      </c>
      <c r="J3366" s="3" t="s">
        <v>32472</v>
      </c>
      <c r="K3366" s="3" t="s">
        <v>32473</v>
      </c>
      <c r="L3366" s="3"/>
    </row>
    <row r="3367" spans="1:12" ht="13.5" customHeight="1" x14ac:dyDescent="0.25">
      <c r="A3367" s="3" t="s">
        <v>9</v>
      </c>
      <c r="B3367" s="2" t="s">
        <v>42292</v>
      </c>
      <c r="C3367" s="2" t="s">
        <v>13400</v>
      </c>
      <c r="D3367" s="3" t="s">
        <v>13401</v>
      </c>
      <c r="E3367" s="3" t="s">
        <v>13401</v>
      </c>
      <c r="F3367" s="3" t="s">
        <v>13402</v>
      </c>
      <c r="G3367" s="3" t="s">
        <v>13403</v>
      </c>
      <c r="H3367" s="3" t="s">
        <v>32474</v>
      </c>
      <c r="I3367" s="3" t="s">
        <v>32474</v>
      </c>
      <c r="J3367" s="3" t="s">
        <v>32475</v>
      </c>
      <c r="K3367" s="3" t="s">
        <v>32476</v>
      </c>
      <c r="L3367" s="3"/>
    </row>
    <row r="3368" spans="1:12" ht="13.5" customHeight="1" x14ac:dyDescent="0.25">
      <c r="A3368" s="3" t="s">
        <v>145</v>
      </c>
      <c r="B3368" s="2" t="s">
        <v>42293</v>
      </c>
      <c r="C3368" s="2" t="s">
        <v>13404</v>
      </c>
      <c r="D3368" s="3" t="s">
        <v>13405</v>
      </c>
      <c r="E3368" s="3" t="s">
        <v>13405</v>
      </c>
      <c r="F3368" s="3" t="s">
        <v>13406</v>
      </c>
      <c r="G3368" s="3" t="s">
        <v>13407</v>
      </c>
      <c r="H3368" s="3" t="s">
        <v>32477</v>
      </c>
      <c r="I3368" s="3" t="s">
        <v>32477</v>
      </c>
      <c r="J3368" s="3" t="s">
        <v>32478</v>
      </c>
      <c r="K3368" s="3" t="s">
        <v>32479</v>
      </c>
      <c r="L3368" s="3"/>
    </row>
    <row r="3369" spans="1:12" ht="13.5" customHeight="1" x14ac:dyDescent="0.25">
      <c r="A3369" s="3" t="s">
        <v>145</v>
      </c>
      <c r="B3369" s="2" t="s">
        <v>42294</v>
      </c>
      <c r="C3369" s="2" t="s">
        <v>13408</v>
      </c>
      <c r="D3369" s="3" t="s">
        <v>13409</v>
      </c>
      <c r="E3369" s="3" t="s">
        <v>13409</v>
      </c>
      <c r="F3369" s="3" t="s">
        <v>13410</v>
      </c>
      <c r="G3369" s="3" t="s">
        <v>13409</v>
      </c>
      <c r="H3369" s="3" t="s">
        <v>32480</v>
      </c>
      <c r="I3369" s="3" t="s">
        <v>32480</v>
      </c>
      <c r="J3369" s="3" t="s">
        <v>32481</v>
      </c>
      <c r="K3369" s="3" t="s">
        <v>32480</v>
      </c>
      <c r="L3369" s="3"/>
    </row>
    <row r="3370" spans="1:12" ht="13.5" customHeight="1" x14ac:dyDescent="0.25">
      <c r="A3370" s="3" t="s">
        <v>145</v>
      </c>
      <c r="B3370" s="2" t="s">
        <v>42295</v>
      </c>
      <c r="C3370" s="2" t="s">
        <v>13411</v>
      </c>
      <c r="D3370" s="3" t="s">
        <v>13412</v>
      </c>
      <c r="E3370" s="3" t="s">
        <v>13412</v>
      </c>
      <c r="F3370" s="3" t="s">
        <v>13413</v>
      </c>
      <c r="G3370" s="3" t="s">
        <v>13412</v>
      </c>
      <c r="H3370" s="3" t="s">
        <v>32482</v>
      </c>
      <c r="I3370" s="3" t="s">
        <v>32482</v>
      </c>
      <c r="J3370" s="3" t="s">
        <v>32483</v>
      </c>
      <c r="K3370" s="3" t="s">
        <v>32482</v>
      </c>
      <c r="L3370" s="3"/>
    </row>
    <row r="3371" spans="1:12" ht="13.5" customHeight="1" x14ac:dyDescent="0.25">
      <c r="A3371" s="3" t="s">
        <v>145</v>
      </c>
      <c r="B3371" s="2" t="s">
        <v>42296</v>
      </c>
      <c r="C3371" s="2" t="s">
        <v>13414</v>
      </c>
      <c r="D3371" s="3" t="s">
        <v>13415</v>
      </c>
      <c r="E3371" s="3" t="s">
        <v>13415</v>
      </c>
      <c r="F3371" s="3" t="s">
        <v>13416</v>
      </c>
      <c r="G3371" s="3" t="s">
        <v>13415</v>
      </c>
      <c r="H3371" s="3" t="s">
        <v>32484</v>
      </c>
      <c r="I3371" s="3" t="s">
        <v>32484</v>
      </c>
      <c r="J3371" s="3" t="s">
        <v>32485</v>
      </c>
      <c r="K3371" s="3" t="s">
        <v>32484</v>
      </c>
      <c r="L3371" s="3"/>
    </row>
    <row r="3372" spans="1:12" ht="13.5" customHeight="1" x14ac:dyDescent="0.25">
      <c r="A3372" s="3" t="s">
        <v>145</v>
      </c>
      <c r="B3372" s="2" t="s">
        <v>42297</v>
      </c>
      <c r="C3372" s="2" t="s">
        <v>13417</v>
      </c>
      <c r="D3372" s="3" t="s">
        <v>13418</v>
      </c>
      <c r="E3372" s="3" t="s">
        <v>13419</v>
      </c>
      <c r="F3372" s="3" t="s">
        <v>13420</v>
      </c>
      <c r="G3372" s="3" t="s">
        <v>13418</v>
      </c>
      <c r="H3372" s="3" t="s">
        <v>32486</v>
      </c>
      <c r="I3372" s="3" t="s">
        <v>32487</v>
      </c>
      <c r="J3372" s="3" t="s">
        <v>32488</v>
      </c>
      <c r="K3372" s="3" t="s">
        <v>32486</v>
      </c>
      <c r="L3372" s="3"/>
    </row>
    <row r="3373" spans="1:12" ht="13.5" customHeight="1" x14ac:dyDescent="0.25">
      <c r="A3373" s="3" t="s">
        <v>493</v>
      </c>
      <c r="B3373" s="2" t="s">
        <v>42298</v>
      </c>
      <c r="C3373" s="2" t="s">
        <v>13421</v>
      </c>
      <c r="D3373" s="3" t="s">
        <v>13422</v>
      </c>
      <c r="E3373" s="3" t="s">
        <v>13422</v>
      </c>
      <c r="F3373" s="3" t="s">
        <v>13423</v>
      </c>
      <c r="G3373" s="3" t="s">
        <v>13422</v>
      </c>
      <c r="H3373" s="3" t="s">
        <v>32489</v>
      </c>
      <c r="I3373" s="3" t="s">
        <v>32489</v>
      </c>
      <c r="J3373" s="3" t="s">
        <v>32490</v>
      </c>
      <c r="K3373" s="3" t="s">
        <v>32489</v>
      </c>
      <c r="L3373" s="3"/>
    </row>
    <row r="3374" spans="1:12" ht="13.5" customHeight="1" x14ac:dyDescent="0.25">
      <c r="A3374" s="3" t="s">
        <v>493</v>
      </c>
      <c r="B3374" s="2" t="s">
        <v>42299</v>
      </c>
      <c r="C3374" s="2" t="s">
        <v>13424</v>
      </c>
      <c r="D3374" s="3" t="s">
        <v>13425</v>
      </c>
      <c r="E3374" s="3" t="s">
        <v>13425</v>
      </c>
      <c r="F3374" s="3" t="s">
        <v>13426</v>
      </c>
      <c r="G3374" s="3" t="s">
        <v>13427</v>
      </c>
      <c r="H3374" s="3" t="s">
        <v>32491</v>
      </c>
      <c r="I3374" s="3" t="s">
        <v>32491</v>
      </c>
      <c r="J3374" s="3" t="s">
        <v>32492</v>
      </c>
      <c r="K3374" s="3" t="s">
        <v>32493</v>
      </c>
      <c r="L3374" s="3"/>
    </row>
    <row r="3375" spans="1:12" ht="13.5" customHeight="1" x14ac:dyDescent="0.25">
      <c r="A3375" s="3" t="s">
        <v>9</v>
      </c>
      <c r="B3375" s="2" t="s">
        <v>42300</v>
      </c>
      <c r="C3375" s="2" t="s">
        <v>13428</v>
      </c>
      <c r="D3375" s="3" t="s">
        <v>13429</v>
      </c>
      <c r="E3375" s="3" t="s">
        <v>13429</v>
      </c>
      <c r="F3375" s="3" t="s">
        <v>13430</v>
      </c>
      <c r="G3375" s="3" t="s">
        <v>13431</v>
      </c>
      <c r="H3375" s="3" t="s">
        <v>32494</v>
      </c>
      <c r="I3375" s="3" t="s">
        <v>32494</v>
      </c>
      <c r="J3375" s="3" t="s">
        <v>32495</v>
      </c>
      <c r="K3375" s="3" t="s">
        <v>32496</v>
      </c>
      <c r="L3375" s="3"/>
    </row>
    <row r="3376" spans="1:12" ht="13.5" customHeight="1" x14ac:dyDescent="0.25">
      <c r="A3376" s="3" t="s">
        <v>9</v>
      </c>
      <c r="B3376" s="2" t="s">
        <v>42301</v>
      </c>
      <c r="C3376" s="2" t="s">
        <v>13432</v>
      </c>
      <c r="D3376" s="3" t="s">
        <v>13433</v>
      </c>
      <c r="E3376" s="3" t="s">
        <v>13434</v>
      </c>
      <c r="F3376" s="3" t="s">
        <v>13435</v>
      </c>
      <c r="G3376" s="3" t="s">
        <v>13436</v>
      </c>
      <c r="H3376" s="3" t="s">
        <v>32497</v>
      </c>
      <c r="I3376" s="3" t="s">
        <v>32498</v>
      </c>
      <c r="J3376" s="3" t="s">
        <v>32499</v>
      </c>
      <c r="K3376" s="3" t="s">
        <v>32500</v>
      </c>
      <c r="L3376" s="3"/>
    </row>
    <row r="3377" spans="1:12" ht="13.5" customHeight="1" x14ac:dyDescent="0.25">
      <c r="A3377" s="5" t="s">
        <v>13581</v>
      </c>
      <c r="B3377" s="5" t="s">
        <v>42301</v>
      </c>
      <c r="C3377" s="5" t="s">
        <v>13432</v>
      </c>
      <c r="D3377" s="5" t="s">
        <v>44848</v>
      </c>
      <c r="E3377" s="1" t="s">
        <v>13434</v>
      </c>
      <c r="F3377" s="1" t="s">
        <v>13435</v>
      </c>
      <c r="G3377" s="1" t="s">
        <v>13436</v>
      </c>
      <c r="H3377" s="5" t="str">
        <f ca="1">IFERROR(__xludf.DUMMYFUNCTION("GOOGLETRANSLATE(D121,""en"",""ja"")"),"成熟赤血球/総細胞")</f>
        <v>成熟赤血球/総細胞</v>
      </c>
      <c r="I3377" s="5" t="str">
        <f ca="1">IFERROR(__xludf.DUMMYFUNCTION("GOOGLETRANSLATE(E121,""en"",""ja"")"),"赤血球前駆細胞/総細胞数；成熟赤血球細胞/総細胞数；成熟赤血球細胞/総細胞数；総赤血球前駆細胞/総細胞数")</f>
        <v>赤血球前駆細胞/総細胞数；成熟赤血球細胞/総細胞数；成熟赤血球細胞/総細胞数；総赤血球前駆細胞/総細胞数</v>
      </c>
      <c r="J3377" s="5" t="str">
        <f ca="1">IFERROR(__xludf.DUMMYFUNCTION("GOOGLETRANSLATE(F121,""en"",""ja"")"),"生物学的標本中の成熟赤血球細胞と総細胞の相対的な測定値（比率またはパーセンテージ）。")</f>
        <v>生物学的標本中の成熟赤血球細胞と総細胞の相対的な測定値（比率またはパーセンテージ）。</v>
      </c>
      <c r="K3377" s="5" t="str">
        <f ca="1">IFERROR(__xludf.DUMMYFUNCTION("GOOGLETRANSLATE(G121,""en"",""ja"")"),"成熟赤血球細胞と総細胞比の測定")</f>
        <v>成熟赤血球細胞と総細胞比の測定</v>
      </c>
      <c r="L3377" s="3"/>
    </row>
    <row r="3378" spans="1:12" ht="13.5" customHeight="1" x14ac:dyDescent="0.25">
      <c r="A3378" s="3" t="s">
        <v>9</v>
      </c>
      <c r="B3378" s="2" t="s">
        <v>42302</v>
      </c>
      <c r="C3378" s="2" t="s">
        <v>13437</v>
      </c>
      <c r="D3378" s="3" t="s">
        <v>13438</v>
      </c>
      <c r="E3378" s="3" t="s">
        <v>13439</v>
      </c>
      <c r="F3378" s="3" t="s">
        <v>13440</v>
      </c>
      <c r="G3378" s="3" t="s">
        <v>13441</v>
      </c>
      <c r="H3378" s="3" t="s">
        <v>32501</v>
      </c>
      <c r="I3378" s="3" t="s">
        <v>32502</v>
      </c>
      <c r="J3378" s="3" t="s">
        <v>32503</v>
      </c>
      <c r="K3378" s="3" t="s">
        <v>32504</v>
      </c>
      <c r="L3378" s="3"/>
    </row>
    <row r="3379" spans="1:12" ht="13.5" customHeight="1" x14ac:dyDescent="0.25">
      <c r="A3379" s="3" t="s">
        <v>54</v>
      </c>
      <c r="B3379" s="2" t="s">
        <v>42302</v>
      </c>
      <c r="C3379" s="2" t="s">
        <v>13437</v>
      </c>
      <c r="D3379" s="3" t="s">
        <v>13438</v>
      </c>
      <c r="E3379" s="3" t="s">
        <v>13439</v>
      </c>
      <c r="F3379" s="3" t="s">
        <v>13440</v>
      </c>
      <c r="G3379" s="3" t="s">
        <v>13441</v>
      </c>
      <c r="H3379" s="3" t="s">
        <v>32501</v>
      </c>
      <c r="I3379" s="3" t="s">
        <v>32502</v>
      </c>
      <c r="J3379" s="3" t="s">
        <v>32503</v>
      </c>
      <c r="K3379" s="3" t="s">
        <v>32504</v>
      </c>
      <c r="L3379" s="3"/>
    </row>
    <row r="3380" spans="1:12" ht="13.5" customHeight="1" x14ac:dyDescent="0.25">
      <c r="A3380" s="3" t="s">
        <v>70</v>
      </c>
      <c r="B3380" s="2" t="s">
        <v>42303</v>
      </c>
      <c r="C3380" s="2" t="s">
        <v>13442</v>
      </c>
      <c r="D3380" s="3" t="s">
        <v>13443</v>
      </c>
      <c r="E3380" s="3" t="s">
        <v>13443</v>
      </c>
      <c r="F3380" s="3" t="s">
        <v>13444</v>
      </c>
      <c r="G3380" s="3" t="s">
        <v>13445</v>
      </c>
      <c r="H3380" s="3" t="s">
        <v>13443</v>
      </c>
      <c r="I3380" s="3" t="s">
        <v>13443</v>
      </c>
      <c r="J3380" s="3" t="s">
        <v>32505</v>
      </c>
      <c r="K3380" s="3" t="s">
        <v>32506</v>
      </c>
      <c r="L3380" s="3"/>
    </row>
    <row r="3381" spans="1:12" ht="13.5" customHeight="1" x14ac:dyDescent="0.25">
      <c r="A3381" s="3" t="s">
        <v>9</v>
      </c>
      <c r="B3381" s="2" t="s">
        <v>42304</v>
      </c>
      <c r="C3381" s="2" t="s">
        <v>13446</v>
      </c>
      <c r="D3381" s="3" t="s">
        <v>13447</v>
      </c>
      <c r="E3381" s="3" t="s">
        <v>13448</v>
      </c>
      <c r="F3381" s="3" t="s">
        <v>13449</v>
      </c>
      <c r="G3381" s="3" t="s">
        <v>13450</v>
      </c>
      <c r="H3381" s="3" t="s">
        <v>32507</v>
      </c>
      <c r="I3381" s="3" t="s">
        <v>32508</v>
      </c>
      <c r="J3381" s="3" t="s">
        <v>32509</v>
      </c>
      <c r="K3381" s="3" t="s">
        <v>32510</v>
      </c>
      <c r="L3381" s="3"/>
    </row>
    <row r="3382" spans="1:12" ht="13.5" customHeight="1" x14ac:dyDescent="0.25">
      <c r="A3382" s="3" t="s">
        <v>9</v>
      </c>
      <c r="B3382" s="2" t="s">
        <v>42305</v>
      </c>
      <c r="C3382" s="2" t="s">
        <v>13451</v>
      </c>
      <c r="D3382" s="3" t="s">
        <v>13452</v>
      </c>
      <c r="E3382" s="3" t="s">
        <v>13452</v>
      </c>
      <c r="F3382" s="3" t="s">
        <v>13453</v>
      </c>
      <c r="G3382" s="3" t="s">
        <v>13454</v>
      </c>
      <c r="H3382" s="3" t="s">
        <v>32511</v>
      </c>
      <c r="I3382" s="3" t="s">
        <v>32511</v>
      </c>
      <c r="J3382" s="3" t="s">
        <v>32512</v>
      </c>
      <c r="K3382" s="3" t="s">
        <v>32513</v>
      </c>
      <c r="L3382" s="3"/>
    </row>
    <row r="3383" spans="1:12" ht="13.5" customHeight="1" x14ac:dyDescent="0.25">
      <c r="A3383" s="3" t="s">
        <v>9</v>
      </c>
      <c r="B3383" s="2" t="s">
        <v>42306</v>
      </c>
      <c r="C3383" s="2" t="s">
        <v>13455</v>
      </c>
      <c r="D3383" s="3" t="s">
        <v>13456</v>
      </c>
      <c r="E3383" s="3" t="s">
        <v>13456</v>
      </c>
      <c r="F3383" s="3" t="s">
        <v>13457</v>
      </c>
      <c r="G3383" s="3" t="s">
        <v>13458</v>
      </c>
      <c r="H3383" s="3" t="s">
        <v>32514</v>
      </c>
      <c r="I3383" s="3" t="s">
        <v>32514</v>
      </c>
      <c r="J3383" s="3" t="s">
        <v>32515</v>
      </c>
      <c r="K3383" s="3" t="s">
        <v>32516</v>
      </c>
      <c r="L3383" s="3"/>
    </row>
    <row r="3384" spans="1:12" ht="13.5" customHeight="1" x14ac:dyDescent="0.25">
      <c r="A3384" s="3" t="s">
        <v>9</v>
      </c>
      <c r="B3384" s="2" t="s">
        <v>42307</v>
      </c>
      <c r="C3384" s="2" t="s">
        <v>13459</v>
      </c>
      <c r="D3384" s="3" t="s">
        <v>13460</v>
      </c>
      <c r="E3384" s="3" t="s">
        <v>13460</v>
      </c>
      <c r="F3384" s="3" t="s">
        <v>13461</v>
      </c>
      <c r="G3384" s="3" t="s">
        <v>13462</v>
      </c>
      <c r="H3384" s="3" t="s">
        <v>32517</v>
      </c>
      <c r="I3384" s="3" t="s">
        <v>32517</v>
      </c>
      <c r="J3384" s="3" t="s">
        <v>32518</v>
      </c>
      <c r="K3384" s="3" t="s">
        <v>32519</v>
      </c>
      <c r="L3384" s="3"/>
    </row>
    <row r="3385" spans="1:12" ht="13.5" customHeight="1" x14ac:dyDescent="0.25">
      <c r="A3385" s="3" t="s">
        <v>9</v>
      </c>
      <c r="B3385" s="2" t="s">
        <v>42308</v>
      </c>
      <c r="C3385" s="2" t="s">
        <v>13463</v>
      </c>
      <c r="D3385" s="3" t="s">
        <v>13464</v>
      </c>
      <c r="E3385" s="3" t="s">
        <v>13464</v>
      </c>
      <c r="F3385" s="3" t="s">
        <v>13465</v>
      </c>
      <c r="G3385" s="3" t="s">
        <v>13466</v>
      </c>
      <c r="H3385" s="3" t="s">
        <v>32520</v>
      </c>
      <c r="I3385" s="3" t="s">
        <v>32520</v>
      </c>
      <c r="J3385" s="3" t="s">
        <v>32521</v>
      </c>
      <c r="K3385" s="3" t="s">
        <v>32522</v>
      </c>
      <c r="L3385" s="3"/>
    </row>
    <row r="3386" spans="1:12" ht="13.5" customHeight="1" x14ac:dyDescent="0.25">
      <c r="A3386" s="5" t="s">
        <v>13581</v>
      </c>
      <c r="B3386" s="5" t="s">
        <v>42308</v>
      </c>
      <c r="C3386" s="5" t="s">
        <v>13463</v>
      </c>
      <c r="D3386" s="5" t="s">
        <v>13464</v>
      </c>
      <c r="E3386" s="1" t="s">
        <v>13464</v>
      </c>
      <c r="F3386" s="1" t="s">
        <v>13465</v>
      </c>
      <c r="G3386" s="1" t="s">
        <v>13466</v>
      </c>
      <c r="H3386" s="5" t="str">
        <f ca="1">IFERROR(__xludf.DUMMYFUNCTION("GOOGLETRANSLATE(D122,""en"",""ja"")"),"後骨髄球/総細胞")</f>
        <v>後骨髄球/総細胞</v>
      </c>
      <c r="I3386" s="5" t="str">
        <f ca="1">IFERROR(__xludf.DUMMYFUNCTION("GOOGLETRANSLATE(E122,""en"",""ja"")"),"後骨髄球/総細胞")</f>
        <v>後骨髄球/総細胞</v>
      </c>
      <c r="J3386" s="5" t="str">
        <f ca="1">IFERROR(__xludf.DUMMYFUNCTION("GOOGLETRANSLATE(F122,""en"",""ja"")"),"生物学的標本（骨髄標本など）中の全細胞に対する後骨髄球（陥入した核を持つ小型の骨髄球性好中球）の相対的な測定値（比率またはパーセンテージ）。")</f>
        <v>生物学的標本（骨髄標本など）中の全細胞に対する後骨髄球（陥入した核を持つ小型の骨髄球性好中球）の相対的な測定値（比率またはパーセンテージ）。</v>
      </c>
      <c r="K3386" s="5" t="str">
        <f ca="1">IFERROR(__xludf.DUMMYFUNCTION("GOOGLETRANSLATE(G122,""en"",""ja"")"),"後骨髄球と全細胞比の測定")</f>
        <v>後骨髄球と全細胞比の測定</v>
      </c>
      <c r="L3386" s="3"/>
    </row>
    <row r="3387" spans="1:12" ht="13.5" customHeight="1" x14ac:dyDescent="0.25">
      <c r="A3387" s="3" t="s">
        <v>9</v>
      </c>
      <c r="B3387" s="2" t="s">
        <v>42309</v>
      </c>
      <c r="C3387" s="2" t="s">
        <v>13467</v>
      </c>
      <c r="D3387" s="3" t="s">
        <v>13468</v>
      </c>
      <c r="E3387" s="3" t="s">
        <v>13468</v>
      </c>
      <c r="F3387" s="3" t="s">
        <v>13469</v>
      </c>
      <c r="G3387" s="3" t="s">
        <v>13470</v>
      </c>
      <c r="H3387" s="3" t="s">
        <v>32523</v>
      </c>
      <c r="I3387" s="3" t="s">
        <v>32523</v>
      </c>
      <c r="J3387" s="3" t="s">
        <v>32524</v>
      </c>
      <c r="K3387" s="3" t="s">
        <v>32525</v>
      </c>
      <c r="L3387" s="3"/>
    </row>
    <row r="3388" spans="1:12" ht="13.5" customHeight="1" x14ac:dyDescent="0.25">
      <c r="A3388" s="3" t="s">
        <v>9</v>
      </c>
      <c r="B3388" s="2" t="s">
        <v>42310</v>
      </c>
      <c r="C3388" s="2" t="s">
        <v>13471</v>
      </c>
      <c r="D3388" s="3" t="s">
        <v>13472</v>
      </c>
      <c r="E3388" s="3" t="s">
        <v>13473</v>
      </c>
      <c r="F3388" s="3" t="s">
        <v>13474</v>
      </c>
      <c r="G3388" s="3" t="s">
        <v>13475</v>
      </c>
      <c r="H3388" s="3" t="s">
        <v>32526</v>
      </c>
      <c r="I3388" s="3" t="s">
        <v>32527</v>
      </c>
      <c r="J3388" s="3" t="s">
        <v>32528</v>
      </c>
      <c r="K3388" s="3" t="s">
        <v>32529</v>
      </c>
      <c r="L3388" s="3"/>
    </row>
    <row r="3389" spans="1:12" ht="13.5" customHeight="1" x14ac:dyDescent="0.25">
      <c r="A3389" s="3" t="s">
        <v>9</v>
      </c>
      <c r="B3389" s="2" t="s">
        <v>42311</v>
      </c>
      <c r="C3389" s="2" t="s">
        <v>13476</v>
      </c>
      <c r="D3389" s="3" t="s">
        <v>13477</v>
      </c>
      <c r="E3389" s="3" t="s">
        <v>13477</v>
      </c>
      <c r="F3389" s="3" t="s">
        <v>13478</v>
      </c>
      <c r="G3389" s="3" t="s">
        <v>13477</v>
      </c>
      <c r="H3389" s="3" t="s">
        <v>32530</v>
      </c>
      <c r="I3389" s="3" t="s">
        <v>32530</v>
      </c>
      <c r="J3389" s="3" t="s">
        <v>32531</v>
      </c>
      <c r="K3389" s="3" t="s">
        <v>32530</v>
      </c>
      <c r="L3389" s="3"/>
    </row>
    <row r="3390" spans="1:12" ht="13.5" customHeight="1" x14ac:dyDescent="0.25">
      <c r="A3390" s="3" t="s">
        <v>9</v>
      </c>
      <c r="B3390" s="2" t="s">
        <v>42312</v>
      </c>
      <c r="C3390" s="2" t="s">
        <v>13479</v>
      </c>
      <c r="D3390" s="3" t="s">
        <v>13480</v>
      </c>
      <c r="E3390" s="3" t="s">
        <v>13480</v>
      </c>
      <c r="F3390" s="3" t="s">
        <v>13481</v>
      </c>
      <c r="G3390" s="3" t="s">
        <v>13482</v>
      </c>
      <c r="H3390" s="3" t="s">
        <v>32532</v>
      </c>
      <c r="I3390" s="3" t="s">
        <v>32532</v>
      </c>
      <c r="J3390" s="3" t="s">
        <v>32533</v>
      </c>
      <c r="K3390" s="3" t="s">
        <v>32534</v>
      </c>
      <c r="L3390" s="3"/>
    </row>
    <row r="3391" spans="1:12" ht="13.5" customHeight="1" x14ac:dyDescent="0.25">
      <c r="A3391" s="3" t="s">
        <v>9</v>
      </c>
      <c r="B3391" s="2" t="s">
        <v>42313</v>
      </c>
      <c r="C3391" s="2" t="s">
        <v>13483</v>
      </c>
      <c r="D3391" s="3" t="s">
        <v>13484</v>
      </c>
      <c r="E3391" s="3" t="s">
        <v>13484</v>
      </c>
      <c r="F3391" s="3" t="s">
        <v>13485</v>
      </c>
      <c r="G3391" s="3" t="s">
        <v>13486</v>
      </c>
      <c r="H3391" s="3" t="s">
        <v>32535</v>
      </c>
      <c r="I3391" s="3" t="s">
        <v>32535</v>
      </c>
      <c r="J3391" s="3" t="s">
        <v>32536</v>
      </c>
      <c r="K3391" s="3" t="s">
        <v>32537</v>
      </c>
      <c r="L3391" s="3"/>
    </row>
    <row r="3392" spans="1:12" ht="13.5" customHeight="1" x14ac:dyDescent="0.25">
      <c r="A3392" s="3" t="s">
        <v>9</v>
      </c>
      <c r="B3392" s="2" t="s">
        <v>42314</v>
      </c>
      <c r="C3392" s="2" t="s">
        <v>13487</v>
      </c>
      <c r="D3392" s="3" t="s">
        <v>13488</v>
      </c>
      <c r="E3392" s="3" t="s">
        <v>13489</v>
      </c>
      <c r="F3392" s="3" t="s">
        <v>13490</v>
      </c>
      <c r="G3392" s="3" t="s">
        <v>13491</v>
      </c>
      <c r="H3392" s="3" t="s">
        <v>32538</v>
      </c>
      <c r="I3392" s="3" t="s">
        <v>32539</v>
      </c>
      <c r="J3392" s="3" t="s">
        <v>32540</v>
      </c>
      <c r="K3392" s="3" t="s">
        <v>32541</v>
      </c>
      <c r="L3392" s="3"/>
    </row>
    <row r="3393" spans="1:12" ht="13.5" customHeight="1" x14ac:dyDescent="0.25">
      <c r="A3393" s="3" t="s">
        <v>9</v>
      </c>
      <c r="B3393" s="2" t="s">
        <v>42315</v>
      </c>
      <c r="C3393" s="2" t="s">
        <v>13492</v>
      </c>
      <c r="D3393" s="3" t="s">
        <v>13493</v>
      </c>
      <c r="E3393" s="3" t="s">
        <v>13493</v>
      </c>
      <c r="F3393" s="3" t="s">
        <v>13494</v>
      </c>
      <c r="G3393" s="3" t="s">
        <v>13495</v>
      </c>
      <c r="H3393" s="3" t="s">
        <v>32542</v>
      </c>
      <c r="I3393" s="3" t="s">
        <v>32542</v>
      </c>
      <c r="J3393" s="3" t="s">
        <v>32543</v>
      </c>
      <c r="K3393" s="3" t="s">
        <v>32544</v>
      </c>
      <c r="L3393" s="3"/>
    </row>
    <row r="3394" spans="1:12" ht="13.5" customHeight="1" x14ac:dyDescent="0.25">
      <c r="A3394" s="3" t="s">
        <v>9</v>
      </c>
      <c r="B3394" s="2" t="s">
        <v>42316</v>
      </c>
      <c r="C3394" s="2" t="s">
        <v>13496</v>
      </c>
      <c r="D3394" s="3" t="s">
        <v>13497</v>
      </c>
      <c r="E3394" s="3" t="s">
        <v>13497</v>
      </c>
      <c r="F3394" s="3" t="s">
        <v>13498</v>
      </c>
      <c r="G3394" s="3" t="s">
        <v>13499</v>
      </c>
      <c r="H3394" s="3" t="s">
        <v>32545</v>
      </c>
      <c r="I3394" s="3" t="s">
        <v>32545</v>
      </c>
      <c r="J3394" s="3" t="s">
        <v>32546</v>
      </c>
      <c r="K3394" s="3" t="s">
        <v>32547</v>
      </c>
      <c r="L3394" s="3"/>
    </row>
    <row r="3395" spans="1:12" ht="13.5" customHeight="1" x14ac:dyDescent="0.25">
      <c r="A3395" s="3" t="s">
        <v>9</v>
      </c>
      <c r="B3395" s="2" t="s">
        <v>42317</v>
      </c>
      <c r="C3395" s="2" t="s">
        <v>13500</v>
      </c>
      <c r="D3395" s="3" t="s">
        <v>13501</v>
      </c>
      <c r="E3395" s="3" t="s">
        <v>13502</v>
      </c>
      <c r="F3395" s="3" t="s">
        <v>13503</v>
      </c>
      <c r="G3395" s="3" t="s">
        <v>13504</v>
      </c>
      <c r="H3395" s="3" t="s">
        <v>32548</v>
      </c>
      <c r="I3395" s="3" t="s">
        <v>32549</v>
      </c>
      <c r="J3395" s="3" t="s">
        <v>32550</v>
      </c>
      <c r="K3395" s="3" t="s">
        <v>32551</v>
      </c>
      <c r="L3395" s="3"/>
    </row>
    <row r="3396" spans="1:12" ht="13.5" customHeight="1" x14ac:dyDescent="0.25">
      <c r="A3396" s="3" t="s">
        <v>9</v>
      </c>
      <c r="B3396" s="2" t="s">
        <v>42318</v>
      </c>
      <c r="C3396" s="2" t="s">
        <v>13505</v>
      </c>
      <c r="D3396" s="3" t="s">
        <v>13506</v>
      </c>
      <c r="E3396" s="3" t="s">
        <v>13506</v>
      </c>
      <c r="F3396" s="3" t="s">
        <v>13507</v>
      </c>
      <c r="G3396" s="3" t="s">
        <v>13508</v>
      </c>
      <c r="H3396" s="3" t="s">
        <v>32552</v>
      </c>
      <c r="I3396" s="3" t="s">
        <v>32552</v>
      </c>
      <c r="J3396" s="3" t="s">
        <v>32553</v>
      </c>
      <c r="K3396" s="3" t="s">
        <v>32554</v>
      </c>
      <c r="L3396" s="3"/>
    </row>
    <row r="3397" spans="1:12" ht="13.5" customHeight="1" x14ac:dyDescent="0.25">
      <c r="A3397" s="3" t="s">
        <v>9</v>
      </c>
      <c r="B3397" s="2" t="s">
        <v>42319</v>
      </c>
      <c r="C3397" s="2" t="s">
        <v>13509</v>
      </c>
      <c r="D3397" s="3" t="s">
        <v>13510</v>
      </c>
      <c r="E3397" s="3" t="s">
        <v>13510</v>
      </c>
      <c r="F3397" s="3" t="s">
        <v>13511</v>
      </c>
      <c r="G3397" s="3" t="s">
        <v>13512</v>
      </c>
      <c r="H3397" s="3" t="s">
        <v>32555</v>
      </c>
      <c r="I3397" s="3" t="s">
        <v>32555</v>
      </c>
      <c r="J3397" s="3" t="s">
        <v>32556</v>
      </c>
      <c r="K3397" s="3" t="s">
        <v>32557</v>
      </c>
      <c r="L3397" s="3"/>
    </row>
    <row r="3398" spans="1:12" ht="13.5" customHeight="1" x14ac:dyDescent="0.25">
      <c r="A3398" s="3" t="s">
        <v>9</v>
      </c>
      <c r="B3398" s="2" t="s">
        <v>42320</v>
      </c>
      <c r="C3398" s="2" t="s">
        <v>13513</v>
      </c>
      <c r="D3398" s="3" t="s">
        <v>13514</v>
      </c>
      <c r="E3398" s="3" t="s">
        <v>13514</v>
      </c>
      <c r="F3398" s="3" t="s">
        <v>13515</v>
      </c>
      <c r="G3398" s="3" t="s">
        <v>13516</v>
      </c>
      <c r="H3398" s="3" t="s">
        <v>32558</v>
      </c>
      <c r="I3398" s="3" t="s">
        <v>32558</v>
      </c>
      <c r="J3398" s="3" t="s">
        <v>32559</v>
      </c>
      <c r="K3398" s="3" t="s">
        <v>32560</v>
      </c>
      <c r="L3398" s="3"/>
    </row>
    <row r="3399" spans="1:12" ht="13.5" customHeight="1" x14ac:dyDescent="0.25">
      <c r="A3399" s="3" t="s">
        <v>9</v>
      </c>
      <c r="B3399" s="2" t="s">
        <v>42321</v>
      </c>
      <c r="C3399" s="2" t="s">
        <v>13517</v>
      </c>
      <c r="D3399" s="3" t="s">
        <v>13518</v>
      </c>
      <c r="E3399" s="3" t="s">
        <v>13518</v>
      </c>
      <c r="F3399" s="3" t="s">
        <v>13519</v>
      </c>
      <c r="G3399" s="3" t="s">
        <v>13520</v>
      </c>
      <c r="H3399" s="3" t="s">
        <v>32561</v>
      </c>
      <c r="I3399" s="3" t="s">
        <v>32561</v>
      </c>
      <c r="J3399" s="3" t="s">
        <v>32562</v>
      </c>
      <c r="K3399" s="3" t="s">
        <v>32563</v>
      </c>
      <c r="L3399" s="3"/>
    </row>
    <row r="3400" spans="1:12" ht="13.5" customHeight="1" x14ac:dyDescent="0.25">
      <c r="A3400" s="3" t="s">
        <v>5522</v>
      </c>
      <c r="B3400" s="2" t="s">
        <v>42322</v>
      </c>
      <c r="C3400" s="2" t="s">
        <v>13521</v>
      </c>
      <c r="D3400" s="3" t="s">
        <v>13522</v>
      </c>
      <c r="E3400" s="3" t="s">
        <v>13522</v>
      </c>
      <c r="F3400" s="3" t="s">
        <v>13523</v>
      </c>
      <c r="G3400" s="3" t="s">
        <v>13522</v>
      </c>
      <c r="H3400" s="3" t="s">
        <v>32564</v>
      </c>
      <c r="I3400" s="3" t="s">
        <v>32564</v>
      </c>
      <c r="J3400" s="3" t="s">
        <v>32565</v>
      </c>
      <c r="K3400" s="3" t="s">
        <v>32564</v>
      </c>
      <c r="L3400" s="3"/>
    </row>
    <row r="3401" spans="1:12" ht="13.5" customHeight="1" x14ac:dyDescent="0.25">
      <c r="A3401" s="3" t="s">
        <v>9</v>
      </c>
      <c r="B3401" s="2" t="s">
        <v>42323</v>
      </c>
      <c r="C3401" s="2" t="s">
        <v>13524</v>
      </c>
      <c r="D3401" s="3" t="s">
        <v>13525</v>
      </c>
      <c r="E3401" s="3" t="s">
        <v>13525</v>
      </c>
      <c r="F3401" s="3" t="s">
        <v>13526</v>
      </c>
      <c r="G3401" s="3" t="s">
        <v>13527</v>
      </c>
      <c r="H3401" s="3" t="s">
        <v>32566</v>
      </c>
      <c r="I3401" s="3" t="s">
        <v>32566</v>
      </c>
      <c r="J3401" s="3" t="s">
        <v>32567</v>
      </c>
      <c r="K3401" s="3" t="s">
        <v>32568</v>
      </c>
      <c r="L3401" s="3"/>
    </row>
    <row r="3402" spans="1:12" ht="13.5" customHeight="1" x14ac:dyDescent="0.25">
      <c r="A3402" s="3" t="s">
        <v>70</v>
      </c>
      <c r="B3402" s="2" t="s">
        <v>42324</v>
      </c>
      <c r="C3402" s="2" t="s">
        <v>13528</v>
      </c>
      <c r="D3402" s="3" t="s">
        <v>13529</v>
      </c>
      <c r="E3402" s="3" t="s">
        <v>13529</v>
      </c>
      <c r="F3402" s="3" t="s">
        <v>13530</v>
      </c>
      <c r="G3402" s="3" t="s">
        <v>13531</v>
      </c>
      <c r="H3402" s="3" t="s">
        <v>32569</v>
      </c>
      <c r="I3402" s="3" t="s">
        <v>32569</v>
      </c>
      <c r="J3402" s="3" t="s">
        <v>32570</v>
      </c>
      <c r="K3402" s="3" t="s">
        <v>32571</v>
      </c>
      <c r="L3402" s="3"/>
    </row>
    <row r="3403" spans="1:12" ht="13.5" customHeight="1" x14ac:dyDescent="0.25">
      <c r="A3403" s="3" t="s">
        <v>70</v>
      </c>
      <c r="B3403" s="2" t="s">
        <v>42325</v>
      </c>
      <c r="C3403" s="2" t="s">
        <v>13532</v>
      </c>
      <c r="D3403" s="3" t="s">
        <v>13533</v>
      </c>
      <c r="E3403" s="3" t="s">
        <v>13533</v>
      </c>
      <c r="F3403" s="3" t="s">
        <v>13534</v>
      </c>
      <c r="G3403" s="3" t="s">
        <v>13535</v>
      </c>
      <c r="H3403" s="3" t="s">
        <v>32572</v>
      </c>
      <c r="I3403" s="3" t="s">
        <v>32572</v>
      </c>
      <c r="J3403" s="3" t="s">
        <v>32573</v>
      </c>
      <c r="K3403" s="4" t="s">
        <v>32574</v>
      </c>
      <c r="L3403" s="3"/>
    </row>
    <row r="3404" spans="1:12" ht="13.5" customHeight="1" x14ac:dyDescent="0.25">
      <c r="A3404" s="3" t="s">
        <v>9</v>
      </c>
      <c r="B3404" s="2" t="s">
        <v>42326</v>
      </c>
      <c r="C3404" s="2" t="s">
        <v>13536</v>
      </c>
      <c r="D3404" s="3" t="s">
        <v>13537</v>
      </c>
      <c r="E3404" s="3" t="s">
        <v>13537</v>
      </c>
      <c r="F3404" s="3" t="s">
        <v>13538</v>
      </c>
      <c r="G3404" s="3" t="s">
        <v>13539</v>
      </c>
      <c r="H3404" s="3" t="s">
        <v>32575</v>
      </c>
      <c r="I3404" s="3" t="s">
        <v>32575</v>
      </c>
      <c r="J3404" s="3" t="s">
        <v>32576</v>
      </c>
      <c r="K3404" s="3" t="s">
        <v>32577</v>
      </c>
      <c r="L3404" s="3"/>
    </row>
    <row r="3405" spans="1:12" ht="13.5" customHeight="1" x14ac:dyDescent="0.25">
      <c r="A3405" s="3" t="s">
        <v>9</v>
      </c>
      <c r="B3405" s="2" t="s">
        <v>42327</v>
      </c>
      <c r="C3405" s="2" t="s">
        <v>13540</v>
      </c>
      <c r="D3405" s="3" t="s">
        <v>13541</v>
      </c>
      <c r="E3405" s="3" t="s">
        <v>13541</v>
      </c>
      <c r="F3405" s="3" t="s">
        <v>13542</v>
      </c>
      <c r="G3405" s="3" t="s">
        <v>13543</v>
      </c>
      <c r="H3405" s="3" t="s">
        <v>32578</v>
      </c>
      <c r="I3405" s="3" t="s">
        <v>32578</v>
      </c>
      <c r="J3405" s="3" t="s">
        <v>32579</v>
      </c>
      <c r="K3405" s="3" t="s">
        <v>32580</v>
      </c>
      <c r="L3405" s="3"/>
    </row>
    <row r="3406" spans="1:12" ht="13.5" customHeight="1" x14ac:dyDescent="0.25">
      <c r="A3406" s="3" t="s">
        <v>9</v>
      </c>
      <c r="B3406" s="2" t="s">
        <v>42328</v>
      </c>
      <c r="C3406" s="2" t="s">
        <v>13544</v>
      </c>
      <c r="D3406" s="3" t="s">
        <v>13545</v>
      </c>
      <c r="E3406" s="3" t="s">
        <v>13545</v>
      </c>
      <c r="F3406" s="3" t="s">
        <v>13546</v>
      </c>
      <c r="G3406" s="3" t="s">
        <v>13547</v>
      </c>
      <c r="H3406" s="3" t="s">
        <v>32581</v>
      </c>
      <c r="I3406" s="3" t="s">
        <v>32581</v>
      </c>
      <c r="J3406" s="3" t="s">
        <v>32582</v>
      </c>
      <c r="K3406" s="3" t="s">
        <v>32583</v>
      </c>
      <c r="L3406" s="3"/>
    </row>
    <row r="3407" spans="1:12" ht="13.5" customHeight="1" x14ac:dyDescent="0.25">
      <c r="A3407" s="3" t="s">
        <v>9</v>
      </c>
      <c r="B3407" s="2" t="s">
        <v>42329</v>
      </c>
      <c r="C3407" s="2" t="s">
        <v>13548</v>
      </c>
      <c r="D3407" s="3" t="s">
        <v>13549</v>
      </c>
      <c r="E3407" s="3" t="s">
        <v>13549</v>
      </c>
      <c r="F3407" s="3" t="s">
        <v>13550</v>
      </c>
      <c r="G3407" s="3" t="s">
        <v>13551</v>
      </c>
      <c r="H3407" s="3" t="s">
        <v>32584</v>
      </c>
      <c r="I3407" s="3" t="s">
        <v>32584</v>
      </c>
      <c r="J3407" s="3" t="s">
        <v>32585</v>
      </c>
      <c r="K3407" s="3" t="s">
        <v>32586</v>
      </c>
      <c r="L3407" s="3"/>
    </row>
    <row r="3408" spans="1:12" ht="13.5" customHeight="1" x14ac:dyDescent="0.25">
      <c r="A3408" s="3" t="s">
        <v>70</v>
      </c>
      <c r="B3408" s="2" t="s">
        <v>42330</v>
      </c>
      <c r="C3408" s="2" t="s">
        <v>13552</v>
      </c>
      <c r="D3408" s="3" t="s">
        <v>13553</v>
      </c>
      <c r="E3408" s="3" t="s">
        <v>13553</v>
      </c>
      <c r="F3408" s="3" t="s">
        <v>13554</v>
      </c>
      <c r="G3408" s="3" t="s">
        <v>13555</v>
      </c>
      <c r="H3408" s="3" t="s">
        <v>32587</v>
      </c>
      <c r="I3408" s="3" t="s">
        <v>32587</v>
      </c>
      <c r="J3408" s="3" t="s">
        <v>32588</v>
      </c>
      <c r="K3408" s="4" t="s">
        <v>32589</v>
      </c>
      <c r="L3408" s="3"/>
    </row>
    <row r="3409" spans="1:12" ht="13.5" customHeight="1" x14ac:dyDescent="0.25">
      <c r="A3409" s="3" t="s">
        <v>70</v>
      </c>
      <c r="B3409" s="2" t="s">
        <v>42331</v>
      </c>
      <c r="C3409" s="2" t="s">
        <v>13556</v>
      </c>
      <c r="D3409" s="3" t="s">
        <v>13557</v>
      </c>
      <c r="E3409" s="3" t="s">
        <v>13557</v>
      </c>
      <c r="F3409" s="3" t="s">
        <v>13558</v>
      </c>
      <c r="G3409" s="3" t="s">
        <v>13559</v>
      </c>
      <c r="H3409" s="3" t="s">
        <v>32590</v>
      </c>
      <c r="I3409" s="3" t="s">
        <v>32590</v>
      </c>
      <c r="J3409" s="3" t="s">
        <v>32591</v>
      </c>
      <c r="K3409" s="4" t="s">
        <v>32592</v>
      </c>
      <c r="L3409" s="3"/>
    </row>
    <row r="3410" spans="1:12" ht="13.5" customHeight="1" x14ac:dyDescent="0.25">
      <c r="A3410" s="3" t="s">
        <v>9</v>
      </c>
      <c r="B3410" s="2" t="s">
        <v>42332</v>
      </c>
      <c r="C3410" s="2" t="s">
        <v>13560</v>
      </c>
      <c r="D3410" s="3" t="s">
        <v>13561</v>
      </c>
      <c r="E3410" s="3" t="s">
        <v>13561</v>
      </c>
      <c r="F3410" s="3" t="s">
        <v>13562</v>
      </c>
      <c r="G3410" s="3" t="s">
        <v>13563</v>
      </c>
      <c r="H3410" s="3" t="s">
        <v>32593</v>
      </c>
      <c r="I3410" s="3" t="s">
        <v>32593</v>
      </c>
      <c r="J3410" s="3" t="s">
        <v>32594</v>
      </c>
      <c r="K3410" s="3" t="s">
        <v>32595</v>
      </c>
      <c r="L3410" s="3"/>
    </row>
    <row r="3411" spans="1:12" ht="13.5" customHeight="1" x14ac:dyDescent="0.25">
      <c r="A3411" s="3" t="s">
        <v>84</v>
      </c>
      <c r="B3411" s="2" t="s">
        <v>42333</v>
      </c>
      <c r="C3411" s="2" t="s">
        <v>13564</v>
      </c>
      <c r="D3411" s="3" t="s">
        <v>13565</v>
      </c>
      <c r="E3411" s="3" t="s">
        <v>13565</v>
      </c>
      <c r="F3411" s="3" t="s">
        <v>13566</v>
      </c>
      <c r="G3411" s="3" t="s">
        <v>13565</v>
      </c>
      <c r="H3411" s="3" t="s">
        <v>32596</v>
      </c>
      <c r="I3411" s="3" t="s">
        <v>32596</v>
      </c>
      <c r="J3411" s="3" t="s">
        <v>32597</v>
      </c>
      <c r="K3411" s="3" t="s">
        <v>32596</v>
      </c>
      <c r="L3411" s="3"/>
    </row>
    <row r="3412" spans="1:12" ht="13.5" customHeight="1" x14ac:dyDescent="0.25">
      <c r="A3412" s="3" t="s">
        <v>54</v>
      </c>
      <c r="B3412" s="2" t="s">
        <v>42334</v>
      </c>
      <c r="C3412" s="2" t="s">
        <v>13567</v>
      </c>
      <c r="D3412" s="3" t="s">
        <v>13568</v>
      </c>
      <c r="E3412" s="3" t="s">
        <v>13569</v>
      </c>
      <c r="F3412" s="3" t="s">
        <v>13570</v>
      </c>
      <c r="G3412" s="3" t="s">
        <v>13571</v>
      </c>
      <c r="H3412" s="3" t="s">
        <v>32598</v>
      </c>
      <c r="I3412" s="3" t="s">
        <v>32599</v>
      </c>
      <c r="J3412" s="3" t="s">
        <v>32600</v>
      </c>
      <c r="K3412" s="4" t="s">
        <v>32601</v>
      </c>
      <c r="L3412" s="3"/>
    </row>
    <row r="3413" spans="1:12" ht="13.5" customHeight="1" x14ac:dyDescent="0.25">
      <c r="A3413" s="3" t="s">
        <v>70</v>
      </c>
      <c r="B3413" s="2" t="s">
        <v>42335</v>
      </c>
      <c r="C3413" s="2" t="s">
        <v>13572</v>
      </c>
      <c r="D3413" s="3" t="s">
        <v>13573</v>
      </c>
      <c r="E3413" s="3" t="s">
        <v>13573</v>
      </c>
      <c r="F3413" s="3" t="s">
        <v>13574</v>
      </c>
      <c r="G3413" s="3" t="s">
        <v>13575</v>
      </c>
      <c r="H3413" s="3" t="s">
        <v>32602</v>
      </c>
      <c r="I3413" s="3" t="s">
        <v>32602</v>
      </c>
      <c r="J3413" s="3" t="s">
        <v>32603</v>
      </c>
      <c r="K3413" s="3" t="s">
        <v>32604</v>
      </c>
      <c r="L3413" s="3"/>
    </row>
    <row r="3414" spans="1:12" ht="13.5" customHeight="1" x14ac:dyDescent="0.25">
      <c r="A3414" s="3" t="s">
        <v>9</v>
      </c>
      <c r="B3414" s="2" t="s">
        <v>42336</v>
      </c>
      <c r="C3414" s="2" t="s">
        <v>13576</v>
      </c>
      <c r="D3414" s="3" t="s">
        <v>13577</v>
      </c>
      <c r="E3414" s="3" t="s">
        <v>13578</v>
      </c>
      <c r="F3414" s="3" t="s">
        <v>13579</v>
      </c>
      <c r="G3414" s="3" t="s">
        <v>13580</v>
      </c>
      <c r="H3414" s="3" t="s">
        <v>32605</v>
      </c>
      <c r="I3414" s="3" t="s">
        <v>32606</v>
      </c>
      <c r="J3414" s="3" t="s">
        <v>32607</v>
      </c>
      <c r="K3414" s="4" t="s">
        <v>32608</v>
      </c>
      <c r="L3414" s="3"/>
    </row>
    <row r="3415" spans="1:12" ht="13.5" customHeight="1" x14ac:dyDescent="0.25">
      <c r="A3415" s="3" t="s">
        <v>1667</v>
      </c>
      <c r="B3415" s="2" t="s">
        <v>42337</v>
      </c>
      <c r="C3415" s="2" t="s">
        <v>13581</v>
      </c>
      <c r="D3415" s="3" t="s">
        <v>13582</v>
      </c>
      <c r="E3415" s="3" t="s">
        <v>13582</v>
      </c>
      <c r="F3415" s="3" t="s">
        <v>13583</v>
      </c>
      <c r="G3415" s="3" t="s">
        <v>13584</v>
      </c>
      <c r="H3415" s="3" t="s">
        <v>32609</v>
      </c>
      <c r="I3415" s="3" t="s">
        <v>32609</v>
      </c>
      <c r="J3415" s="3" t="s">
        <v>32610</v>
      </c>
      <c r="K3415" s="3" t="s">
        <v>32611</v>
      </c>
      <c r="L3415" s="3"/>
    </row>
    <row r="3416" spans="1:12" ht="13.5" customHeight="1" x14ac:dyDescent="0.25">
      <c r="A3416" s="3" t="s">
        <v>988</v>
      </c>
      <c r="B3416" s="2" t="s">
        <v>42337</v>
      </c>
      <c r="C3416" s="2" t="s">
        <v>13581</v>
      </c>
      <c r="D3416" s="3" t="s">
        <v>13582</v>
      </c>
      <c r="E3416" s="3" t="s">
        <v>13582</v>
      </c>
      <c r="F3416" s="3" t="s">
        <v>13583</v>
      </c>
      <c r="G3416" s="3" t="s">
        <v>13584</v>
      </c>
      <c r="H3416" s="3" t="s">
        <v>32609</v>
      </c>
      <c r="I3416" s="3" t="s">
        <v>32609</v>
      </c>
      <c r="J3416" s="3" t="s">
        <v>32610</v>
      </c>
      <c r="K3416" s="3" t="s">
        <v>32611</v>
      </c>
      <c r="L3416" s="3"/>
    </row>
    <row r="3417" spans="1:12" ht="13.5" customHeight="1" x14ac:dyDescent="0.25">
      <c r="A3417" s="3" t="s">
        <v>188</v>
      </c>
      <c r="B3417" s="2" t="s">
        <v>42338</v>
      </c>
      <c r="C3417" s="2" t="s">
        <v>13585</v>
      </c>
      <c r="D3417" s="3" t="s">
        <v>13586</v>
      </c>
      <c r="E3417" s="3" t="s">
        <v>13586</v>
      </c>
      <c r="F3417" s="3" t="s">
        <v>13587</v>
      </c>
      <c r="G3417" s="3" t="s">
        <v>13588</v>
      </c>
      <c r="H3417" s="3" t="s">
        <v>32612</v>
      </c>
      <c r="I3417" s="3" t="s">
        <v>32612</v>
      </c>
      <c r="J3417" s="3" t="s">
        <v>32613</v>
      </c>
      <c r="K3417" s="3" t="s">
        <v>32614</v>
      </c>
      <c r="L3417" s="3"/>
    </row>
    <row r="3418" spans="1:12" ht="13.5" customHeight="1" x14ac:dyDescent="0.25">
      <c r="A3418" s="3" t="s">
        <v>6397</v>
      </c>
      <c r="B3418" s="2" t="s">
        <v>42339</v>
      </c>
      <c r="C3418" s="2" t="s">
        <v>13589</v>
      </c>
      <c r="D3418" s="3" t="s">
        <v>13590</v>
      </c>
      <c r="E3418" s="3" t="s">
        <v>13590</v>
      </c>
      <c r="F3418" s="3" t="s">
        <v>13591</v>
      </c>
      <c r="G3418" s="3" t="s">
        <v>13592</v>
      </c>
      <c r="H3418" s="3" t="s">
        <v>32615</v>
      </c>
      <c r="I3418" s="3" t="s">
        <v>32615</v>
      </c>
      <c r="J3418" s="3" t="s">
        <v>32616</v>
      </c>
      <c r="K3418" s="3" t="s">
        <v>32617</v>
      </c>
      <c r="L3418" s="3"/>
    </row>
    <row r="3419" spans="1:12" ht="13.5" customHeight="1" x14ac:dyDescent="0.25">
      <c r="A3419" s="3" t="s">
        <v>6397</v>
      </c>
      <c r="B3419" s="2" t="s">
        <v>42340</v>
      </c>
      <c r="C3419" s="2" t="s">
        <v>13593</v>
      </c>
      <c r="D3419" s="3" t="s">
        <v>13594</v>
      </c>
      <c r="E3419" s="3" t="s">
        <v>13594</v>
      </c>
      <c r="F3419" s="3" t="s">
        <v>13595</v>
      </c>
      <c r="G3419" s="3" t="s">
        <v>13594</v>
      </c>
      <c r="H3419" s="3" t="s">
        <v>32618</v>
      </c>
      <c r="I3419" s="3" t="s">
        <v>32618</v>
      </c>
      <c r="J3419" s="3" t="s">
        <v>32619</v>
      </c>
      <c r="K3419" s="3" t="s">
        <v>32618</v>
      </c>
      <c r="L3419" s="3"/>
    </row>
    <row r="3420" spans="1:12" ht="13.5" customHeight="1" x14ac:dyDescent="0.25">
      <c r="A3420" s="3" t="s">
        <v>6397</v>
      </c>
      <c r="B3420" s="2" t="s">
        <v>42341</v>
      </c>
      <c r="C3420" s="2" t="s">
        <v>13596</v>
      </c>
      <c r="D3420" s="3" t="s">
        <v>13597</v>
      </c>
      <c r="E3420" s="3" t="s">
        <v>13598</v>
      </c>
      <c r="F3420" s="3" t="s">
        <v>13599</v>
      </c>
      <c r="G3420" s="3" t="s">
        <v>13600</v>
      </c>
      <c r="H3420" s="3" t="s">
        <v>32620</v>
      </c>
      <c r="I3420" s="3" t="s">
        <v>32621</v>
      </c>
      <c r="J3420" s="3" t="s">
        <v>32622</v>
      </c>
      <c r="K3420" s="3" t="s">
        <v>32623</v>
      </c>
      <c r="L3420" s="3"/>
    </row>
    <row r="3421" spans="1:12" ht="13.5" customHeight="1" x14ac:dyDescent="0.25">
      <c r="A3421" s="3" t="s">
        <v>6397</v>
      </c>
      <c r="B3421" s="2" t="s">
        <v>42342</v>
      </c>
      <c r="C3421" s="2" t="s">
        <v>13601</v>
      </c>
      <c r="D3421" s="3" t="s">
        <v>13602</v>
      </c>
      <c r="E3421" s="3" t="s">
        <v>13602</v>
      </c>
      <c r="F3421" s="3" t="s">
        <v>13603</v>
      </c>
      <c r="G3421" s="3" t="s">
        <v>13602</v>
      </c>
      <c r="H3421" s="3" t="s">
        <v>32624</v>
      </c>
      <c r="I3421" s="3" t="s">
        <v>32624</v>
      </c>
      <c r="J3421" s="3" t="s">
        <v>32625</v>
      </c>
      <c r="K3421" s="3" t="s">
        <v>32624</v>
      </c>
      <c r="L3421" s="3"/>
    </row>
    <row r="3422" spans="1:12" ht="13.5" customHeight="1" x14ac:dyDescent="0.25">
      <c r="A3422" s="3" t="s">
        <v>6397</v>
      </c>
      <c r="B3422" s="2" t="s">
        <v>42343</v>
      </c>
      <c r="C3422" s="2" t="s">
        <v>13604</v>
      </c>
      <c r="D3422" s="3" t="s">
        <v>13605</v>
      </c>
      <c r="E3422" s="3" t="s">
        <v>13605</v>
      </c>
      <c r="F3422" s="3" t="s">
        <v>13606</v>
      </c>
      <c r="G3422" s="3" t="s">
        <v>13605</v>
      </c>
      <c r="H3422" s="3" t="s">
        <v>32626</v>
      </c>
      <c r="I3422" s="3" t="s">
        <v>32626</v>
      </c>
      <c r="J3422" s="3" t="s">
        <v>32627</v>
      </c>
      <c r="K3422" s="3" t="s">
        <v>32626</v>
      </c>
      <c r="L3422" s="3"/>
    </row>
    <row r="3423" spans="1:12" ht="13.5" customHeight="1" x14ac:dyDescent="0.25">
      <c r="A3423" s="3" t="s">
        <v>6397</v>
      </c>
      <c r="B3423" s="2" t="s">
        <v>42344</v>
      </c>
      <c r="C3423" s="2" t="s">
        <v>13607</v>
      </c>
      <c r="D3423" s="3" t="s">
        <v>13608</v>
      </c>
      <c r="E3423" s="3" t="s">
        <v>13609</v>
      </c>
      <c r="F3423" s="3" t="s">
        <v>13610</v>
      </c>
      <c r="G3423" s="3" t="s">
        <v>13608</v>
      </c>
      <c r="H3423" s="3" t="s">
        <v>32628</v>
      </c>
      <c r="I3423" s="3" t="s">
        <v>32629</v>
      </c>
      <c r="J3423" s="3" t="s">
        <v>32630</v>
      </c>
      <c r="K3423" s="4" t="s">
        <v>32628</v>
      </c>
      <c r="L3423" s="3"/>
    </row>
    <row r="3424" spans="1:12" ht="13.5" customHeight="1" x14ac:dyDescent="0.25">
      <c r="A3424" s="3" t="s">
        <v>6397</v>
      </c>
      <c r="B3424" s="2" t="s">
        <v>42345</v>
      </c>
      <c r="C3424" s="2" t="s">
        <v>13611</v>
      </c>
      <c r="D3424" s="3" t="s">
        <v>13612</v>
      </c>
      <c r="E3424" s="3" t="s">
        <v>13613</v>
      </c>
      <c r="F3424" s="3" t="s">
        <v>13614</v>
      </c>
      <c r="G3424" s="3" t="s">
        <v>13612</v>
      </c>
      <c r="H3424" s="3" t="s">
        <v>32631</v>
      </c>
      <c r="I3424" s="3" t="s">
        <v>32632</v>
      </c>
      <c r="J3424" s="3" t="s">
        <v>32633</v>
      </c>
      <c r="K3424" s="3" t="s">
        <v>32631</v>
      </c>
      <c r="L3424" s="3"/>
    </row>
    <row r="3425" spans="1:12" ht="13.5" customHeight="1" x14ac:dyDescent="0.25">
      <c r="A3425" s="3" t="s">
        <v>6397</v>
      </c>
      <c r="B3425" s="2" t="s">
        <v>42346</v>
      </c>
      <c r="C3425" s="2" t="s">
        <v>13615</v>
      </c>
      <c r="D3425" s="3" t="s">
        <v>13616</v>
      </c>
      <c r="E3425" s="3" t="s">
        <v>13617</v>
      </c>
      <c r="F3425" s="3" t="s">
        <v>13618</v>
      </c>
      <c r="G3425" s="3" t="s">
        <v>13616</v>
      </c>
      <c r="H3425" s="3" t="s">
        <v>32634</v>
      </c>
      <c r="I3425" s="3" t="s">
        <v>32635</v>
      </c>
      <c r="J3425" s="3" t="s">
        <v>32636</v>
      </c>
      <c r="K3425" s="3" t="s">
        <v>32634</v>
      </c>
      <c r="L3425" s="3"/>
    </row>
    <row r="3426" spans="1:12" ht="13.5" customHeight="1" x14ac:dyDescent="0.25">
      <c r="A3426" s="3" t="s">
        <v>6397</v>
      </c>
      <c r="B3426" s="2" t="s">
        <v>42347</v>
      </c>
      <c r="C3426" s="2" t="s">
        <v>13619</v>
      </c>
      <c r="D3426" s="3" t="s">
        <v>13620</v>
      </c>
      <c r="E3426" s="3" t="s">
        <v>13621</v>
      </c>
      <c r="F3426" s="3" t="s">
        <v>13622</v>
      </c>
      <c r="G3426" s="3" t="s">
        <v>13620</v>
      </c>
      <c r="H3426" s="3" t="s">
        <v>32637</v>
      </c>
      <c r="I3426" s="3" t="s">
        <v>32638</v>
      </c>
      <c r="J3426" s="3" t="s">
        <v>32639</v>
      </c>
      <c r="K3426" s="3" t="s">
        <v>32637</v>
      </c>
      <c r="L3426" s="3"/>
    </row>
    <row r="3427" spans="1:12" ht="13.5" customHeight="1" x14ac:dyDescent="0.25">
      <c r="A3427" s="3" t="s">
        <v>9</v>
      </c>
      <c r="B3427" s="2" t="s">
        <v>42348</v>
      </c>
      <c r="C3427" s="2" t="s">
        <v>13623</v>
      </c>
      <c r="D3427" s="3" t="s">
        <v>13624</v>
      </c>
      <c r="E3427" s="3" t="s">
        <v>13624</v>
      </c>
      <c r="F3427" s="3" t="s">
        <v>13625</v>
      </c>
      <c r="G3427" s="3" t="s">
        <v>13626</v>
      </c>
      <c r="H3427" s="3" t="s">
        <v>32640</v>
      </c>
      <c r="I3427" s="3" t="s">
        <v>32640</v>
      </c>
      <c r="J3427" s="3" t="s">
        <v>32641</v>
      </c>
      <c r="K3427" s="3" t="s">
        <v>32642</v>
      </c>
      <c r="L3427" s="3"/>
    </row>
    <row r="3428" spans="1:12" ht="13.5" customHeight="1" x14ac:dyDescent="0.25">
      <c r="A3428" s="3" t="s">
        <v>5068</v>
      </c>
      <c r="B3428" s="2" t="s">
        <v>42349</v>
      </c>
      <c r="C3428" s="2" t="s">
        <v>13627</v>
      </c>
      <c r="D3428" s="3" t="s">
        <v>13628</v>
      </c>
      <c r="E3428" s="3" t="s">
        <v>13628</v>
      </c>
      <c r="F3428" s="3" t="s">
        <v>13629</v>
      </c>
      <c r="G3428" s="3" t="s">
        <v>13630</v>
      </c>
      <c r="H3428" s="3" t="s">
        <v>32643</v>
      </c>
      <c r="I3428" s="3" t="s">
        <v>32643</v>
      </c>
      <c r="J3428" s="3" t="s">
        <v>32644</v>
      </c>
      <c r="K3428" s="4" t="s">
        <v>32645</v>
      </c>
      <c r="L3428" s="3"/>
    </row>
    <row r="3429" spans="1:12" ht="13.5" customHeight="1" x14ac:dyDescent="0.25">
      <c r="A3429" s="3" t="s">
        <v>9</v>
      </c>
      <c r="B3429" s="2" t="s">
        <v>42350</v>
      </c>
      <c r="C3429" s="2" t="s">
        <v>13631</v>
      </c>
      <c r="D3429" s="3" t="s">
        <v>13632</v>
      </c>
      <c r="E3429" s="3" t="s">
        <v>13632</v>
      </c>
      <c r="F3429" s="3" t="s">
        <v>13633</v>
      </c>
      <c r="G3429" s="3" t="s">
        <v>13634</v>
      </c>
      <c r="H3429" s="3" t="s">
        <v>32646</v>
      </c>
      <c r="I3429" s="3" t="s">
        <v>32646</v>
      </c>
      <c r="J3429" s="3" t="s">
        <v>32647</v>
      </c>
      <c r="K3429" s="3" t="s">
        <v>32648</v>
      </c>
      <c r="L3429" s="3"/>
    </row>
    <row r="3430" spans="1:12" ht="13.5" customHeight="1" x14ac:dyDescent="0.25">
      <c r="A3430" s="3" t="s">
        <v>6397</v>
      </c>
      <c r="B3430" s="2" t="s">
        <v>42351</v>
      </c>
      <c r="C3430" s="2" t="s">
        <v>13635</v>
      </c>
      <c r="D3430" s="3" t="s">
        <v>13636</v>
      </c>
      <c r="E3430" s="3" t="s">
        <v>13636</v>
      </c>
      <c r="F3430" s="3" t="s">
        <v>13637</v>
      </c>
      <c r="G3430" s="3" t="s">
        <v>13638</v>
      </c>
      <c r="H3430" s="3" t="s">
        <v>32649</v>
      </c>
      <c r="I3430" s="3" t="s">
        <v>32649</v>
      </c>
      <c r="J3430" s="3" t="s">
        <v>32650</v>
      </c>
      <c r="K3430" s="3" t="s">
        <v>32651</v>
      </c>
      <c r="L3430" s="3"/>
    </row>
    <row r="3431" spans="1:12" ht="13.5" customHeight="1" x14ac:dyDescent="0.25">
      <c r="A3431" s="3" t="s">
        <v>9</v>
      </c>
      <c r="B3431" s="2" t="s">
        <v>42352</v>
      </c>
      <c r="C3431" s="2" t="s">
        <v>13639</v>
      </c>
      <c r="D3431" s="3" t="s">
        <v>13640</v>
      </c>
      <c r="E3431" s="3" t="s">
        <v>13641</v>
      </c>
      <c r="F3431" s="3" t="s">
        <v>13642</v>
      </c>
      <c r="G3431" s="3" t="s">
        <v>13643</v>
      </c>
      <c r="H3431" s="3" t="s">
        <v>32652</v>
      </c>
      <c r="I3431" s="3" t="s">
        <v>32653</v>
      </c>
      <c r="J3431" s="3" t="s">
        <v>32654</v>
      </c>
      <c r="K3431" s="3" t="s">
        <v>32655</v>
      </c>
      <c r="L3431" s="3"/>
    </row>
    <row r="3432" spans="1:12" ht="13.5" customHeight="1" x14ac:dyDescent="0.25">
      <c r="A3432" s="5" t="s">
        <v>13581</v>
      </c>
      <c r="B3432" s="5" t="s">
        <v>44849</v>
      </c>
      <c r="C3432" s="5" t="s">
        <v>44850</v>
      </c>
      <c r="D3432" s="5" t="s">
        <v>44851</v>
      </c>
      <c r="E3432" s="1" t="s">
        <v>44851</v>
      </c>
      <c r="F3432" s="1" t="s">
        <v>44852</v>
      </c>
      <c r="G3432" s="1" t="s">
        <v>44851</v>
      </c>
      <c r="H3432" s="5" t="str">
        <f ca="1">IFERROR(__xludf.DUMMYFUNCTION("GOOGLETRANSLATE(D123,""en"",""ja"")"),"顕微鏡検査")</f>
        <v>顕微鏡検査</v>
      </c>
      <c r="I3432" s="5" t="str">
        <f ca="1">IFERROR(__xludf.DUMMYFUNCTION("GOOGLETRANSLATE(E123,""en"",""ja"")"),"顕微鏡検査")</f>
        <v>顕微鏡検査</v>
      </c>
      <c r="J3432" s="5" t="str">
        <f ca="1">IFERROR(__xludf.DUMMYFUNCTION("GOOGLETRANSLATE(F123,""en"",""ja"")"),"顕微鏡（光学、電子、共焦点など）による評価。")</f>
        <v>顕微鏡（光学、電子、共焦点など）による評価。</v>
      </c>
      <c r="K3432" s="5" t="str">
        <f ca="1">IFERROR(__xludf.DUMMYFUNCTION("GOOGLETRANSLATE(G123,""en"",""ja"")"),"顕微鏡検査")</f>
        <v>顕微鏡検査</v>
      </c>
      <c r="L3432" s="3"/>
    </row>
    <row r="3433" spans="1:12" ht="13.5" customHeight="1" x14ac:dyDescent="0.25">
      <c r="A3433" s="3" t="s">
        <v>506</v>
      </c>
      <c r="B3433" s="2" t="s">
        <v>42353</v>
      </c>
      <c r="C3433" s="2" t="s">
        <v>13644</v>
      </c>
      <c r="D3433" s="3" t="s">
        <v>13645</v>
      </c>
      <c r="E3433" s="3" t="s">
        <v>13645</v>
      </c>
      <c r="F3433" s="3" t="s">
        <v>13646</v>
      </c>
      <c r="G3433" s="3" t="s">
        <v>13645</v>
      </c>
      <c r="H3433" s="3" t="s">
        <v>32656</v>
      </c>
      <c r="I3433" s="3" t="s">
        <v>32656</v>
      </c>
      <c r="J3433" s="3" t="s">
        <v>32657</v>
      </c>
      <c r="K3433" s="3" t="s">
        <v>32656</v>
      </c>
      <c r="L3433" s="3"/>
    </row>
    <row r="3434" spans="1:12" ht="13.5" customHeight="1" x14ac:dyDescent="0.25">
      <c r="A3434" s="3" t="s">
        <v>84</v>
      </c>
      <c r="B3434" s="2" t="s">
        <v>42354</v>
      </c>
      <c r="C3434" s="2" t="s">
        <v>13647</v>
      </c>
      <c r="D3434" s="3" t="s">
        <v>13648</v>
      </c>
      <c r="E3434" s="3" t="s">
        <v>13648</v>
      </c>
      <c r="F3434" s="3" t="s">
        <v>13649</v>
      </c>
      <c r="G3434" s="3" t="s">
        <v>13648</v>
      </c>
      <c r="H3434" s="3" t="s">
        <v>32658</v>
      </c>
      <c r="I3434" s="3" t="s">
        <v>32658</v>
      </c>
      <c r="J3434" s="3" t="s">
        <v>32659</v>
      </c>
      <c r="K3434" s="3" t="s">
        <v>32658</v>
      </c>
      <c r="L3434" s="3"/>
    </row>
    <row r="3435" spans="1:12" ht="13.5" customHeight="1" x14ac:dyDescent="0.25">
      <c r="A3435" s="3" t="s">
        <v>493</v>
      </c>
      <c r="B3435" s="2" t="s">
        <v>42355</v>
      </c>
      <c r="C3435" s="2" t="s">
        <v>13650</v>
      </c>
      <c r="D3435" s="3" t="s">
        <v>13651</v>
      </c>
      <c r="E3435" s="3" t="s">
        <v>13652</v>
      </c>
      <c r="F3435" s="3" t="s">
        <v>13653</v>
      </c>
      <c r="G3435" s="3" t="s">
        <v>13651</v>
      </c>
      <c r="H3435" s="3" t="s">
        <v>32660</v>
      </c>
      <c r="I3435" s="3" t="s">
        <v>32661</v>
      </c>
      <c r="J3435" s="3" t="s">
        <v>32662</v>
      </c>
      <c r="K3435" s="3" t="s">
        <v>32660</v>
      </c>
      <c r="L3435" s="3"/>
    </row>
    <row r="3436" spans="1:12" ht="13.5" customHeight="1" x14ac:dyDescent="0.25">
      <c r="A3436" s="3" t="s">
        <v>9</v>
      </c>
      <c r="B3436" s="2" t="s">
        <v>42356</v>
      </c>
      <c r="C3436" s="2" t="s">
        <v>13654</v>
      </c>
      <c r="D3436" s="3" t="s">
        <v>13655</v>
      </c>
      <c r="E3436" s="3" t="s">
        <v>13655</v>
      </c>
      <c r="F3436" s="3" t="s">
        <v>13656</v>
      </c>
      <c r="G3436" s="3" t="s">
        <v>13657</v>
      </c>
      <c r="H3436" s="3" t="s">
        <v>32663</v>
      </c>
      <c r="I3436" s="3" t="s">
        <v>32663</v>
      </c>
      <c r="J3436" s="3" t="s">
        <v>32664</v>
      </c>
      <c r="K3436" s="4" t="s">
        <v>32665</v>
      </c>
      <c r="L3436" s="3"/>
    </row>
    <row r="3437" spans="1:12" ht="13.5" customHeight="1" x14ac:dyDescent="0.25">
      <c r="A3437" s="3" t="s">
        <v>9</v>
      </c>
      <c r="B3437" s="2" t="s">
        <v>42357</v>
      </c>
      <c r="C3437" s="2" t="s">
        <v>13658</v>
      </c>
      <c r="D3437" s="3" t="s">
        <v>13659</v>
      </c>
      <c r="E3437" s="3" t="s">
        <v>13660</v>
      </c>
      <c r="F3437" s="3" t="s">
        <v>13661</v>
      </c>
      <c r="G3437" s="3" t="s">
        <v>13662</v>
      </c>
      <c r="H3437" s="3" t="s">
        <v>32666</v>
      </c>
      <c r="I3437" s="3" t="s">
        <v>32667</v>
      </c>
      <c r="J3437" s="3" t="s">
        <v>32668</v>
      </c>
      <c r="K3437" s="4" t="s">
        <v>32669</v>
      </c>
      <c r="L3437" s="3"/>
    </row>
    <row r="3438" spans="1:12" ht="13.5" customHeight="1" x14ac:dyDescent="0.25">
      <c r="A3438" s="3" t="s">
        <v>9</v>
      </c>
      <c r="B3438" s="2" t="s">
        <v>42358</v>
      </c>
      <c r="C3438" s="2" t="s">
        <v>13663</v>
      </c>
      <c r="D3438" s="3" t="s">
        <v>13664</v>
      </c>
      <c r="E3438" s="3" t="s">
        <v>13665</v>
      </c>
      <c r="F3438" s="3" t="s">
        <v>13666</v>
      </c>
      <c r="G3438" s="3" t="s">
        <v>13667</v>
      </c>
      <c r="H3438" s="3" t="s">
        <v>32670</v>
      </c>
      <c r="I3438" s="3" t="s">
        <v>32671</v>
      </c>
      <c r="J3438" s="3" t="s">
        <v>32672</v>
      </c>
      <c r="K3438" s="4" t="s">
        <v>32673</v>
      </c>
      <c r="L3438" s="3"/>
    </row>
    <row r="3439" spans="1:12" ht="13.5" customHeight="1" x14ac:dyDescent="0.25">
      <c r="A3439" s="3" t="s">
        <v>9</v>
      </c>
      <c r="B3439" s="2" t="s">
        <v>42359</v>
      </c>
      <c r="C3439" s="2" t="s">
        <v>13668</v>
      </c>
      <c r="D3439" s="3" t="s">
        <v>13669</v>
      </c>
      <c r="E3439" s="3" t="s">
        <v>13669</v>
      </c>
      <c r="F3439" s="3" t="s">
        <v>13670</v>
      </c>
      <c r="G3439" s="3" t="s">
        <v>13671</v>
      </c>
      <c r="H3439" s="3" t="s">
        <v>32674</v>
      </c>
      <c r="I3439" s="3" t="s">
        <v>32674</v>
      </c>
      <c r="J3439" s="3" t="s">
        <v>32675</v>
      </c>
      <c r="K3439" s="4" t="s">
        <v>32676</v>
      </c>
      <c r="L3439" s="3"/>
    </row>
    <row r="3440" spans="1:12" ht="13.5" customHeight="1" x14ac:dyDescent="0.25">
      <c r="A3440" s="3" t="s">
        <v>493</v>
      </c>
      <c r="B3440" s="2" t="s">
        <v>42360</v>
      </c>
      <c r="C3440" s="2" t="s">
        <v>13672</v>
      </c>
      <c r="D3440" s="3" t="s">
        <v>13673</v>
      </c>
      <c r="E3440" s="3" t="s">
        <v>13673</v>
      </c>
      <c r="F3440" s="3" t="s">
        <v>13674</v>
      </c>
      <c r="G3440" s="3" t="s">
        <v>13675</v>
      </c>
      <c r="H3440" s="3" t="s">
        <v>32677</v>
      </c>
      <c r="I3440" s="3" t="s">
        <v>32677</v>
      </c>
      <c r="J3440" s="3" t="s">
        <v>32678</v>
      </c>
      <c r="K3440" s="3" t="s">
        <v>32679</v>
      </c>
      <c r="L3440" s="3"/>
    </row>
    <row r="3441" spans="1:12" ht="13.5" customHeight="1" x14ac:dyDescent="0.25">
      <c r="A3441" s="5" t="s">
        <v>13581</v>
      </c>
      <c r="B3441" s="5" t="s">
        <v>44853</v>
      </c>
      <c r="C3441" s="5" t="s">
        <v>44854</v>
      </c>
      <c r="D3441" s="5" t="s">
        <v>44855</v>
      </c>
      <c r="E3441" s="1" t="s">
        <v>44856</v>
      </c>
      <c r="F3441" s="1" t="s">
        <v>44857</v>
      </c>
      <c r="G3441" s="1" t="s">
        <v>44858</v>
      </c>
      <c r="H3441" s="5" t="str">
        <f ca="1">IFERROR(__xludf.DUMMYFUNCTION("GOOGLETRANSLATE(D124,""en"",""ja"")"),"有糸分裂像")</f>
        <v>有糸分裂像</v>
      </c>
      <c r="I3441" s="5" t="str">
        <f ca="1">IFERROR(__xludf.DUMMYFUNCTION("GOOGLETRANSLATE(E124,""en"",""ja"")"),"有糸分裂像; 有糸分裂像")</f>
        <v>有糸分裂像; 有糸分裂像</v>
      </c>
      <c r="J3441" s="5" t="str">
        <f ca="1">IFERROR(__xludf.DUMMYFUNCTION("GOOGLETRANSLATE(F124,""en"",""ja"")"),"生物標本中の有糸分裂像を含む細胞の測定。")</f>
        <v>生物標本中の有糸分裂像を含む細胞の測定。</v>
      </c>
      <c r="K3441" s="5" t="str">
        <f ca="1">IFERROR(__xludf.DUMMYFUNCTION("GOOGLETRANSLATE(G124,""en"",""ja"")"),"有糸分裂像の評価")</f>
        <v>有糸分裂像の評価</v>
      </c>
      <c r="L3441" s="3"/>
    </row>
    <row r="3442" spans="1:12" ht="13.5" customHeight="1" x14ac:dyDescent="0.25">
      <c r="A3442" s="5" t="s">
        <v>13581</v>
      </c>
      <c r="B3442" s="5" t="s">
        <v>44859</v>
      </c>
      <c r="C3442" s="5" t="s">
        <v>44860</v>
      </c>
      <c r="D3442" s="5" t="s">
        <v>44861</v>
      </c>
      <c r="E3442" s="1" t="s">
        <v>44862</v>
      </c>
      <c r="F3442" s="1" t="s">
        <v>44863</v>
      </c>
      <c r="G3442" s="1" t="s">
        <v>44864</v>
      </c>
      <c r="H3442" s="5" t="str">
        <f ca="1">IFERROR(__xludf.DUMMYFUNCTION("GOOGLETRANSLATE(D125,""en"",""ja"")"),"有糸分裂スコア")</f>
        <v>有糸分裂スコア</v>
      </c>
      <c r="I3442" s="5" t="str">
        <f ca="1">IFERROR(__xludf.DUMMYFUNCTION("GOOGLETRANSLATE(E125,""en"",""ja"")"),"有糸分裂カウントスコア; 有糸分裂スコア")</f>
        <v>有糸分裂カウントスコア; 有糸分裂スコア</v>
      </c>
      <c r="J3442" s="5" t="str">
        <f ca="1">IFERROR(__xludf.DUMMYFUNCTION("GOOGLETRANSLATE(F125,""en"",""ja"")"),"生物標本における有糸分裂スコアの評価。")</f>
        <v>生物標本における有糸分裂スコアの評価。</v>
      </c>
      <c r="K3442" s="5" t="str">
        <f ca="1">IFERROR(__xludf.DUMMYFUNCTION("GOOGLETRANSLATE(G125,""en"",""ja"")"),"有糸分裂率スコア")</f>
        <v>有糸分裂率スコア</v>
      </c>
      <c r="L3442" s="3"/>
    </row>
    <row r="3443" spans="1:12" ht="13.5" customHeight="1" x14ac:dyDescent="0.25">
      <c r="A3443" s="3" t="s">
        <v>84</v>
      </c>
      <c r="B3443" s="2" t="s">
        <v>42361</v>
      </c>
      <c r="C3443" s="2" t="s">
        <v>13676</v>
      </c>
      <c r="D3443" s="3" t="s">
        <v>13677</v>
      </c>
      <c r="E3443" s="3" t="s">
        <v>13677</v>
      </c>
      <c r="F3443" s="3" t="s">
        <v>13678</v>
      </c>
      <c r="G3443" s="3" t="s">
        <v>13677</v>
      </c>
      <c r="H3443" s="3" t="s">
        <v>32680</v>
      </c>
      <c r="I3443" s="3" t="s">
        <v>32680</v>
      </c>
      <c r="J3443" s="3" t="s">
        <v>32681</v>
      </c>
      <c r="K3443" s="3" t="s">
        <v>32680</v>
      </c>
      <c r="L3443" s="3"/>
    </row>
    <row r="3444" spans="1:12" ht="13.5" customHeight="1" x14ac:dyDescent="0.25">
      <c r="A3444" s="3" t="s">
        <v>84</v>
      </c>
      <c r="B3444" s="2" t="s">
        <v>42362</v>
      </c>
      <c r="C3444" s="2" t="s">
        <v>13679</v>
      </c>
      <c r="D3444" s="3" t="s">
        <v>13680</v>
      </c>
      <c r="E3444" s="3" t="s">
        <v>13680</v>
      </c>
      <c r="F3444" s="3" t="s">
        <v>13681</v>
      </c>
      <c r="G3444" s="3" t="s">
        <v>13680</v>
      </c>
      <c r="H3444" s="3" t="s">
        <v>32682</v>
      </c>
      <c r="I3444" s="3" t="s">
        <v>32682</v>
      </c>
      <c r="J3444" s="3" t="s">
        <v>32683</v>
      </c>
      <c r="K3444" s="3" t="s">
        <v>32682</v>
      </c>
      <c r="L3444" s="3"/>
    </row>
    <row r="3445" spans="1:12" ht="13.5" customHeight="1" x14ac:dyDescent="0.25">
      <c r="A3445" s="3" t="s">
        <v>84</v>
      </c>
      <c r="B3445" s="2" t="s">
        <v>42363</v>
      </c>
      <c r="C3445" s="2" t="s">
        <v>13682</v>
      </c>
      <c r="D3445" s="3" t="s">
        <v>13683</v>
      </c>
      <c r="E3445" s="3" t="s">
        <v>13684</v>
      </c>
      <c r="F3445" s="3" t="s">
        <v>13685</v>
      </c>
      <c r="G3445" s="3" t="s">
        <v>13686</v>
      </c>
      <c r="H3445" s="3" t="s">
        <v>32684</v>
      </c>
      <c r="I3445" s="3" t="s">
        <v>32685</v>
      </c>
      <c r="J3445" s="3" t="s">
        <v>32686</v>
      </c>
      <c r="K3445" s="3" t="s">
        <v>32687</v>
      </c>
      <c r="L3445" s="3"/>
    </row>
    <row r="3446" spans="1:12" ht="13.5" customHeight="1" x14ac:dyDescent="0.25">
      <c r="A3446" s="3" t="s">
        <v>84</v>
      </c>
      <c r="B3446" s="2" t="s">
        <v>42364</v>
      </c>
      <c r="C3446" s="2" t="s">
        <v>13687</v>
      </c>
      <c r="D3446" s="3" t="s">
        <v>13688</v>
      </c>
      <c r="E3446" s="3" t="s">
        <v>13689</v>
      </c>
      <c r="F3446" s="3" t="s">
        <v>13690</v>
      </c>
      <c r="G3446" s="3" t="s">
        <v>13691</v>
      </c>
      <c r="H3446" s="3" t="s">
        <v>32688</v>
      </c>
      <c r="I3446" s="3" t="s">
        <v>32689</v>
      </c>
      <c r="J3446" s="3" t="s">
        <v>32690</v>
      </c>
      <c r="K3446" s="3" t="s">
        <v>32691</v>
      </c>
      <c r="L3446" s="3"/>
    </row>
    <row r="3447" spans="1:12" ht="13.5" customHeight="1" x14ac:dyDescent="0.25">
      <c r="A3447" s="3" t="s">
        <v>84</v>
      </c>
      <c r="B3447" s="2" t="s">
        <v>42365</v>
      </c>
      <c r="C3447" s="2" t="s">
        <v>13692</v>
      </c>
      <c r="D3447" s="3" t="s">
        <v>13693</v>
      </c>
      <c r="E3447" s="3" t="s">
        <v>13694</v>
      </c>
      <c r="F3447" s="3" t="s">
        <v>13695</v>
      </c>
      <c r="G3447" s="3" t="s">
        <v>13696</v>
      </c>
      <c r="H3447" s="3" t="s">
        <v>32692</v>
      </c>
      <c r="I3447" s="3" t="s">
        <v>32693</v>
      </c>
      <c r="J3447" s="3" t="s">
        <v>32694</v>
      </c>
      <c r="K3447" s="3" t="s">
        <v>32695</v>
      </c>
      <c r="L3447" s="3"/>
    </row>
    <row r="3448" spans="1:12" ht="13.5" customHeight="1" x14ac:dyDescent="0.25">
      <c r="A3448" s="3" t="s">
        <v>84</v>
      </c>
      <c r="B3448" s="2" t="s">
        <v>42366</v>
      </c>
      <c r="C3448" s="2" t="s">
        <v>13697</v>
      </c>
      <c r="D3448" s="3" t="s">
        <v>13698</v>
      </c>
      <c r="E3448" s="3" t="s">
        <v>13699</v>
      </c>
      <c r="F3448" s="3" t="s">
        <v>13700</v>
      </c>
      <c r="G3448" s="3" t="s">
        <v>13701</v>
      </c>
      <c r="H3448" s="3" t="s">
        <v>32696</v>
      </c>
      <c r="I3448" s="3" t="s">
        <v>32697</v>
      </c>
      <c r="J3448" s="3" t="s">
        <v>32698</v>
      </c>
      <c r="K3448" s="3" t="s">
        <v>32699</v>
      </c>
      <c r="L3448" s="3"/>
    </row>
    <row r="3449" spans="1:12" ht="13.5" customHeight="1" x14ac:dyDescent="0.25">
      <c r="A3449" s="3" t="s">
        <v>84</v>
      </c>
      <c r="B3449" s="2" t="s">
        <v>42367</v>
      </c>
      <c r="C3449" s="2" t="s">
        <v>13702</v>
      </c>
      <c r="D3449" s="3" t="s">
        <v>13703</v>
      </c>
      <c r="E3449" s="3" t="s">
        <v>13704</v>
      </c>
      <c r="F3449" s="3" t="s">
        <v>13705</v>
      </c>
      <c r="G3449" s="3" t="s">
        <v>13706</v>
      </c>
      <c r="H3449" s="3" t="s">
        <v>32700</v>
      </c>
      <c r="I3449" s="3" t="s">
        <v>32701</v>
      </c>
      <c r="J3449" s="3" t="s">
        <v>32702</v>
      </c>
      <c r="K3449" s="3" t="s">
        <v>32703</v>
      </c>
      <c r="L3449" s="3"/>
    </row>
    <row r="3450" spans="1:12" ht="13.5" customHeight="1" x14ac:dyDescent="0.25">
      <c r="A3450" s="3" t="s">
        <v>84</v>
      </c>
      <c r="B3450" s="2" t="s">
        <v>42368</v>
      </c>
      <c r="C3450" s="2" t="s">
        <v>13707</v>
      </c>
      <c r="D3450" s="3" t="s">
        <v>13708</v>
      </c>
      <c r="E3450" s="3" t="s">
        <v>13709</v>
      </c>
      <c r="F3450" s="3" t="s">
        <v>13710</v>
      </c>
      <c r="G3450" s="3" t="s">
        <v>13711</v>
      </c>
      <c r="H3450" s="3" t="s">
        <v>32704</v>
      </c>
      <c r="I3450" s="3" t="s">
        <v>32705</v>
      </c>
      <c r="J3450" s="3" t="s">
        <v>32706</v>
      </c>
      <c r="K3450" s="3" t="s">
        <v>32707</v>
      </c>
      <c r="L3450" s="3"/>
    </row>
    <row r="3451" spans="1:12" ht="13.5" customHeight="1" x14ac:dyDescent="0.25">
      <c r="A3451" s="3" t="s">
        <v>70</v>
      </c>
      <c r="B3451" s="2" t="s">
        <v>42369</v>
      </c>
      <c r="C3451" s="2" t="s">
        <v>13712</v>
      </c>
      <c r="D3451" s="3" t="s">
        <v>13713</v>
      </c>
      <c r="E3451" s="3" t="s">
        <v>13713</v>
      </c>
      <c r="F3451" s="3" t="s">
        <v>13714</v>
      </c>
      <c r="G3451" s="3" t="s">
        <v>13715</v>
      </c>
      <c r="H3451" s="3" t="s">
        <v>32708</v>
      </c>
      <c r="I3451" s="3" t="s">
        <v>32708</v>
      </c>
      <c r="J3451" s="3" t="s">
        <v>32709</v>
      </c>
      <c r="K3451" s="3" t="s">
        <v>32710</v>
      </c>
      <c r="L3451" s="3"/>
    </row>
    <row r="3452" spans="1:12" ht="13.5" customHeight="1" x14ac:dyDescent="0.25">
      <c r="A3452" s="3" t="s">
        <v>9</v>
      </c>
      <c r="B3452" s="2" t="s">
        <v>42370</v>
      </c>
      <c r="C3452" s="2" t="s">
        <v>13716</v>
      </c>
      <c r="D3452" s="3" t="s">
        <v>13717</v>
      </c>
      <c r="E3452" s="3" t="s">
        <v>13718</v>
      </c>
      <c r="F3452" s="3" t="s">
        <v>13719</v>
      </c>
      <c r="G3452" s="3" t="s">
        <v>13720</v>
      </c>
      <c r="H3452" s="3" t="s">
        <v>32711</v>
      </c>
      <c r="I3452" s="3" t="s">
        <v>32712</v>
      </c>
      <c r="J3452" s="3" t="s">
        <v>32713</v>
      </c>
      <c r="K3452" s="3" t="s">
        <v>32714</v>
      </c>
      <c r="L3452" s="3"/>
    </row>
    <row r="3453" spans="1:12" ht="13.5" customHeight="1" x14ac:dyDescent="0.25">
      <c r="A3453" s="5" t="s">
        <v>13581</v>
      </c>
      <c r="B3453" s="5" t="s">
        <v>44865</v>
      </c>
      <c r="C3453" s="5" t="s">
        <v>44866</v>
      </c>
      <c r="D3453" s="5" t="s">
        <v>44867</v>
      </c>
      <c r="E3453" s="1" t="s">
        <v>44867</v>
      </c>
      <c r="F3453" s="1" t="s">
        <v>44868</v>
      </c>
      <c r="G3453" s="1" t="s">
        <v>44869</v>
      </c>
      <c r="H3453" s="5" t="str">
        <f ca="1">IFERROR(__xludf.DUMMYFUNCTION("GOOGLETRANSLATE(D126,""en"",""ja"")"),"巨核球の増殖")</f>
        <v>巨核球の増殖</v>
      </c>
      <c r="I3453" s="5" t="str">
        <f ca="1">IFERROR(__xludf.DUMMYFUNCTION("GOOGLETRANSLATE(E126,""en"",""ja"")"),"巨核球の増殖")</f>
        <v>巨核球の増殖</v>
      </c>
      <c r="J3453" s="5" t="str">
        <f ca="1">IFERROR(__xludf.DUMMYFUNCTION("GOOGLETRANSLATE(F126,""en"",""ja"")"),"生物標本における巨核球増殖の評価。")</f>
        <v>生物標本における巨核球増殖の評価。</v>
      </c>
      <c r="K3453" s="5" t="str">
        <f ca="1">IFERROR(__xludf.DUMMYFUNCTION("GOOGLETRANSLATE(G126,""en"",""ja"")"),"巨核球増殖測定")</f>
        <v>巨核球増殖測定</v>
      </c>
      <c r="L3453" s="3"/>
    </row>
    <row r="3454" spans="1:12" ht="13.5" customHeight="1" x14ac:dyDescent="0.25">
      <c r="A3454" s="5" t="s">
        <v>13581</v>
      </c>
      <c r="B3454" s="5" t="s">
        <v>44870</v>
      </c>
      <c r="C3454" s="5" t="s">
        <v>44871</v>
      </c>
      <c r="D3454" s="5" t="s">
        <v>44872</v>
      </c>
      <c r="E3454" s="1" t="s">
        <v>44873</v>
      </c>
      <c r="F3454" s="1" t="s">
        <v>44874</v>
      </c>
      <c r="G3454" s="1" t="s">
        <v>44875</v>
      </c>
      <c r="H3454" s="5" t="str">
        <f ca="1">IFERROR(__xludf.DUMMYFUNCTION("GOOGLETRANSLATE(D127,""en"",""ja"")"),"メランA")</f>
        <v>メランA</v>
      </c>
      <c r="I3454" s="5" t="str">
        <f ca="1">IFERROR(__xludf.DUMMYFUNCTION("GOOGLETRANSLATE(E127,""en"",""ja"")"),"MART1; Melan-A; T細胞によって認識されるメラノーマ抗原1")</f>
        <v>MART1; Melan-A; T細胞によって認識されるメラノーマ抗原1</v>
      </c>
      <c r="J3454" s="5" t="str">
        <f ca="1">IFERROR(__xludf.DUMMYFUNCTION("GOOGLETRANSLATE(F127,""en"",""ja"")"),"生物標本中のメランAの測定。")</f>
        <v>生物標本中のメランAの測定。</v>
      </c>
      <c r="K3454" s="5" t="str">
        <f ca="1">IFERROR(__xludf.DUMMYFUNCTION("GOOGLETRANSLATE(G127,""en"",""ja"")"),"MART-1抗原測定")</f>
        <v>MART-1抗原測定</v>
      </c>
      <c r="L3454" s="3"/>
    </row>
    <row r="3455" spans="1:12" ht="13.5" customHeight="1" x14ac:dyDescent="0.25">
      <c r="A3455" s="3" t="s">
        <v>9</v>
      </c>
      <c r="B3455" s="2" t="s">
        <v>42371</v>
      </c>
      <c r="C3455" s="2" t="s">
        <v>13721</v>
      </c>
      <c r="D3455" s="3" t="s">
        <v>13722</v>
      </c>
      <c r="E3455" s="3" t="s">
        <v>13722</v>
      </c>
      <c r="F3455" s="3" t="s">
        <v>13723</v>
      </c>
      <c r="G3455" s="3" t="s">
        <v>13724</v>
      </c>
      <c r="H3455" s="3" t="s">
        <v>32715</v>
      </c>
      <c r="I3455" s="3" t="s">
        <v>32715</v>
      </c>
      <c r="J3455" s="3" t="s">
        <v>32716</v>
      </c>
      <c r="K3455" s="3" t="s">
        <v>32717</v>
      </c>
      <c r="L3455" s="3"/>
    </row>
    <row r="3456" spans="1:12" ht="13.5" customHeight="1" x14ac:dyDescent="0.25">
      <c r="A3456" s="3" t="s">
        <v>1560</v>
      </c>
      <c r="B3456" s="2" t="s">
        <v>42372</v>
      </c>
      <c r="C3456" s="2" t="s">
        <v>13725</v>
      </c>
      <c r="D3456" s="3" t="s">
        <v>13726</v>
      </c>
      <c r="E3456" s="3" t="s">
        <v>13726</v>
      </c>
      <c r="F3456" s="3" t="s">
        <v>13727</v>
      </c>
      <c r="G3456" s="3" t="s">
        <v>13726</v>
      </c>
      <c r="H3456" s="3" t="s">
        <v>32718</v>
      </c>
      <c r="I3456" s="3" t="s">
        <v>32718</v>
      </c>
      <c r="J3456" s="3" t="s">
        <v>32719</v>
      </c>
      <c r="K3456" s="3" t="s">
        <v>32718</v>
      </c>
      <c r="L3456" s="3"/>
    </row>
    <row r="3457" spans="1:12" ht="13.5" customHeight="1" x14ac:dyDescent="0.25">
      <c r="A3457" s="5" t="s">
        <v>13581</v>
      </c>
      <c r="B3457" s="5" t="s">
        <v>44876</v>
      </c>
      <c r="C3457" s="5" t="s">
        <v>44877</v>
      </c>
      <c r="D3457" s="5" t="s">
        <v>44878</v>
      </c>
      <c r="E3457" s="1" t="s">
        <v>44878</v>
      </c>
      <c r="F3457" s="1" t="s">
        <v>44879</v>
      </c>
      <c r="G3457" s="1" t="s">
        <v>44880</v>
      </c>
      <c r="H3457" s="5" t="str">
        <f ca="1">IFERROR(__xludf.DUMMYFUNCTION("GOOGLETRANSLATE(D128,""en"",""ja"")"),"MutLホモログ1")</f>
        <v>MutLホモログ1</v>
      </c>
      <c r="I3457" s="5" t="str">
        <f ca="1">IFERROR(__xludf.DUMMYFUNCTION("GOOGLETRANSLATE(E128,""en"",""ja"")"),"MutLホモログ1")</f>
        <v>MutLホモログ1</v>
      </c>
      <c r="J3457" s="5" t="str">
        <f ca="1">IFERROR(__xludf.DUMMYFUNCTION("GOOGLETRANSLATE(F128,""en"",""ja"")"),"生物学的標本中の MLH1 ミスマッチ修復タンパク質の測定。")</f>
        <v>生物学的標本中の MLH1 ミスマッチ修復タンパク質の測定。</v>
      </c>
      <c r="K3457" s="5" t="str">
        <f ca="1">IFERROR(__xludf.DUMMYFUNCTION("GOOGLETRANSLATE(G128,""en"",""ja"")"),"MutLホモログ1の測定")</f>
        <v>MutLホモログ1の測定</v>
      </c>
      <c r="L3457" s="3"/>
    </row>
    <row r="3458" spans="1:12" ht="13.5" customHeight="1" x14ac:dyDescent="0.25">
      <c r="A3458" s="5" t="s">
        <v>13581</v>
      </c>
      <c r="B3458" s="5" t="s">
        <v>44881</v>
      </c>
      <c r="C3458" s="5" t="s">
        <v>44882</v>
      </c>
      <c r="D3458" s="5" t="s">
        <v>44883</v>
      </c>
      <c r="E3458" s="1" t="s">
        <v>44883</v>
      </c>
      <c r="F3458" s="1" t="s">
        <v>44884</v>
      </c>
      <c r="G3458" s="1" t="s">
        <v>44885</v>
      </c>
      <c r="H3458" s="5" t="str">
        <f ca="1">IFERROR(__xludf.DUMMYFUNCTION("GOOGLETRANSLATE(D129,""en"",""ja"")"),"MutLホモログ3")</f>
        <v>MutLホモログ3</v>
      </c>
      <c r="I3458" s="5" t="str">
        <f ca="1">IFERROR(__xludf.DUMMYFUNCTION("GOOGLETRANSLATE(E129,""en"",""ja"")"),"MutLホモログ3")</f>
        <v>MutLホモログ3</v>
      </c>
      <c r="J3458" s="5" t="str">
        <f ca="1">IFERROR(__xludf.DUMMYFUNCTION("GOOGLETRANSLATE(F129,""en"",""ja"")"),"生物学的標本中の MLH3 ミスマッチ修復タンパク質の測定。")</f>
        <v>生物学的標本中の MLH3 ミスマッチ修復タンパク質の測定。</v>
      </c>
      <c r="K3458" s="5" t="str">
        <f ca="1">IFERROR(__xludf.DUMMYFUNCTION("GOOGLETRANSLATE(G129,""en"",""ja"")"),"MutLホモログ3の測定")</f>
        <v>MutLホモログ3の測定</v>
      </c>
      <c r="L3458" s="3"/>
    </row>
    <row r="3459" spans="1:12" ht="13.5" customHeight="1" x14ac:dyDescent="0.25">
      <c r="A3459" s="3" t="s">
        <v>9</v>
      </c>
      <c r="B3459" s="2" t="s">
        <v>42373</v>
      </c>
      <c r="C3459" s="2" t="s">
        <v>13728</v>
      </c>
      <c r="D3459" s="3" t="s">
        <v>13729</v>
      </c>
      <c r="E3459" s="3" t="s">
        <v>13729</v>
      </c>
      <c r="F3459" s="3" t="s">
        <v>13730</v>
      </c>
      <c r="G3459" s="3" t="s">
        <v>13731</v>
      </c>
      <c r="H3459" s="3" t="s">
        <v>32720</v>
      </c>
      <c r="I3459" s="3" t="s">
        <v>32720</v>
      </c>
      <c r="J3459" s="3" t="s">
        <v>32721</v>
      </c>
      <c r="K3459" s="3" t="s">
        <v>32722</v>
      </c>
      <c r="L3459" s="3"/>
    </row>
    <row r="3460" spans="1:12" ht="13.5" customHeight="1" x14ac:dyDescent="0.25">
      <c r="A3460" s="3" t="s">
        <v>9</v>
      </c>
      <c r="B3460" s="2" t="s">
        <v>42374</v>
      </c>
      <c r="C3460" s="2" t="s">
        <v>13732</v>
      </c>
      <c r="D3460" s="3" t="s">
        <v>13733</v>
      </c>
      <c r="E3460" s="3" t="s">
        <v>13733</v>
      </c>
      <c r="F3460" s="3" t="s">
        <v>13734</v>
      </c>
      <c r="G3460" s="3" t="s">
        <v>13735</v>
      </c>
      <c r="H3460" s="3" t="s">
        <v>32723</v>
      </c>
      <c r="I3460" s="3" t="s">
        <v>32723</v>
      </c>
      <c r="J3460" s="3" t="s">
        <v>32724</v>
      </c>
      <c r="K3460" s="3" t="s">
        <v>32725</v>
      </c>
      <c r="L3460" s="3"/>
    </row>
    <row r="3461" spans="1:12" ht="13.5" customHeight="1" x14ac:dyDescent="0.25">
      <c r="A3461" s="3" t="s">
        <v>9</v>
      </c>
      <c r="B3461" s="2" t="s">
        <v>42375</v>
      </c>
      <c r="C3461" s="2" t="s">
        <v>13736</v>
      </c>
      <c r="D3461" s="3" t="s">
        <v>13737</v>
      </c>
      <c r="E3461" s="3" t="s">
        <v>13737</v>
      </c>
      <c r="F3461" s="3" t="s">
        <v>13738</v>
      </c>
      <c r="G3461" s="3" t="s">
        <v>13739</v>
      </c>
      <c r="H3461" s="3" t="s">
        <v>32726</v>
      </c>
      <c r="I3461" s="3" t="s">
        <v>32726</v>
      </c>
      <c r="J3461" s="3" t="s">
        <v>32727</v>
      </c>
      <c r="K3461" s="3" t="s">
        <v>32728</v>
      </c>
      <c r="L3461" s="3"/>
    </row>
    <row r="3462" spans="1:12" ht="13.5" customHeight="1" x14ac:dyDescent="0.25">
      <c r="A3462" s="3" t="s">
        <v>9</v>
      </c>
      <c r="B3462" s="2" t="s">
        <v>42376</v>
      </c>
      <c r="C3462" s="2" t="s">
        <v>13740</v>
      </c>
      <c r="D3462" s="3" t="s">
        <v>13741</v>
      </c>
      <c r="E3462" s="3" t="s">
        <v>13742</v>
      </c>
      <c r="F3462" s="3" t="s">
        <v>13743</v>
      </c>
      <c r="G3462" s="3" t="s">
        <v>13744</v>
      </c>
      <c r="H3462" s="3" t="s">
        <v>32729</v>
      </c>
      <c r="I3462" s="3" t="s">
        <v>32730</v>
      </c>
      <c r="J3462" s="3" t="s">
        <v>32731</v>
      </c>
      <c r="K3462" s="3" t="s">
        <v>32732</v>
      </c>
      <c r="L3462" s="3"/>
    </row>
    <row r="3463" spans="1:12" ht="13.5" customHeight="1" x14ac:dyDescent="0.25">
      <c r="A3463" s="3" t="s">
        <v>145</v>
      </c>
      <c r="B3463" s="2" t="s">
        <v>42377</v>
      </c>
      <c r="C3463" s="2" t="s">
        <v>13745</v>
      </c>
      <c r="D3463" s="3" t="s">
        <v>13746</v>
      </c>
      <c r="E3463" s="3" t="s">
        <v>13747</v>
      </c>
      <c r="F3463" s="3" t="s">
        <v>13748</v>
      </c>
      <c r="G3463" s="3" t="s">
        <v>13746</v>
      </c>
      <c r="H3463" s="3" t="s">
        <v>32733</v>
      </c>
      <c r="I3463" s="3" t="s">
        <v>32734</v>
      </c>
      <c r="J3463" s="3" t="s">
        <v>32735</v>
      </c>
      <c r="K3463" s="3" t="s">
        <v>32733</v>
      </c>
      <c r="L3463" s="3"/>
    </row>
    <row r="3464" spans="1:12" ht="13.5" customHeight="1" x14ac:dyDescent="0.25">
      <c r="A3464" s="3" t="s">
        <v>9</v>
      </c>
      <c r="B3464" s="2" t="s">
        <v>42378</v>
      </c>
      <c r="C3464" s="2" t="s">
        <v>13749</v>
      </c>
      <c r="D3464" s="3" t="s">
        <v>13750</v>
      </c>
      <c r="E3464" s="3" t="s">
        <v>13751</v>
      </c>
      <c r="F3464" s="3" t="s">
        <v>13752</v>
      </c>
      <c r="G3464" s="3" t="s">
        <v>13753</v>
      </c>
      <c r="H3464" s="3" t="s">
        <v>32736</v>
      </c>
      <c r="I3464" s="3" t="s">
        <v>32736</v>
      </c>
      <c r="J3464" s="3" t="s">
        <v>32737</v>
      </c>
      <c r="K3464" s="3" t="s">
        <v>32738</v>
      </c>
      <c r="L3464" s="3"/>
    </row>
    <row r="3465" spans="1:12" ht="13.5" customHeight="1" x14ac:dyDescent="0.25">
      <c r="A3465" s="3" t="s">
        <v>9</v>
      </c>
      <c r="B3465" s="2" t="s">
        <v>42379</v>
      </c>
      <c r="C3465" s="2" t="s">
        <v>13754</v>
      </c>
      <c r="D3465" s="3" t="s">
        <v>13755</v>
      </c>
      <c r="E3465" s="3" t="s">
        <v>13756</v>
      </c>
      <c r="F3465" s="3" t="s">
        <v>13757</v>
      </c>
      <c r="G3465" s="3" t="s">
        <v>13758</v>
      </c>
      <c r="H3465" s="3" t="s">
        <v>32739</v>
      </c>
      <c r="I3465" s="3" t="s">
        <v>32740</v>
      </c>
      <c r="J3465" s="3" t="s">
        <v>32741</v>
      </c>
      <c r="K3465" s="3" t="s">
        <v>32742</v>
      </c>
      <c r="L3465" s="3"/>
    </row>
    <row r="3466" spans="1:12" ht="13.5" customHeight="1" x14ac:dyDescent="0.25">
      <c r="A3466" s="3" t="s">
        <v>9</v>
      </c>
      <c r="B3466" s="2" t="s">
        <v>42380</v>
      </c>
      <c r="C3466" s="2" t="s">
        <v>13759</v>
      </c>
      <c r="D3466" s="3" t="s">
        <v>13760</v>
      </c>
      <c r="E3466" s="3" t="s">
        <v>13761</v>
      </c>
      <c r="F3466" s="3" t="s">
        <v>13762</v>
      </c>
      <c r="G3466" s="3" t="s">
        <v>13763</v>
      </c>
      <c r="H3466" s="3" t="s">
        <v>32743</v>
      </c>
      <c r="I3466" s="3" t="s">
        <v>32744</v>
      </c>
      <c r="J3466" s="3" t="s">
        <v>32745</v>
      </c>
      <c r="K3466" s="3" t="s">
        <v>32746</v>
      </c>
      <c r="L3466" s="3"/>
    </row>
    <row r="3467" spans="1:12" ht="13.5" customHeight="1" x14ac:dyDescent="0.25">
      <c r="A3467" s="3" t="s">
        <v>70</v>
      </c>
      <c r="B3467" s="2" t="s">
        <v>42381</v>
      </c>
      <c r="C3467" s="2" t="s">
        <v>13764</v>
      </c>
      <c r="D3467" s="3" t="s">
        <v>13765</v>
      </c>
      <c r="E3467" s="3" t="s">
        <v>13765</v>
      </c>
      <c r="F3467" s="3" t="s">
        <v>13766</v>
      </c>
      <c r="G3467" s="3" t="s">
        <v>13767</v>
      </c>
      <c r="H3467" s="3" t="s">
        <v>32747</v>
      </c>
      <c r="I3467" s="3" t="s">
        <v>32747</v>
      </c>
      <c r="J3467" s="3" t="s">
        <v>32748</v>
      </c>
      <c r="K3467" s="3" t="s">
        <v>32749</v>
      </c>
      <c r="L3467" s="3"/>
    </row>
    <row r="3468" spans="1:12" ht="13.5" customHeight="1" x14ac:dyDescent="0.25">
      <c r="A3468" s="3" t="s">
        <v>9</v>
      </c>
      <c r="B3468" s="2" t="s">
        <v>42382</v>
      </c>
      <c r="C3468" s="2" t="s">
        <v>13768</v>
      </c>
      <c r="D3468" s="3" t="s">
        <v>13769</v>
      </c>
      <c r="E3468" s="3" t="s">
        <v>13770</v>
      </c>
      <c r="F3468" s="3" t="s">
        <v>13771</v>
      </c>
      <c r="G3468" s="3" t="s">
        <v>13772</v>
      </c>
      <c r="H3468" s="3" t="s">
        <v>32750</v>
      </c>
      <c r="I3468" s="3" t="s">
        <v>32751</v>
      </c>
      <c r="J3468" s="3" t="s">
        <v>32752</v>
      </c>
      <c r="K3468" s="3" t="s">
        <v>32753</v>
      </c>
      <c r="L3468" s="3"/>
    </row>
    <row r="3469" spans="1:12" ht="13.5" customHeight="1" x14ac:dyDescent="0.25">
      <c r="A3469" s="3" t="s">
        <v>9</v>
      </c>
      <c r="B3469" s="2" t="s">
        <v>42383</v>
      </c>
      <c r="C3469" s="2" t="s">
        <v>13773</v>
      </c>
      <c r="D3469" s="3" t="s">
        <v>13774</v>
      </c>
      <c r="E3469" s="3" t="s">
        <v>13775</v>
      </c>
      <c r="F3469" s="3" t="s">
        <v>13776</v>
      </c>
      <c r="G3469" s="3" t="s">
        <v>13777</v>
      </c>
      <c r="H3469" s="3" t="s">
        <v>32754</v>
      </c>
      <c r="I3469" s="3" t="s">
        <v>32755</v>
      </c>
      <c r="J3469" s="3" t="s">
        <v>32756</v>
      </c>
      <c r="K3469" s="4" t="s">
        <v>32757</v>
      </c>
      <c r="L3469" s="3"/>
    </row>
    <row r="3470" spans="1:12" ht="13.5" customHeight="1" x14ac:dyDescent="0.25">
      <c r="A3470" s="3" t="s">
        <v>9</v>
      </c>
      <c r="B3470" s="2" t="s">
        <v>42384</v>
      </c>
      <c r="C3470" s="2" t="s">
        <v>13778</v>
      </c>
      <c r="D3470" s="3" t="s">
        <v>13779</v>
      </c>
      <c r="E3470" s="3" t="s">
        <v>13780</v>
      </c>
      <c r="F3470" s="3" t="s">
        <v>13781</v>
      </c>
      <c r="G3470" s="3" t="s">
        <v>13782</v>
      </c>
      <c r="H3470" s="3" t="s">
        <v>32758</v>
      </c>
      <c r="I3470" s="3" t="s">
        <v>32759</v>
      </c>
      <c r="J3470" s="3" t="s">
        <v>32760</v>
      </c>
      <c r="K3470" s="4" t="s">
        <v>32761</v>
      </c>
      <c r="L3470" s="3"/>
    </row>
    <row r="3471" spans="1:12" ht="13.5" customHeight="1" x14ac:dyDescent="0.25">
      <c r="A3471" s="3" t="s">
        <v>9</v>
      </c>
      <c r="B3471" s="2" t="s">
        <v>42385</v>
      </c>
      <c r="C3471" s="2" t="s">
        <v>13783</v>
      </c>
      <c r="D3471" s="3" t="s">
        <v>13784</v>
      </c>
      <c r="E3471" s="3" t="s">
        <v>13785</v>
      </c>
      <c r="F3471" s="3" t="s">
        <v>13786</v>
      </c>
      <c r="G3471" s="3" t="s">
        <v>13787</v>
      </c>
      <c r="H3471" s="3" t="s">
        <v>32762</v>
      </c>
      <c r="I3471" s="3" t="s">
        <v>32763</v>
      </c>
      <c r="J3471" s="3" t="s">
        <v>32764</v>
      </c>
      <c r="K3471" s="4" t="s">
        <v>32765</v>
      </c>
      <c r="L3471" s="3"/>
    </row>
    <row r="3472" spans="1:12" ht="13.5" customHeight="1" x14ac:dyDescent="0.25">
      <c r="A3472" s="3" t="s">
        <v>9</v>
      </c>
      <c r="B3472" s="2" t="s">
        <v>42386</v>
      </c>
      <c r="C3472" s="2" t="s">
        <v>13788</v>
      </c>
      <c r="D3472" s="3" t="s">
        <v>13789</v>
      </c>
      <c r="E3472" s="3" t="s">
        <v>13790</v>
      </c>
      <c r="F3472" s="3" t="s">
        <v>13791</v>
      </c>
      <c r="G3472" s="3" t="s">
        <v>13792</v>
      </c>
      <c r="H3472" s="3" t="s">
        <v>32766</v>
      </c>
      <c r="I3472" s="3" t="s">
        <v>32767</v>
      </c>
      <c r="J3472" s="3" t="s">
        <v>32768</v>
      </c>
      <c r="K3472" s="3" t="s">
        <v>32769</v>
      </c>
      <c r="L3472" s="3"/>
    </row>
    <row r="3473" spans="1:12" ht="13.5" customHeight="1" x14ac:dyDescent="0.25">
      <c r="A3473" s="3" t="s">
        <v>9</v>
      </c>
      <c r="B3473" s="2" t="s">
        <v>42387</v>
      </c>
      <c r="C3473" s="2" t="s">
        <v>13793</v>
      </c>
      <c r="D3473" s="3" t="s">
        <v>13794</v>
      </c>
      <c r="E3473" s="3" t="s">
        <v>13795</v>
      </c>
      <c r="F3473" s="3" t="s">
        <v>13796</v>
      </c>
      <c r="G3473" s="3" t="s">
        <v>13797</v>
      </c>
      <c r="H3473" s="3" t="s">
        <v>32770</v>
      </c>
      <c r="I3473" s="3" t="s">
        <v>32771</v>
      </c>
      <c r="J3473" s="3" t="s">
        <v>32772</v>
      </c>
      <c r="K3473" s="3" t="s">
        <v>32773</v>
      </c>
      <c r="L3473" s="3"/>
    </row>
    <row r="3474" spans="1:12" ht="13.5" customHeight="1" x14ac:dyDescent="0.25">
      <c r="A3474" s="3" t="s">
        <v>9</v>
      </c>
      <c r="B3474" s="2" t="s">
        <v>42388</v>
      </c>
      <c r="C3474" s="2" t="s">
        <v>13798</v>
      </c>
      <c r="D3474" s="3" t="s">
        <v>13799</v>
      </c>
      <c r="E3474" s="3" t="s">
        <v>13800</v>
      </c>
      <c r="F3474" s="3" t="s">
        <v>13801</v>
      </c>
      <c r="G3474" s="3" t="s">
        <v>13802</v>
      </c>
      <c r="H3474" s="3" t="s">
        <v>32774</v>
      </c>
      <c r="I3474" s="3" t="s">
        <v>32775</v>
      </c>
      <c r="J3474" s="3" t="s">
        <v>32776</v>
      </c>
      <c r="K3474" s="3" t="s">
        <v>32777</v>
      </c>
      <c r="L3474" s="3"/>
    </row>
    <row r="3475" spans="1:12" ht="13.5" customHeight="1" x14ac:dyDescent="0.25">
      <c r="A3475" s="3" t="s">
        <v>9</v>
      </c>
      <c r="B3475" s="2" t="s">
        <v>42389</v>
      </c>
      <c r="C3475" s="2" t="s">
        <v>13803</v>
      </c>
      <c r="D3475" s="3" t="s">
        <v>13804</v>
      </c>
      <c r="E3475" s="3" t="s">
        <v>13805</v>
      </c>
      <c r="F3475" s="3" t="s">
        <v>13806</v>
      </c>
      <c r="G3475" s="3" t="s">
        <v>13807</v>
      </c>
      <c r="H3475" s="3" t="s">
        <v>32778</v>
      </c>
      <c r="I3475" s="3" t="s">
        <v>32779</v>
      </c>
      <c r="J3475" s="3" t="s">
        <v>32780</v>
      </c>
      <c r="K3475" s="3" t="s">
        <v>32781</v>
      </c>
      <c r="L3475" s="3"/>
    </row>
    <row r="3476" spans="1:12" ht="13.5" customHeight="1" x14ac:dyDescent="0.25">
      <c r="A3476" s="3" t="s">
        <v>9</v>
      </c>
      <c r="B3476" s="2" t="s">
        <v>42390</v>
      </c>
      <c r="C3476" s="2" t="s">
        <v>13808</v>
      </c>
      <c r="D3476" s="3" t="s">
        <v>13809</v>
      </c>
      <c r="E3476" s="3" t="s">
        <v>13810</v>
      </c>
      <c r="F3476" s="3" t="s">
        <v>13811</v>
      </c>
      <c r="G3476" s="3" t="s">
        <v>13812</v>
      </c>
      <c r="H3476" s="3" t="s">
        <v>32782</v>
      </c>
      <c r="I3476" s="3" t="s">
        <v>32783</v>
      </c>
      <c r="J3476" s="3" t="s">
        <v>32784</v>
      </c>
      <c r="K3476" s="3" t="s">
        <v>32785</v>
      </c>
      <c r="L3476" s="3"/>
    </row>
    <row r="3477" spans="1:12" ht="13.5" customHeight="1" x14ac:dyDescent="0.25">
      <c r="A3477" s="3" t="s">
        <v>70</v>
      </c>
      <c r="B3477" s="2" t="s">
        <v>42391</v>
      </c>
      <c r="C3477" s="2" t="s">
        <v>13813</v>
      </c>
      <c r="D3477" s="3" t="s">
        <v>13814</v>
      </c>
      <c r="E3477" s="3" t="s">
        <v>13815</v>
      </c>
      <c r="F3477" s="3" t="s">
        <v>13816</v>
      </c>
      <c r="G3477" s="3" t="s">
        <v>13817</v>
      </c>
      <c r="H3477" s="3" t="s">
        <v>32786</v>
      </c>
      <c r="I3477" s="3" t="s">
        <v>32787</v>
      </c>
      <c r="J3477" s="3" t="s">
        <v>32788</v>
      </c>
      <c r="K3477" s="3" t="s">
        <v>32789</v>
      </c>
      <c r="L3477" s="3"/>
    </row>
    <row r="3478" spans="1:12" ht="13.5" customHeight="1" x14ac:dyDescent="0.25">
      <c r="A3478" s="5" t="s">
        <v>13581</v>
      </c>
      <c r="B3478" s="5" t="s">
        <v>44886</v>
      </c>
      <c r="C3478" s="5" t="s">
        <v>44887</v>
      </c>
      <c r="D3478" s="5" t="s">
        <v>44888</v>
      </c>
      <c r="E3478" s="1" t="s">
        <v>44888</v>
      </c>
      <c r="F3478" s="1" t="s">
        <v>44889</v>
      </c>
      <c r="G3478" s="1" t="s">
        <v>44888</v>
      </c>
      <c r="H3478" s="5" t="str">
        <f ca="1">IFERROR(__xludf.DUMMYFUNCTION("GOOGLETRANSLATE(D130,""en"",""ja"")"),"ミスマッチ修復タンパク質の解釈")</f>
        <v>ミスマッチ修復タンパク質の解釈</v>
      </c>
      <c r="I3478" s="5" t="str">
        <f ca="1">IFERROR(__xludf.DUMMYFUNCTION("GOOGLETRANSLATE(E130,""en"",""ja"")"),"ミスマッチ修復タンパク質の解釈")</f>
        <v>ミスマッチ修復タンパク質の解釈</v>
      </c>
      <c r="J3478" s="5" t="str">
        <f ca="1">IFERROR(__xludf.DUMMYFUNCTION("GOOGLETRANSLATE(F130,""en"",""ja"")"),"複数のミスマッチ修復タンパク質にわたるタンパク質発現評価の意味の決定。")</f>
        <v>複数のミスマッチ修復タンパク質にわたるタンパク質発現評価の意味の決定。</v>
      </c>
      <c r="K3478" s="5" t="str">
        <f ca="1">IFERROR(__xludf.DUMMYFUNCTION("GOOGLETRANSLATE(G130,""en"",""ja"")"),"ミスマッチ修復タンパク質の解釈")</f>
        <v>ミスマッチ修復タンパク質の解釈</v>
      </c>
      <c r="L3478" s="3"/>
    </row>
    <row r="3479" spans="1:12" ht="13.5" customHeight="1" x14ac:dyDescent="0.25">
      <c r="A3479" s="5" t="s">
        <v>13581</v>
      </c>
      <c r="B3479" s="5" t="s">
        <v>44890</v>
      </c>
      <c r="C3479" s="5" t="s">
        <v>44891</v>
      </c>
      <c r="D3479" s="5" t="s">
        <v>44892</v>
      </c>
      <c r="E3479" s="1" t="s">
        <v>44893</v>
      </c>
      <c r="F3479" s="1" t="s">
        <v>44894</v>
      </c>
      <c r="G3479" s="1" t="s">
        <v>44895</v>
      </c>
      <c r="H3479" s="5" t="str">
        <f ca="1">IFERROR(__xludf.DUMMYFUNCTION("GOOGLETRANSLATE(D131,""en"",""ja"")"),"MMRタンパク質")</f>
        <v>MMRタンパク質</v>
      </c>
      <c r="I3479" s="5" t="str">
        <f ca="1">IFERROR(__xludf.DUMMYFUNCTION("GOOGLETRANSLATE(E131,""en"",""ja"")"),"ミスマッチ修復タンパク質; MMRタンパク質")</f>
        <v>ミスマッチ修復タンパク質; MMRタンパク質</v>
      </c>
      <c r="J3479" s="5" t="str">
        <f ca="1">IFERROR(__xludf.DUMMYFUNCTION("GOOGLETRANSLATE(F131,""en"",""ja"")"),"生物学的標本におけるミスマッチ修復タンパク質の評価。")</f>
        <v>生物学的標本におけるミスマッチ修復タンパク質の評価。</v>
      </c>
      <c r="K3479" s="5" t="str">
        <f ca="1">IFERROR(__xludf.DUMMYFUNCTION("GOOGLETRANSLATE(G131,""en"",""ja"")"),"ミスマッチ修復タンパク質測定")</f>
        <v>ミスマッチ修復タンパク質測定</v>
      </c>
      <c r="L3479" s="3"/>
    </row>
    <row r="3480" spans="1:12" ht="13.5" customHeight="1" x14ac:dyDescent="0.25">
      <c r="A3480" s="3" t="s">
        <v>9</v>
      </c>
      <c r="B3480" s="2" t="s">
        <v>42392</v>
      </c>
      <c r="C3480" s="2" t="s">
        <v>13818</v>
      </c>
      <c r="D3480" s="3" t="s">
        <v>13819</v>
      </c>
      <c r="E3480" s="3" t="s">
        <v>13820</v>
      </c>
      <c r="F3480" s="3" t="s">
        <v>13821</v>
      </c>
      <c r="G3480" s="3" t="s">
        <v>13822</v>
      </c>
      <c r="H3480" s="3" t="s">
        <v>32790</v>
      </c>
      <c r="I3480" s="3" t="s">
        <v>32791</v>
      </c>
      <c r="J3480" s="3" t="s">
        <v>32792</v>
      </c>
      <c r="K3480" s="3" t="s">
        <v>32793</v>
      </c>
      <c r="L3480" s="3"/>
    </row>
    <row r="3481" spans="1:12" ht="13.5" customHeight="1" x14ac:dyDescent="0.25">
      <c r="A3481" s="3" t="s">
        <v>1560</v>
      </c>
      <c r="B3481" s="2" t="s">
        <v>42393</v>
      </c>
      <c r="C3481" s="2" t="s">
        <v>13823</v>
      </c>
      <c r="D3481" s="3" t="s">
        <v>13824</v>
      </c>
      <c r="E3481" s="3" t="s">
        <v>13824</v>
      </c>
      <c r="F3481" s="3" t="s">
        <v>13825</v>
      </c>
      <c r="G3481" s="3" t="s">
        <v>13824</v>
      </c>
      <c r="H3481" s="3" t="s">
        <v>32794</v>
      </c>
      <c r="I3481" s="3" t="s">
        <v>32794</v>
      </c>
      <c r="J3481" s="3" t="s">
        <v>32795</v>
      </c>
      <c r="K3481" s="3" t="s">
        <v>32794</v>
      </c>
      <c r="L3481" s="3"/>
    </row>
    <row r="3482" spans="1:12" ht="13.5" customHeight="1" x14ac:dyDescent="0.25">
      <c r="A3482" s="3" t="s">
        <v>1560</v>
      </c>
      <c r="B3482" s="2" t="s">
        <v>42394</v>
      </c>
      <c r="C3482" s="2" t="s">
        <v>13826</v>
      </c>
      <c r="D3482" s="3" t="s">
        <v>13827</v>
      </c>
      <c r="E3482" s="3" t="s">
        <v>13827</v>
      </c>
      <c r="F3482" s="3" t="s">
        <v>13828</v>
      </c>
      <c r="G3482" s="3" t="s">
        <v>13829</v>
      </c>
      <c r="H3482" s="3" t="s">
        <v>32796</v>
      </c>
      <c r="I3482" s="3" t="s">
        <v>32796</v>
      </c>
      <c r="J3482" s="3" t="s">
        <v>32797</v>
      </c>
      <c r="K3482" s="3" t="s">
        <v>32798</v>
      </c>
      <c r="L3482" s="3"/>
    </row>
    <row r="3483" spans="1:12" ht="13.5" customHeight="1" x14ac:dyDescent="0.25">
      <c r="A3483" s="3" t="s">
        <v>9</v>
      </c>
      <c r="B3483" s="2" t="s">
        <v>42395</v>
      </c>
      <c r="C3483" s="2" t="s">
        <v>13830</v>
      </c>
      <c r="D3483" s="3" t="s">
        <v>13831</v>
      </c>
      <c r="E3483" s="3" t="s">
        <v>13832</v>
      </c>
      <c r="F3483" s="3" t="s">
        <v>13833</v>
      </c>
      <c r="G3483" s="3" t="s">
        <v>13834</v>
      </c>
      <c r="H3483" s="3" t="s">
        <v>32799</v>
      </c>
      <c r="I3483" s="3" t="s">
        <v>32800</v>
      </c>
      <c r="J3483" s="3" t="s">
        <v>32801</v>
      </c>
      <c r="K3483" s="3" t="s">
        <v>32802</v>
      </c>
      <c r="L3483" s="3"/>
    </row>
    <row r="3484" spans="1:12" ht="13.5" customHeight="1" x14ac:dyDescent="0.25">
      <c r="A3484" s="5" t="s">
        <v>13581</v>
      </c>
      <c r="B3484" s="5" t="s">
        <v>42395</v>
      </c>
      <c r="C3484" s="5" t="s">
        <v>13830</v>
      </c>
      <c r="D3484" s="5" t="s">
        <v>13831</v>
      </c>
      <c r="E3484" s="1" t="s">
        <v>13832</v>
      </c>
      <c r="F3484" s="1" t="s">
        <v>13833</v>
      </c>
      <c r="G3484" s="1" t="s">
        <v>13834</v>
      </c>
      <c r="H3484" s="5" t="str">
        <f ca="1">IFERROR(__xludf.DUMMYFUNCTION("GOOGLETRANSLATE(D132,""en"",""ja"")"),"単核細胞")</f>
        <v>単核細胞</v>
      </c>
      <c r="I3484" s="5" t="str">
        <f ca="1">IFERROR(__xludf.DUMMYFUNCTION("GOOGLETRANSLATE(E132,""en"",""ja"")"),"単核細胞; 単核細胞")</f>
        <v>単核細胞; 単核細胞</v>
      </c>
      <c r="J3484" s="5" t="str">
        <f ca="1">IFERROR(__xludf.DUMMYFUNCTION("GOOGLETRANSLATE(F132,""en"",""ja"")"),"生物標本中の単核細胞の測定。")</f>
        <v>生物標本中の単核細胞の測定。</v>
      </c>
      <c r="K3484" s="5" t="str">
        <f ca="1">IFERROR(__xludf.DUMMYFUNCTION("GOOGLETRANSLATE(G132,""en"",""ja"")"),"単核細胞数")</f>
        <v>単核細胞数</v>
      </c>
      <c r="L3484" s="3"/>
    </row>
    <row r="3485" spans="1:12" ht="13.5" customHeight="1" x14ac:dyDescent="0.25">
      <c r="A3485" s="3" t="s">
        <v>9</v>
      </c>
      <c r="B3485" s="2" t="s">
        <v>42396</v>
      </c>
      <c r="C3485" s="2" t="s">
        <v>13835</v>
      </c>
      <c r="D3485" s="3" t="s">
        <v>13836</v>
      </c>
      <c r="E3485" s="3" t="s">
        <v>13836</v>
      </c>
      <c r="F3485" s="3" t="s">
        <v>13837</v>
      </c>
      <c r="G3485" s="3" t="s">
        <v>13838</v>
      </c>
      <c r="H3485" s="3" t="s">
        <v>32803</v>
      </c>
      <c r="I3485" s="3" t="s">
        <v>32803</v>
      </c>
      <c r="J3485" s="3" t="s">
        <v>32804</v>
      </c>
      <c r="K3485" s="3" t="s">
        <v>32805</v>
      </c>
      <c r="L3485" s="3"/>
    </row>
    <row r="3486" spans="1:12" ht="13.5" customHeight="1" x14ac:dyDescent="0.25">
      <c r="A3486" s="3" t="s">
        <v>9</v>
      </c>
      <c r="B3486" s="2" t="s">
        <v>42397</v>
      </c>
      <c r="C3486" s="2" t="s">
        <v>13839</v>
      </c>
      <c r="D3486" s="3" t="s">
        <v>13840</v>
      </c>
      <c r="E3486" s="3" t="s">
        <v>13840</v>
      </c>
      <c r="F3486" s="3" t="s">
        <v>13841</v>
      </c>
      <c r="G3486" s="3" t="s">
        <v>13842</v>
      </c>
      <c r="H3486" s="3" t="s">
        <v>32806</v>
      </c>
      <c r="I3486" s="3" t="s">
        <v>32806</v>
      </c>
      <c r="J3486" s="3" t="s">
        <v>32807</v>
      </c>
      <c r="K3486" s="3" t="s">
        <v>32808</v>
      </c>
      <c r="L3486" s="3"/>
    </row>
    <row r="3487" spans="1:12" ht="13.5" customHeight="1" x14ac:dyDescent="0.25">
      <c r="A3487" s="5" t="s">
        <v>13581</v>
      </c>
      <c r="B3487" s="5" t="s">
        <v>44896</v>
      </c>
      <c r="C3487" s="5" t="s">
        <v>44897</v>
      </c>
      <c r="D3487" s="5" t="s">
        <v>44898</v>
      </c>
      <c r="E3487" s="1" t="s">
        <v>44899</v>
      </c>
      <c r="F3487" s="1" t="s">
        <v>44900</v>
      </c>
      <c r="G3487" s="1" t="s">
        <v>44901</v>
      </c>
      <c r="H3487" s="5" t="str">
        <f ca="1">IFERROR(__xludf.DUMMYFUNCTION("GOOGLETRANSLATE(D133,""en"",""ja"")"),"固有層における単細胞の浸潤")</f>
        <v>固有層における単細胞の浸潤</v>
      </c>
      <c r="I3487" s="5" t="str">
        <f ca="1">IFERROR(__xludf.DUMMYFUNCTION("GOOGLETRANSLATE(E133,""en"",""ja"")"),"固有層における単細胞の浸潤;固有層における単核細胞の浸潤")</f>
        <v>固有層における単細胞の浸潤;固有層における単核細胞の浸潤</v>
      </c>
      <c r="J3487" s="5" t="str">
        <f ca="1">IFERROR(__xludf.DUMMYFUNCTION("GOOGLETRANSLATE(F133,""en"",""ja"")"),"生物標本の粘膜固有層における単核細胞の浸潤の評価。")</f>
        <v>生物標本の粘膜固有層における単核細胞の浸潤の評価。</v>
      </c>
      <c r="K3487" s="5" t="str">
        <f ca="1">IFERROR(__xludf.DUMMYFUNCTION("GOOGLETRANSLATE(G133,""en"",""ja"")"),"粘膜固有層への単核細胞の浸潤の評価")</f>
        <v>粘膜固有層への単核細胞の浸潤の評価</v>
      </c>
      <c r="L3487" s="3"/>
    </row>
    <row r="3488" spans="1:12" ht="13.5" customHeight="1" x14ac:dyDescent="0.25">
      <c r="A3488" s="3" t="s">
        <v>106</v>
      </c>
      <c r="B3488" s="2" t="s">
        <v>42398</v>
      </c>
      <c r="C3488" s="2" t="s">
        <v>13843</v>
      </c>
      <c r="D3488" s="3" t="s">
        <v>13844</v>
      </c>
      <c r="E3488" s="3" t="s">
        <v>13845</v>
      </c>
      <c r="F3488" s="3" t="s">
        <v>13846</v>
      </c>
      <c r="G3488" s="3" t="s">
        <v>13847</v>
      </c>
      <c r="H3488" s="3" t="s">
        <v>32809</v>
      </c>
      <c r="I3488" s="3" t="s">
        <v>32810</v>
      </c>
      <c r="J3488" s="3" t="s">
        <v>32811</v>
      </c>
      <c r="K3488" s="3" t="s">
        <v>32812</v>
      </c>
      <c r="L3488" s="3"/>
    </row>
    <row r="3489" spans="1:12" ht="13.5" customHeight="1" x14ac:dyDescent="0.25">
      <c r="A3489" s="3" t="s">
        <v>106</v>
      </c>
      <c r="B3489" s="2" t="s">
        <v>42399</v>
      </c>
      <c r="C3489" s="2" t="s">
        <v>13848</v>
      </c>
      <c r="D3489" s="3" t="s">
        <v>13849</v>
      </c>
      <c r="E3489" s="3" t="s">
        <v>13850</v>
      </c>
      <c r="F3489" s="3" t="s">
        <v>13851</v>
      </c>
      <c r="G3489" s="3" t="s">
        <v>13852</v>
      </c>
      <c r="H3489" s="3" t="s">
        <v>32813</v>
      </c>
      <c r="I3489" s="3" t="s">
        <v>32814</v>
      </c>
      <c r="J3489" s="3" t="s">
        <v>32815</v>
      </c>
      <c r="K3489" s="3" t="s">
        <v>32816</v>
      </c>
      <c r="L3489" s="3"/>
    </row>
    <row r="3490" spans="1:12" ht="13.5" customHeight="1" x14ac:dyDescent="0.25">
      <c r="A3490" s="3" t="s">
        <v>106</v>
      </c>
      <c r="B3490" s="2" t="s">
        <v>42400</v>
      </c>
      <c r="C3490" s="2" t="s">
        <v>13853</v>
      </c>
      <c r="D3490" s="3" t="s">
        <v>13854</v>
      </c>
      <c r="E3490" s="3" t="s">
        <v>13855</v>
      </c>
      <c r="F3490" s="3" t="s">
        <v>13856</v>
      </c>
      <c r="G3490" s="3" t="s">
        <v>13857</v>
      </c>
      <c r="H3490" s="3" t="s">
        <v>32817</v>
      </c>
      <c r="I3490" s="3" t="s">
        <v>32818</v>
      </c>
      <c r="J3490" s="3" t="s">
        <v>32819</v>
      </c>
      <c r="K3490" s="4" t="s">
        <v>32820</v>
      </c>
      <c r="L3490" s="3"/>
    </row>
    <row r="3491" spans="1:12" ht="13.5" customHeight="1" x14ac:dyDescent="0.25">
      <c r="A3491" s="3" t="s">
        <v>106</v>
      </c>
      <c r="B3491" s="2" t="s">
        <v>42401</v>
      </c>
      <c r="C3491" s="2" t="s">
        <v>13858</v>
      </c>
      <c r="D3491" s="3" t="s">
        <v>13859</v>
      </c>
      <c r="E3491" s="3" t="s">
        <v>13860</v>
      </c>
      <c r="F3491" s="3" t="s">
        <v>13861</v>
      </c>
      <c r="G3491" s="3" t="s">
        <v>13862</v>
      </c>
      <c r="H3491" s="3" t="s">
        <v>32821</v>
      </c>
      <c r="I3491" s="3" t="s">
        <v>32822</v>
      </c>
      <c r="J3491" s="3" t="s">
        <v>32823</v>
      </c>
      <c r="K3491" s="4" t="s">
        <v>32824</v>
      </c>
      <c r="L3491" s="3"/>
    </row>
    <row r="3492" spans="1:12" ht="13.5" customHeight="1" x14ac:dyDescent="0.25">
      <c r="A3492" s="3" t="s">
        <v>106</v>
      </c>
      <c r="B3492" s="2" t="s">
        <v>42402</v>
      </c>
      <c r="C3492" s="2" t="s">
        <v>13863</v>
      </c>
      <c r="D3492" s="3" t="s">
        <v>13864</v>
      </c>
      <c r="E3492" s="3" t="s">
        <v>13865</v>
      </c>
      <c r="F3492" s="3" t="s">
        <v>13866</v>
      </c>
      <c r="G3492" s="3" t="s">
        <v>13867</v>
      </c>
      <c r="H3492" s="3" t="s">
        <v>32825</v>
      </c>
      <c r="I3492" s="3" t="s">
        <v>32826</v>
      </c>
      <c r="J3492" s="3" t="s">
        <v>32827</v>
      </c>
      <c r="K3492" s="3" t="s">
        <v>32828</v>
      </c>
      <c r="L3492" s="3"/>
    </row>
    <row r="3493" spans="1:12" ht="13.5" customHeight="1" x14ac:dyDescent="0.25">
      <c r="A3493" s="3" t="s">
        <v>106</v>
      </c>
      <c r="B3493" s="2" t="s">
        <v>42403</v>
      </c>
      <c r="C3493" s="2" t="s">
        <v>13868</v>
      </c>
      <c r="D3493" s="3" t="s">
        <v>13869</v>
      </c>
      <c r="E3493" s="3" t="s">
        <v>13870</v>
      </c>
      <c r="F3493" s="3" t="s">
        <v>13871</v>
      </c>
      <c r="G3493" s="3" t="s">
        <v>13872</v>
      </c>
      <c r="H3493" s="3" t="s">
        <v>32829</v>
      </c>
      <c r="I3493" s="3" t="s">
        <v>32830</v>
      </c>
      <c r="J3493" s="3" t="s">
        <v>32831</v>
      </c>
      <c r="K3493" s="3" t="s">
        <v>32832</v>
      </c>
      <c r="L3493" s="3"/>
    </row>
    <row r="3494" spans="1:12" ht="13.5" customHeight="1" x14ac:dyDescent="0.25">
      <c r="A3494" s="3" t="s">
        <v>106</v>
      </c>
      <c r="B3494" s="2" t="s">
        <v>42404</v>
      </c>
      <c r="C3494" s="2" t="s">
        <v>13873</v>
      </c>
      <c r="D3494" s="3" t="s">
        <v>13874</v>
      </c>
      <c r="E3494" s="3" t="s">
        <v>13875</v>
      </c>
      <c r="F3494" s="3" t="s">
        <v>13876</v>
      </c>
      <c r="G3494" s="3" t="s">
        <v>13877</v>
      </c>
      <c r="H3494" s="3" t="s">
        <v>32833</v>
      </c>
      <c r="I3494" s="3" t="s">
        <v>32834</v>
      </c>
      <c r="J3494" s="3" t="s">
        <v>32835</v>
      </c>
      <c r="K3494" s="4" t="s">
        <v>32836</v>
      </c>
      <c r="L3494" s="3"/>
    </row>
    <row r="3495" spans="1:12" ht="13.5" customHeight="1" x14ac:dyDescent="0.25">
      <c r="A3495" s="3" t="s">
        <v>106</v>
      </c>
      <c r="B3495" s="2" t="s">
        <v>42405</v>
      </c>
      <c r="C3495" s="2" t="s">
        <v>13878</v>
      </c>
      <c r="D3495" s="3" t="s">
        <v>13879</v>
      </c>
      <c r="E3495" s="3" t="s">
        <v>13880</v>
      </c>
      <c r="F3495" s="3" t="s">
        <v>13881</v>
      </c>
      <c r="G3495" s="3" t="s">
        <v>13882</v>
      </c>
      <c r="H3495" s="3" t="s">
        <v>32837</v>
      </c>
      <c r="I3495" s="3" t="s">
        <v>32838</v>
      </c>
      <c r="J3495" s="3" t="s">
        <v>32839</v>
      </c>
      <c r="K3495" s="4" t="s">
        <v>32840</v>
      </c>
      <c r="L3495" s="3"/>
    </row>
    <row r="3496" spans="1:12" ht="13.5" customHeight="1" x14ac:dyDescent="0.25">
      <c r="A3496" s="3" t="s">
        <v>84</v>
      </c>
      <c r="B3496" s="2" t="s">
        <v>42406</v>
      </c>
      <c r="C3496" s="2" t="s">
        <v>13883</v>
      </c>
      <c r="D3496" s="3" t="s">
        <v>13884</v>
      </c>
      <c r="E3496" s="3" t="s">
        <v>13885</v>
      </c>
      <c r="F3496" s="3" t="s">
        <v>13886</v>
      </c>
      <c r="G3496" s="3" t="s">
        <v>13887</v>
      </c>
      <c r="H3496" s="3" t="s">
        <v>32841</v>
      </c>
      <c r="I3496" s="3" t="s">
        <v>32842</v>
      </c>
      <c r="J3496" s="3" t="s">
        <v>32843</v>
      </c>
      <c r="K3496" s="3" t="s">
        <v>32844</v>
      </c>
      <c r="L3496" s="3"/>
    </row>
    <row r="3497" spans="1:12" ht="13.5" customHeight="1" x14ac:dyDescent="0.25">
      <c r="A3497" s="3" t="s">
        <v>84</v>
      </c>
      <c r="B3497" s="2" t="s">
        <v>42407</v>
      </c>
      <c r="C3497" s="2" t="s">
        <v>13888</v>
      </c>
      <c r="D3497" s="3" t="s">
        <v>13889</v>
      </c>
      <c r="E3497" s="3" t="s">
        <v>13890</v>
      </c>
      <c r="F3497" s="3" t="s">
        <v>13891</v>
      </c>
      <c r="G3497" s="3" t="s">
        <v>13892</v>
      </c>
      <c r="H3497" s="3" t="s">
        <v>32845</v>
      </c>
      <c r="I3497" s="3" t="s">
        <v>32846</v>
      </c>
      <c r="J3497" s="3" t="s">
        <v>32847</v>
      </c>
      <c r="K3497" s="3" t="s">
        <v>32848</v>
      </c>
      <c r="L3497" s="3"/>
    </row>
    <row r="3498" spans="1:12" ht="13.5" customHeight="1" x14ac:dyDescent="0.25">
      <c r="A3498" s="3" t="s">
        <v>84</v>
      </c>
      <c r="B3498" s="2" t="s">
        <v>42408</v>
      </c>
      <c r="C3498" s="2" t="s">
        <v>13893</v>
      </c>
      <c r="D3498" s="3" t="s">
        <v>13894</v>
      </c>
      <c r="E3498" s="3" t="s">
        <v>13895</v>
      </c>
      <c r="F3498" s="3" t="s">
        <v>13896</v>
      </c>
      <c r="G3498" s="3" t="s">
        <v>13897</v>
      </c>
      <c r="H3498" s="3" t="s">
        <v>32849</v>
      </c>
      <c r="I3498" s="3" t="s">
        <v>32850</v>
      </c>
      <c r="J3498" s="3" t="s">
        <v>32851</v>
      </c>
      <c r="K3498" s="3" t="s">
        <v>32852</v>
      </c>
      <c r="L3498" s="3"/>
    </row>
    <row r="3499" spans="1:12" ht="13.5" customHeight="1" x14ac:dyDescent="0.25">
      <c r="A3499" s="3" t="s">
        <v>84</v>
      </c>
      <c r="B3499" s="2" t="s">
        <v>42409</v>
      </c>
      <c r="C3499" s="2" t="s">
        <v>13898</v>
      </c>
      <c r="D3499" s="3" t="s">
        <v>13899</v>
      </c>
      <c r="E3499" s="3" t="s">
        <v>13900</v>
      </c>
      <c r="F3499" s="3" t="s">
        <v>13901</v>
      </c>
      <c r="G3499" s="3" t="s">
        <v>13902</v>
      </c>
      <c r="H3499" s="3" t="s">
        <v>32853</v>
      </c>
      <c r="I3499" s="3" t="s">
        <v>32854</v>
      </c>
      <c r="J3499" s="3" t="s">
        <v>32855</v>
      </c>
      <c r="K3499" s="3" t="s">
        <v>32856</v>
      </c>
      <c r="L3499" s="3"/>
    </row>
    <row r="3500" spans="1:12" ht="13.5" customHeight="1" x14ac:dyDescent="0.25">
      <c r="A3500" s="3" t="s">
        <v>84</v>
      </c>
      <c r="B3500" s="2" t="s">
        <v>42410</v>
      </c>
      <c r="C3500" s="2" t="s">
        <v>13903</v>
      </c>
      <c r="D3500" s="3" t="s">
        <v>13904</v>
      </c>
      <c r="E3500" s="3" t="s">
        <v>13905</v>
      </c>
      <c r="F3500" s="3" t="s">
        <v>13906</v>
      </c>
      <c r="G3500" s="3" t="s">
        <v>13907</v>
      </c>
      <c r="H3500" s="3" t="s">
        <v>32857</v>
      </c>
      <c r="I3500" s="3" t="s">
        <v>32858</v>
      </c>
      <c r="J3500" s="3" t="s">
        <v>32859</v>
      </c>
      <c r="K3500" s="3" t="s">
        <v>32860</v>
      </c>
      <c r="L3500" s="3"/>
    </row>
    <row r="3501" spans="1:12" ht="13.5" customHeight="1" x14ac:dyDescent="0.25">
      <c r="A3501" s="3" t="s">
        <v>84</v>
      </c>
      <c r="B3501" s="2" t="s">
        <v>42411</v>
      </c>
      <c r="C3501" s="2" t="s">
        <v>13908</v>
      </c>
      <c r="D3501" s="3" t="s">
        <v>13909</v>
      </c>
      <c r="E3501" s="3" t="s">
        <v>13910</v>
      </c>
      <c r="F3501" s="3" t="s">
        <v>13911</v>
      </c>
      <c r="G3501" s="3" t="s">
        <v>13912</v>
      </c>
      <c r="H3501" s="3" t="s">
        <v>32861</v>
      </c>
      <c r="I3501" s="3" t="s">
        <v>32862</v>
      </c>
      <c r="J3501" s="3" t="s">
        <v>32863</v>
      </c>
      <c r="K3501" s="3" t="s">
        <v>32864</v>
      </c>
      <c r="L3501" s="3"/>
    </row>
    <row r="3502" spans="1:12" ht="13.5" customHeight="1" x14ac:dyDescent="0.25">
      <c r="A3502" s="3" t="s">
        <v>106</v>
      </c>
      <c r="B3502" s="2" t="s">
        <v>42412</v>
      </c>
      <c r="C3502" s="2" t="s">
        <v>13913</v>
      </c>
      <c r="D3502" s="3" t="s">
        <v>13914</v>
      </c>
      <c r="E3502" s="3" t="s">
        <v>13915</v>
      </c>
      <c r="F3502" s="3" t="s">
        <v>13916</v>
      </c>
      <c r="G3502" s="3" t="s">
        <v>13917</v>
      </c>
      <c r="H3502" s="3" t="s">
        <v>32865</v>
      </c>
      <c r="I3502" s="3" t="s">
        <v>32866</v>
      </c>
      <c r="J3502" s="3" t="s">
        <v>32867</v>
      </c>
      <c r="K3502" s="3" t="s">
        <v>32868</v>
      </c>
      <c r="L3502" s="3"/>
    </row>
    <row r="3503" spans="1:12" ht="13.5" customHeight="1" x14ac:dyDescent="0.25">
      <c r="A3503" s="3" t="s">
        <v>106</v>
      </c>
      <c r="B3503" s="2" t="s">
        <v>42413</v>
      </c>
      <c r="C3503" s="2" t="s">
        <v>13918</v>
      </c>
      <c r="D3503" s="3" t="s">
        <v>13919</v>
      </c>
      <c r="E3503" s="3" t="s">
        <v>13920</v>
      </c>
      <c r="F3503" s="3" t="s">
        <v>13921</v>
      </c>
      <c r="G3503" s="3" t="s">
        <v>13922</v>
      </c>
      <c r="H3503" s="3" t="s">
        <v>32869</v>
      </c>
      <c r="I3503" s="3" t="s">
        <v>32870</v>
      </c>
      <c r="J3503" s="3" t="s">
        <v>32871</v>
      </c>
      <c r="K3503" s="3" t="s">
        <v>32872</v>
      </c>
      <c r="L3503" s="3"/>
    </row>
    <row r="3504" spans="1:12" ht="13.5" customHeight="1" x14ac:dyDescent="0.25">
      <c r="A3504" s="3" t="s">
        <v>106</v>
      </c>
      <c r="B3504" s="2" t="s">
        <v>42414</v>
      </c>
      <c r="C3504" s="2" t="s">
        <v>13923</v>
      </c>
      <c r="D3504" s="3" t="s">
        <v>13924</v>
      </c>
      <c r="E3504" s="3" t="s">
        <v>13925</v>
      </c>
      <c r="F3504" s="3" t="s">
        <v>13926</v>
      </c>
      <c r="G3504" s="3" t="s">
        <v>13927</v>
      </c>
      <c r="H3504" s="3" t="s">
        <v>32873</v>
      </c>
      <c r="I3504" s="3" t="s">
        <v>32874</v>
      </c>
      <c r="J3504" s="3" t="s">
        <v>32875</v>
      </c>
      <c r="K3504" s="3" t="s">
        <v>32876</v>
      </c>
      <c r="L3504" s="3"/>
    </row>
    <row r="3505" spans="1:12" ht="13.5" customHeight="1" x14ac:dyDescent="0.25">
      <c r="A3505" s="3" t="s">
        <v>106</v>
      </c>
      <c r="B3505" s="2" t="s">
        <v>42415</v>
      </c>
      <c r="C3505" s="2" t="s">
        <v>13928</v>
      </c>
      <c r="D3505" s="3" t="s">
        <v>13929</v>
      </c>
      <c r="E3505" s="3" t="s">
        <v>13930</v>
      </c>
      <c r="F3505" s="3" t="s">
        <v>13931</v>
      </c>
      <c r="G3505" s="3" t="s">
        <v>13932</v>
      </c>
      <c r="H3505" s="3" t="s">
        <v>32877</v>
      </c>
      <c r="I3505" s="3" t="s">
        <v>32878</v>
      </c>
      <c r="J3505" s="3" t="s">
        <v>32879</v>
      </c>
      <c r="K3505" s="4" t="s">
        <v>32880</v>
      </c>
      <c r="L3505" s="3"/>
    </row>
    <row r="3506" spans="1:12" ht="13.5" customHeight="1" x14ac:dyDescent="0.25">
      <c r="A3506" s="3" t="s">
        <v>106</v>
      </c>
      <c r="B3506" s="2" t="s">
        <v>42416</v>
      </c>
      <c r="C3506" s="2" t="s">
        <v>13933</v>
      </c>
      <c r="D3506" s="3" t="s">
        <v>13934</v>
      </c>
      <c r="E3506" s="3" t="s">
        <v>13935</v>
      </c>
      <c r="F3506" s="3" t="s">
        <v>13936</v>
      </c>
      <c r="G3506" s="3" t="s">
        <v>13937</v>
      </c>
      <c r="H3506" s="3" t="s">
        <v>32881</v>
      </c>
      <c r="I3506" s="3" t="s">
        <v>32882</v>
      </c>
      <c r="J3506" s="3" t="s">
        <v>32883</v>
      </c>
      <c r="K3506" s="4" t="s">
        <v>32884</v>
      </c>
      <c r="L3506" s="3"/>
    </row>
    <row r="3507" spans="1:12" ht="13.5" customHeight="1" x14ac:dyDescent="0.25">
      <c r="A3507" s="3" t="s">
        <v>106</v>
      </c>
      <c r="B3507" s="2" t="s">
        <v>42417</v>
      </c>
      <c r="C3507" s="2" t="s">
        <v>13938</v>
      </c>
      <c r="D3507" s="3" t="s">
        <v>13939</v>
      </c>
      <c r="E3507" s="3" t="s">
        <v>13940</v>
      </c>
      <c r="F3507" s="3" t="s">
        <v>13941</v>
      </c>
      <c r="G3507" s="3" t="s">
        <v>13942</v>
      </c>
      <c r="H3507" s="3" t="s">
        <v>32885</v>
      </c>
      <c r="I3507" s="3" t="s">
        <v>32886</v>
      </c>
      <c r="J3507" s="3" t="s">
        <v>32887</v>
      </c>
      <c r="K3507" s="3" t="s">
        <v>32888</v>
      </c>
      <c r="L3507" s="3"/>
    </row>
    <row r="3508" spans="1:12" ht="13.5" customHeight="1" x14ac:dyDescent="0.25">
      <c r="A3508" s="3" t="s">
        <v>106</v>
      </c>
      <c r="B3508" s="2" t="s">
        <v>42418</v>
      </c>
      <c r="C3508" s="2" t="s">
        <v>13943</v>
      </c>
      <c r="D3508" s="3" t="s">
        <v>13944</v>
      </c>
      <c r="E3508" s="3" t="s">
        <v>13945</v>
      </c>
      <c r="F3508" s="3" t="s">
        <v>13946</v>
      </c>
      <c r="G3508" s="3" t="s">
        <v>13947</v>
      </c>
      <c r="H3508" s="3" t="s">
        <v>32889</v>
      </c>
      <c r="I3508" s="3" t="s">
        <v>32890</v>
      </c>
      <c r="J3508" s="3" t="s">
        <v>32891</v>
      </c>
      <c r="K3508" s="3" t="s">
        <v>32892</v>
      </c>
      <c r="L3508" s="3"/>
    </row>
    <row r="3509" spans="1:12" ht="13.5" customHeight="1" x14ac:dyDescent="0.25">
      <c r="A3509" s="3" t="s">
        <v>106</v>
      </c>
      <c r="B3509" s="2" t="s">
        <v>42419</v>
      </c>
      <c r="C3509" s="2" t="s">
        <v>13948</v>
      </c>
      <c r="D3509" s="3" t="s">
        <v>13949</v>
      </c>
      <c r="E3509" s="3" t="s">
        <v>13950</v>
      </c>
      <c r="F3509" s="3" t="s">
        <v>13951</v>
      </c>
      <c r="G3509" s="3" t="s">
        <v>13952</v>
      </c>
      <c r="H3509" s="3" t="s">
        <v>32893</v>
      </c>
      <c r="I3509" s="3" t="s">
        <v>32894</v>
      </c>
      <c r="J3509" s="3" t="s">
        <v>32895</v>
      </c>
      <c r="K3509" s="3" t="s">
        <v>32896</v>
      </c>
      <c r="L3509" s="3"/>
    </row>
    <row r="3510" spans="1:12" ht="13.5" customHeight="1" x14ac:dyDescent="0.25">
      <c r="A3510" s="3" t="s">
        <v>106</v>
      </c>
      <c r="B3510" s="2" t="s">
        <v>42420</v>
      </c>
      <c r="C3510" s="2" t="s">
        <v>13953</v>
      </c>
      <c r="D3510" s="3" t="s">
        <v>13954</v>
      </c>
      <c r="E3510" s="3" t="s">
        <v>13955</v>
      </c>
      <c r="F3510" s="3" t="s">
        <v>13956</v>
      </c>
      <c r="G3510" s="3" t="s">
        <v>13957</v>
      </c>
      <c r="H3510" s="3" t="s">
        <v>32897</v>
      </c>
      <c r="I3510" s="3" t="s">
        <v>32898</v>
      </c>
      <c r="J3510" s="3" t="s">
        <v>32899</v>
      </c>
      <c r="K3510" s="4" t="s">
        <v>32900</v>
      </c>
      <c r="L3510" s="3"/>
    </row>
    <row r="3511" spans="1:12" ht="13.5" customHeight="1" x14ac:dyDescent="0.25">
      <c r="A3511" s="3" t="s">
        <v>106</v>
      </c>
      <c r="B3511" s="2" t="s">
        <v>42421</v>
      </c>
      <c r="C3511" s="2" t="s">
        <v>13958</v>
      </c>
      <c r="D3511" s="3" t="s">
        <v>13959</v>
      </c>
      <c r="E3511" s="3" t="s">
        <v>13960</v>
      </c>
      <c r="F3511" s="3" t="s">
        <v>13961</v>
      </c>
      <c r="G3511" s="3" t="s">
        <v>13962</v>
      </c>
      <c r="H3511" s="3" t="s">
        <v>32901</v>
      </c>
      <c r="I3511" s="3" t="s">
        <v>32902</v>
      </c>
      <c r="J3511" s="3" t="s">
        <v>32903</v>
      </c>
      <c r="K3511" s="3" t="s">
        <v>32904</v>
      </c>
      <c r="L3511" s="3"/>
    </row>
    <row r="3512" spans="1:12" ht="13.5" customHeight="1" x14ac:dyDescent="0.25">
      <c r="A3512" s="3" t="s">
        <v>106</v>
      </c>
      <c r="B3512" s="2" t="s">
        <v>42422</v>
      </c>
      <c r="C3512" s="2" t="s">
        <v>13963</v>
      </c>
      <c r="D3512" s="3" t="s">
        <v>13964</v>
      </c>
      <c r="E3512" s="3" t="s">
        <v>13965</v>
      </c>
      <c r="F3512" s="3" t="s">
        <v>13966</v>
      </c>
      <c r="G3512" s="3" t="s">
        <v>13967</v>
      </c>
      <c r="H3512" s="3" t="s">
        <v>32905</v>
      </c>
      <c r="I3512" s="3" t="s">
        <v>32906</v>
      </c>
      <c r="J3512" s="3" t="s">
        <v>32907</v>
      </c>
      <c r="K3512" s="3" t="s">
        <v>32908</v>
      </c>
      <c r="L3512" s="3"/>
    </row>
    <row r="3513" spans="1:12" ht="13.5" customHeight="1" x14ac:dyDescent="0.25">
      <c r="A3513" s="3" t="s">
        <v>106</v>
      </c>
      <c r="B3513" s="2" t="s">
        <v>42423</v>
      </c>
      <c r="C3513" s="2" t="s">
        <v>13968</v>
      </c>
      <c r="D3513" s="3" t="s">
        <v>13969</v>
      </c>
      <c r="E3513" s="3" t="s">
        <v>13970</v>
      </c>
      <c r="F3513" s="3" t="s">
        <v>13971</v>
      </c>
      <c r="G3513" s="3" t="s">
        <v>13972</v>
      </c>
      <c r="H3513" s="3" t="s">
        <v>32909</v>
      </c>
      <c r="I3513" s="3" t="s">
        <v>32910</v>
      </c>
      <c r="J3513" s="3" t="s">
        <v>32911</v>
      </c>
      <c r="K3513" s="3" t="s">
        <v>32912</v>
      </c>
      <c r="L3513" s="3"/>
    </row>
    <row r="3514" spans="1:12" ht="13.5" customHeight="1" x14ac:dyDescent="0.25">
      <c r="A3514" s="3" t="s">
        <v>106</v>
      </c>
      <c r="B3514" s="2" t="s">
        <v>42424</v>
      </c>
      <c r="C3514" s="2" t="s">
        <v>13973</v>
      </c>
      <c r="D3514" s="3" t="s">
        <v>13974</v>
      </c>
      <c r="E3514" s="3" t="s">
        <v>13975</v>
      </c>
      <c r="F3514" s="3" t="s">
        <v>13976</v>
      </c>
      <c r="G3514" s="3" t="s">
        <v>13977</v>
      </c>
      <c r="H3514" s="3" t="s">
        <v>32913</v>
      </c>
      <c r="I3514" s="3" t="s">
        <v>32914</v>
      </c>
      <c r="J3514" s="3" t="s">
        <v>32915</v>
      </c>
      <c r="K3514" s="4" t="s">
        <v>32916</v>
      </c>
      <c r="L3514" s="3"/>
    </row>
    <row r="3515" spans="1:12" ht="13.5" customHeight="1" x14ac:dyDescent="0.25">
      <c r="A3515" s="3" t="s">
        <v>106</v>
      </c>
      <c r="B3515" s="2" t="s">
        <v>42425</v>
      </c>
      <c r="C3515" s="2" t="s">
        <v>13978</v>
      </c>
      <c r="D3515" s="3" t="s">
        <v>13979</v>
      </c>
      <c r="E3515" s="3" t="s">
        <v>13980</v>
      </c>
      <c r="F3515" s="3" t="s">
        <v>13981</v>
      </c>
      <c r="G3515" s="3" t="s">
        <v>13982</v>
      </c>
      <c r="H3515" s="3" t="s">
        <v>32917</v>
      </c>
      <c r="I3515" s="3" t="s">
        <v>32918</v>
      </c>
      <c r="J3515" s="3" t="s">
        <v>32919</v>
      </c>
      <c r="K3515" s="4" t="s">
        <v>32920</v>
      </c>
      <c r="L3515" s="3"/>
    </row>
    <row r="3516" spans="1:12" ht="13.5" customHeight="1" x14ac:dyDescent="0.25">
      <c r="A3516" s="3" t="s">
        <v>106</v>
      </c>
      <c r="B3516" s="2" t="s">
        <v>42426</v>
      </c>
      <c r="C3516" s="2" t="s">
        <v>13983</v>
      </c>
      <c r="D3516" s="3" t="s">
        <v>13984</v>
      </c>
      <c r="E3516" s="3" t="s">
        <v>13984</v>
      </c>
      <c r="F3516" s="3" t="s">
        <v>13985</v>
      </c>
      <c r="G3516" s="3" t="s">
        <v>13986</v>
      </c>
      <c r="H3516" s="3" t="s">
        <v>32921</v>
      </c>
      <c r="I3516" s="3" t="s">
        <v>32921</v>
      </c>
      <c r="J3516" s="3" t="s">
        <v>32922</v>
      </c>
      <c r="K3516" s="3" t="s">
        <v>32923</v>
      </c>
      <c r="L3516" s="3"/>
    </row>
    <row r="3517" spans="1:12" ht="13.5" customHeight="1" x14ac:dyDescent="0.25">
      <c r="A3517" s="3" t="s">
        <v>106</v>
      </c>
      <c r="B3517" s="2" t="s">
        <v>42427</v>
      </c>
      <c r="C3517" s="2" t="s">
        <v>13987</v>
      </c>
      <c r="D3517" s="3" t="s">
        <v>13988</v>
      </c>
      <c r="E3517" s="3" t="s">
        <v>13989</v>
      </c>
      <c r="F3517" s="3" t="s">
        <v>13990</v>
      </c>
      <c r="G3517" s="3" t="s">
        <v>13991</v>
      </c>
      <c r="H3517" s="3" t="s">
        <v>32924</v>
      </c>
      <c r="I3517" s="3" t="s">
        <v>32925</v>
      </c>
      <c r="J3517" s="3" t="s">
        <v>32926</v>
      </c>
      <c r="K3517" s="3" t="s">
        <v>32927</v>
      </c>
      <c r="L3517" s="3"/>
    </row>
    <row r="3518" spans="1:12" ht="13.5" customHeight="1" x14ac:dyDescent="0.25">
      <c r="A3518" s="3" t="s">
        <v>106</v>
      </c>
      <c r="B3518" s="2" t="s">
        <v>42428</v>
      </c>
      <c r="C3518" s="2" t="s">
        <v>13992</v>
      </c>
      <c r="D3518" s="3" t="s">
        <v>13993</v>
      </c>
      <c r="E3518" s="3" t="s">
        <v>13994</v>
      </c>
      <c r="F3518" s="3" t="s">
        <v>13995</v>
      </c>
      <c r="G3518" s="3" t="s">
        <v>13996</v>
      </c>
      <c r="H3518" s="3" t="s">
        <v>32928</v>
      </c>
      <c r="I3518" s="3" t="s">
        <v>32929</v>
      </c>
      <c r="J3518" s="3" t="s">
        <v>32930</v>
      </c>
      <c r="K3518" s="4" t="s">
        <v>32931</v>
      </c>
      <c r="L3518" s="3"/>
    </row>
    <row r="3519" spans="1:12" ht="13.5" customHeight="1" x14ac:dyDescent="0.25">
      <c r="A3519" s="3" t="s">
        <v>106</v>
      </c>
      <c r="B3519" s="2" t="s">
        <v>42429</v>
      </c>
      <c r="C3519" s="2" t="s">
        <v>13997</v>
      </c>
      <c r="D3519" s="3" t="s">
        <v>13998</v>
      </c>
      <c r="E3519" s="3" t="s">
        <v>13999</v>
      </c>
      <c r="F3519" s="3" t="s">
        <v>14000</v>
      </c>
      <c r="G3519" s="3" t="s">
        <v>14001</v>
      </c>
      <c r="H3519" s="3" t="s">
        <v>32932</v>
      </c>
      <c r="I3519" s="3" t="s">
        <v>32933</v>
      </c>
      <c r="J3519" s="3" t="s">
        <v>32934</v>
      </c>
      <c r="K3519" s="4" t="s">
        <v>32935</v>
      </c>
      <c r="L3519" s="3"/>
    </row>
    <row r="3520" spans="1:12" ht="13.5" customHeight="1" x14ac:dyDescent="0.25">
      <c r="A3520" s="3" t="s">
        <v>106</v>
      </c>
      <c r="B3520" s="2" t="s">
        <v>42430</v>
      </c>
      <c r="C3520" s="2" t="s">
        <v>14002</v>
      </c>
      <c r="D3520" s="3" t="s">
        <v>14003</v>
      </c>
      <c r="E3520" s="3" t="s">
        <v>14004</v>
      </c>
      <c r="F3520" s="3" t="s">
        <v>14005</v>
      </c>
      <c r="G3520" s="3" t="s">
        <v>14006</v>
      </c>
      <c r="H3520" s="3" t="s">
        <v>32936</v>
      </c>
      <c r="I3520" s="3" t="s">
        <v>32937</v>
      </c>
      <c r="J3520" s="3" t="s">
        <v>32938</v>
      </c>
      <c r="K3520" s="3" t="s">
        <v>32939</v>
      </c>
      <c r="L3520" s="3"/>
    </row>
    <row r="3521" spans="1:12" ht="13.5" customHeight="1" x14ac:dyDescent="0.25">
      <c r="A3521" s="3" t="s">
        <v>106</v>
      </c>
      <c r="B3521" s="2" t="s">
        <v>42431</v>
      </c>
      <c r="C3521" s="2" t="s">
        <v>14007</v>
      </c>
      <c r="D3521" s="3" t="s">
        <v>14008</v>
      </c>
      <c r="E3521" s="3" t="s">
        <v>14009</v>
      </c>
      <c r="F3521" s="3" t="s">
        <v>14010</v>
      </c>
      <c r="G3521" s="3" t="s">
        <v>14011</v>
      </c>
      <c r="H3521" s="3" t="s">
        <v>32940</v>
      </c>
      <c r="I3521" s="3" t="s">
        <v>32941</v>
      </c>
      <c r="J3521" s="3" t="s">
        <v>32942</v>
      </c>
      <c r="K3521" s="3" t="s">
        <v>32943</v>
      </c>
      <c r="L3521" s="3"/>
    </row>
    <row r="3522" spans="1:12" ht="13.5" customHeight="1" x14ac:dyDescent="0.25">
      <c r="A3522" s="3" t="s">
        <v>106</v>
      </c>
      <c r="B3522" s="2" t="s">
        <v>42432</v>
      </c>
      <c r="C3522" s="2" t="s">
        <v>14012</v>
      </c>
      <c r="D3522" s="3" t="s">
        <v>14013</v>
      </c>
      <c r="E3522" s="3" t="s">
        <v>14014</v>
      </c>
      <c r="F3522" s="3" t="s">
        <v>14015</v>
      </c>
      <c r="G3522" s="3" t="s">
        <v>14016</v>
      </c>
      <c r="H3522" s="3" t="s">
        <v>32944</v>
      </c>
      <c r="I3522" s="3" t="s">
        <v>32945</v>
      </c>
      <c r="J3522" s="3" t="s">
        <v>32946</v>
      </c>
      <c r="K3522" s="4" t="s">
        <v>32947</v>
      </c>
      <c r="L3522" s="3"/>
    </row>
    <row r="3523" spans="1:12" ht="13.5" customHeight="1" x14ac:dyDescent="0.25">
      <c r="A3523" s="3" t="s">
        <v>106</v>
      </c>
      <c r="B3523" s="2" t="s">
        <v>42433</v>
      </c>
      <c r="C3523" s="2" t="s">
        <v>14017</v>
      </c>
      <c r="D3523" s="3" t="s">
        <v>14018</v>
      </c>
      <c r="E3523" s="3" t="s">
        <v>14019</v>
      </c>
      <c r="F3523" s="3" t="s">
        <v>14020</v>
      </c>
      <c r="G3523" s="3" t="s">
        <v>14021</v>
      </c>
      <c r="H3523" s="3" t="s">
        <v>32948</v>
      </c>
      <c r="I3523" s="3" t="s">
        <v>32949</v>
      </c>
      <c r="J3523" s="3" t="s">
        <v>32950</v>
      </c>
      <c r="K3523" s="4" t="s">
        <v>32951</v>
      </c>
      <c r="L3523" s="3"/>
    </row>
    <row r="3524" spans="1:12" ht="13.5" customHeight="1" x14ac:dyDescent="0.25">
      <c r="A3524" s="3" t="s">
        <v>106</v>
      </c>
      <c r="B3524" s="2" t="s">
        <v>42434</v>
      </c>
      <c r="C3524" s="2" t="s">
        <v>14022</v>
      </c>
      <c r="D3524" s="3" t="s">
        <v>14023</v>
      </c>
      <c r="E3524" s="3" t="s">
        <v>14024</v>
      </c>
      <c r="F3524" s="3" t="s">
        <v>14025</v>
      </c>
      <c r="G3524" s="3" t="s">
        <v>14026</v>
      </c>
      <c r="H3524" s="3" t="s">
        <v>32952</v>
      </c>
      <c r="I3524" s="3" t="s">
        <v>32953</v>
      </c>
      <c r="J3524" s="3" t="s">
        <v>32954</v>
      </c>
      <c r="K3524" s="3" t="s">
        <v>32955</v>
      </c>
      <c r="L3524" s="3"/>
    </row>
    <row r="3525" spans="1:12" ht="13.5" customHeight="1" x14ac:dyDescent="0.25">
      <c r="A3525" s="3" t="s">
        <v>106</v>
      </c>
      <c r="B3525" s="2" t="s">
        <v>42435</v>
      </c>
      <c r="C3525" s="2" t="s">
        <v>14027</v>
      </c>
      <c r="D3525" s="3" t="s">
        <v>14028</v>
      </c>
      <c r="E3525" s="3" t="s">
        <v>14029</v>
      </c>
      <c r="F3525" s="3" t="s">
        <v>14030</v>
      </c>
      <c r="G3525" s="3" t="s">
        <v>14031</v>
      </c>
      <c r="H3525" s="3" t="s">
        <v>32956</v>
      </c>
      <c r="I3525" s="3" t="s">
        <v>32957</v>
      </c>
      <c r="J3525" s="3" t="s">
        <v>32958</v>
      </c>
      <c r="K3525" s="3" t="s">
        <v>32959</v>
      </c>
      <c r="L3525" s="3"/>
    </row>
    <row r="3526" spans="1:12" ht="13.5" customHeight="1" x14ac:dyDescent="0.25">
      <c r="A3526" s="3" t="s">
        <v>106</v>
      </c>
      <c r="B3526" s="2" t="s">
        <v>42436</v>
      </c>
      <c r="C3526" s="2" t="s">
        <v>14032</v>
      </c>
      <c r="D3526" s="3" t="s">
        <v>14033</v>
      </c>
      <c r="E3526" s="3" t="s">
        <v>14034</v>
      </c>
      <c r="F3526" s="3" t="s">
        <v>14035</v>
      </c>
      <c r="G3526" s="3" t="s">
        <v>14036</v>
      </c>
      <c r="H3526" s="3" t="s">
        <v>32960</v>
      </c>
      <c r="I3526" s="3" t="s">
        <v>32961</v>
      </c>
      <c r="J3526" s="3" t="s">
        <v>32962</v>
      </c>
      <c r="K3526" s="4" t="s">
        <v>32963</v>
      </c>
      <c r="L3526" s="3"/>
    </row>
    <row r="3527" spans="1:12" ht="13.5" customHeight="1" x14ac:dyDescent="0.25">
      <c r="A3527" s="3" t="s">
        <v>106</v>
      </c>
      <c r="B3527" s="2" t="s">
        <v>42437</v>
      </c>
      <c r="C3527" s="2" t="s">
        <v>14037</v>
      </c>
      <c r="D3527" s="3" t="s">
        <v>14038</v>
      </c>
      <c r="E3527" s="3" t="s">
        <v>14039</v>
      </c>
      <c r="F3527" s="3" t="s">
        <v>14040</v>
      </c>
      <c r="G3527" s="3" t="s">
        <v>14041</v>
      </c>
      <c r="H3527" s="3" t="s">
        <v>32964</v>
      </c>
      <c r="I3527" s="3" t="s">
        <v>32965</v>
      </c>
      <c r="J3527" s="3" t="s">
        <v>32966</v>
      </c>
      <c r="K3527" s="4" t="s">
        <v>32967</v>
      </c>
      <c r="L3527" s="3"/>
    </row>
    <row r="3528" spans="1:12" ht="13.5" customHeight="1" x14ac:dyDescent="0.25">
      <c r="A3528" s="3" t="s">
        <v>70</v>
      </c>
      <c r="B3528" s="2" t="s">
        <v>42438</v>
      </c>
      <c r="C3528" s="2" t="s">
        <v>14042</v>
      </c>
      <c r="D3528" s="3" t="s">
        <v>14043</v>
      </c>
      <c r="E3528" s="3" t="s">
        <v>14043</v>
      </c>
      <c r="F3528" s="3" t="s">
        <v>14044</v>
      </c>
      <c r="G3528" s="3" t="s">
        <v>14045</v>
      </c>
      <c r="H3528" s="3" t="s">
        <v>32968</v>
      </c>
      <c r="I3528" s="3" t="s">
        <v>32968</v>
      </c>
      <c r="J3528" s="3" t="s">
        <v>32969</v>
      </c>
      <c r="K3528" s="3" t="s">
        <v>32970</v>
      </c>
      <c r="L3528" s="3"/>
    </row>
    <row r="3529" spans="1:12" ht="13.5" customHeight="1" x14ac:dyDescent="0.25">
      <c r="A3529" s="3" t="s">
        <v>9</v>
      </c>
      <c r="B3529" s="2" t="s">
        <v>42439</v>
      </c>
      <c r="C3529" s="2" t="s">
        <v>14046</v>
      </c>
      <c r="D3529" s="3" t="s">
        <v>14047</v>
      </c>
      <c r="E3529" s="3" t="s">
        <v>14047</v>
      </c>
      <c r="F3529" s="3" t="s">
        <v>14048</v>
      </c>
      <c r="G3529" s="3" t="s">
        <v>14049</v>
      </c>
      <c r="H3529" s="3" t="s">
        <v>32971</v>
      </c>
      <c r="I3529" s="3" t="s">
        <v>32971</v>
      </c>
      <c r="J3529" s="3" t="s">
        <v>32972</v>
      </c>
      <c r="K3529" s="3" t="s">
        <v>32973</v>
      </c>
      <c r="L3529" s="3"/>
    </row>
    <row r="3530" spans="1:12" ht="13.5" customHeight="1" x14ac:dyDescent="0.25">
      <c r="A3530" s="3" t="s">
        <v>9</v>
      </c>
      <c r="B3530" s="2" t="s">
        <v>42440</v>
      </c>
      <c r="C3530" s="2" t="s">
        <v>14050</v>
      </c>
      <c r="D3530" s="3" t="s">
        <v>14051</v>
      </c>
      <c r="E3530" s="3" t="s">
        <v>14051</v>
      </c>
      <c r="F3530" s="3" t="s">
        <v>14052</v>
      </c>
      <c r="G3530" s="3" t="s">
        <v>14053</v>
      </c>
      <c r="H3530" s="3" t="s">
        <v>32974</v>
      </c>
      <c r="I3530" s="3" t="s">
        <v>32974</v>
      </c>
      <c r="J3530" s="3" t="s">
        <v>32975</v>
      </c>
      <c r="K3530" s="3" t="s">
        <v>32976</v>
      </c>
      <c r="L3530" s="3"/>
    </row>
    <row r="3531" spans="1:12" ht="13.5" customHeight="1" x14ac:dyDescent="0.25">
      <c r="A3531" s="3" t="s">
        <v>9</v>
      </c>
      <c r="B3531" s="2" t="s">
        <v>42441</v>
      </c>
      <c r="C3531" s="2" t="s">
        <v>14054</v>
      </c>
      <c r="D3531" s="3" t="s">
        <v>14055</v>
      </c>
      <c r="E3531" s="3" t="s">
        <v>14055</v>
      </c>
      <c r="F3531" s="3" t="s">
        <v>14056</v>
      </c>
      <c r="G3531" s="3" t="s">
        <v>14057</v>
      </c>
      <c r="H3531" s="3" t="s">
        <v>32977</v>
      </c>
      <c r="I3531" s="3" t="s">
        <v>32977</v>
      </c>
      <c r="J3531" s="3" t="s">
        <v>32978</v>
      </c>
      <c r="K3531" s="3" t="s">
        <v>32979</v>
      </c>
      <c r="L3531" s="3"/>
    </row>
    <row r="3532" spans="1:12" ht="13.5" customHeight="1" x14ac:dyDescent="0.25">
      <c r="A3532" s="3" t="s">
        <v>9</v>
      </c>
      <c r="B3532" s="2" t="s">
        <v>42442</v>
      </c>
      <c r="C3532" s="2" t="s">
        <v>14058</v>
      </c>
      <c r="D3532" s="3" t="s">
        <v>14059</v>
      </c>
      <c r="E3532" s="3" t="s">
        <v>14059</v>
      </c>
      <c r="F3532" s="3" t="s">
        <v>14060</v>
      </c>
      <c r="G3532" s="3" t="s">
        <v>14061</v>
      </c>
      <c r="H3532" s="3" t="s">
        <v>32980</v>
      </c>
      <c r="I3532" s="3" t="s">
        <v>32980</v>
      </c>
      <c r="J3532" s="3" t="s">
        <v>32981</v>
      </c>
      <c r="K3532" s="3" t="s">
        <v>32982</v>
      </c>
      <c r="L3532" s="3"/>
    </row>
    <row r="3533" spans="1:12" ht="13.5" customHeight="1" x14ac:dyDescent="0.25">
      <c r="A3533" s="3" t="s">
        <v>9</v>
      </c>
      <c r="B3533" s="2" t="s">
        <v>42443</v>
      </c>
      <c r="C3533" s="2" t="s">
        <v>14062</v>
      </c>
      <c r="D3533" s="3" t="s">
        <v>14063</v>
      </c>
      <c r="E3533" s="3" t="s">
        <v>14063</v>
      </c>
      <c r="F3533" s="3" t="s">
        <v>14064</v>
      </c>
      <c r="G3533" s="3" t="s">
        <v>14065</v>
      </c>
      <c r="H3533" s="3" t="s">
        <v>32983</v>
      </c>
      <c r="I3533" s="3" t="s">
        <v>32983</v>
      </c>
      <c r="J3533" s="3" t="s">
        <v>32984</v>
      </c>
      <c r="K3533" s="3" t="s">
        <v>32985</v>
      </c>
      <c r="L3533" s="3"/>
    </row>
    <row r="3534" spans="1:12" ht="13.5" customHeight="1" x14ac:dyDescent="0.25">
      <c r="A3534" s="3" t="s">
        <v>54</v>
      </c>
      <c r="B3534" s="2" t="s">
        <v>42444</v>
      </c>
      <c r="C3534" s="2" t="s">
        <v>14066</v>
      </c>
      <c r="D3534" s="3" t="s">
        <v>14067</v>
      </c>
      <c r="E3534" s="3" t="s">
        <v>14068</v>
      </c>
      <c r="F3534" s="3" t="s">
        <v>14069</v>
      </c>
      <c r="G3534" s="3" t="s">
        <v>14067</v>
      </c>
      <c r="H3534" s="3" t="s">
        <v>32986</v>
      </c>
      <c r="I3534" s="3" t="s">
        <v>32987</v>
      </c>
      <c r="J3534" s="3" t="s">
        <v>32988</v>
      </c>
      <c r="K3534" s="3" t="s">
        <v>32986</v>
      </c>
      <c r="L3534" s="3"/>
    </row>
    <row r="3535" spans="1:12" ht="13.5" customHeight="1" x14ac:dyDescent="0.25">
      <c r="A3535" s="3" t="s">
        <v>9</v>
      </c>
      <c r="B3535" s="2" t="s">
        <v>42445</v>
      </c>
      <c r="C3535" s="2" t="s">
        <v>14070</v>
      </c>
      <c r="D3535" s="3" t="s">
        <v>14071</v>
      </c>
      <c r="E3535" s="3" t="s">
        <v>14071</v>
      </c>
      <c r="F3535" s="3" t="s">
        <v>14072</v>
      </c>
      <c r="G3535" s="3" t="s">
        <v>14073</v>
      </c>
      <c r="H3535" s="3" t="s">
        <v>32989</v>
      </c>
      <c r="I3535" s="3" t="s">
        <v>32989</v>
      </c>
      <c r="J3535" s="3" t="s">
        <v>32990</v>
      </c>
      <c r="K3535" s="3" t="s">
        <v>32991</v>
      </c>
      <c r="L3535" s="3"/>
    </row>
    <row r="3536" spans="1:12" ht="13.5" customHeight="1" x14ac:dyDescent="0.25">
      <c r="A3536" s="3" t="s">
        <v>106</v>
      </c>
      <c r="B3536" s="2" t="s">
        <v>42446</v>
      </c>
      <c r="C3536" s="2" t="s">
        <v>14074</v>
      </c>
      <c r="D3536" s="3" t="s">
        <v>14075</v>
      </c>
      <c r="E3536" s="3" t="s">
        <v>14075</v>
      </c>
      <c r="F3536" s="3" t="s">
        <v>14076</v>
      </c>
      <c r="G3536" s="3" t="s">
        <v>14077</v>
      </c>
      <c r="H3536" s="3" t="s">
        <v>32992</v>
      </c>
      <c r="I3536" s="3" t="s">
        <v>32992</v>
      </c>
      <c r="J3536" s="3" t="s">
        <v>32993</v>
      </c>
      <c r="K3536" s="4" t="s">
        <v>32994</v>
      </c>
      <c r="L3536" s="3"/>
    </row>
    <row r="3537" spans="1:12" ht="13.5" customHeight="1" x14ac:dyDescent="0.25">
      <c r="A3537" s="3" t="s">
        <v>9</v>
      </c>
      <c r="B3537" s="2" t="s">
        <v>42446</v>
      </c>
      <c r="C3537" s="2" t="s">
        <v>14074</v>
      </c>
      <c r="D3537" s="3" t="s">
        <v>14075</v>
      </c>
      <c r="E3537" s="3" t="s">
        <v>14075</v>
      </c>
      <c r="F3537" s="3" t="s">
        <v>14076</v>
      </c>
      <c r="G3537" s="3" t="s">
        <v>14077</v>
      </c>
      <c r="H3537" s="3" t="s">
        <v>32992</v>
      </c>
      <c r="I3537" s="3" t="s">
        <v>32992</v>
      </c>
      <c r="J3537" s="3" t="s">
        <v>32993</v>
      </c>
      <c r="K3537" s="4" t="s">
        <v>32994</v>
      </c>
      <c r="L3537" s="3"/>
    </row>
    <row r="3538" spans="1:12" ht="13.5" customHeight="1" x14ac:dyDescent="0.25">
      <c r="A3538" s="3" t="s">
        <v>9</v>
      </c>
      <c r="B3538" s="2" t="s">
        <v>42447</v>
      </c>
      <c r="C3538" s="2" t="s">
        <v>14078</v>
      </c>
      <c r="D3538" s="3" t="s">
        <v>14079</v>
      </c>
      <c r="E3538" s="3" t="s">
        <v>14079</v>
      </c>
      <c r="F3538" s="3" t="s">
        <v>14080</v>
      </c>
      <c r="G3538" s="3" t="s">
        <v>14081</v>
      </c>
      <c r="H3538" s="3" t="s">
        <v>32995</v>
      </c>
      <c r="I3538" s="3" t="s">
        <v>32995</v>
      </c>
      <c r="J3538" s="3" t="s">
        <v>32996</v>
      </c>
      <c r="K3538" s="3" t="s">
        <v>32997</v>
      </c>
      <c r="L3538" s="3"/>
    </row>
    <row r="3539" spans="1:12" ht="13.5" customHeight="1" x14ac:dyDescent="0.25">
      <c r="A3539" s="3" t="s">
        <v>106</v>
      </c>
      <c r="B3539" s="2" t="s">
        <v>42447</v>
      </c>
      <c r="C3539" s="2" t="s">
        <v>14078</v>
      </c>
      <c r="D3539" s="3" t="s">
        <v>14079</v>
      </c>
      <c r="E3539" s="3" t="s">
        <v>14079</v>
      </c>
      <c r="F3539" s="3" t="s">
        <v>14080</v>
      </c>
      <c r="G3539" s="3" t="s">
        <v>14081</v>
      </c>
      <c r="H3539" s="3" t="s">
        <v>32995</v>
      </c>
      <c r="I3539" s="3" t="s">
        <v>32995</v>
      </c>
      <c r="J3539" s="3" t="s">
        <v>32996</v>
      </c>
      <c r="K3539" s="3" t="s">
        <v>32997</v>
      </c>
      <c r="L3539" s="3"/>
    </row>
    <row r="3540" spans="1:12" ht="13.5" customHeight="1" x14ac:dyDescent="0.25">
      <c r="A3540" s="3" t="s">
        <v>9</v>
      </c>
      <c r="B3540" s="2" t="s">
        <v>42448</v>
      </c>
      <c r="C3540" s="2" t="s">
        <v>14082</v>
      </c>
      <c r="D3540" s="3" t="s">
        <v>14083</v>
      </c>
      <c r="E3540" s="3" t="s">
        <v>14083</v>
      </c>
      <c r="F3540" s="3" t="s">
        <v>14084</v>
      </c>
      <c r="G3540" s="3" t="s">
        <v>14085</v>
      </c>
      <c r="H3540" s="3" t="s">
        <v>32998</v>
      </c>
      <c r="I3540" s="3" t="s">
        <v>32998</v>
      </c>
      <c r="J3540" s="3" t="s">
        <v>32999</v>
      </c>
      <c r="K3540" s="3" t="s">
        <v>33000</v>
      </c>
      <c r="L3540" s="3"/>
    </row>
    <row r="3541" spans="1:12" ht="13.5" customHeight="1" x14ac:dyDescent="0.25">
      <c r="A3541" s="3" t="s">
        <v>9</v>
      </c>
      <c r="B3541" s="2" t="s">
        <v>42449</v>
      </c>
      <c r="C3541" s="2" t="s">
        <v>14086</v>
      </c>
      <c r="D3541" s="3" t="s">
        <v>14087</v>
      </c>
      <c r="E3541" s="3" t="s">
        <v>14087</v>
      </c>
      <c r="F3541" s="3" t="s">
        <v>14088</v>
      </c>
      <c r="G3541" s="3" t="s">
        <v>14089</v>
      </c>
      <c r="H3541" s="3" t="s">
        <v>33001</v>
      </c>
      <c r="I3541" s="3" t="s">
        <v>33001</v>
      </c>
      <c r="J3541" s="3" t="s">
        <v>33002</v>
      </c>
      <c r="K3541" s="3" t="s">
        <v>33003</v>
      </c>
      <c r="L3541" s="3"/>
    </row>
    <row r="3542" spans="1:12" ht="13.5" customHeight="1" x14ac:dyDescent="0.25">
      <c r="A3542" s="5" t="s">
        <v>13581</v>
      </c>
      <c r="B3542" s="5" t="s">
        <v>42449</v>
      </c>
      <c r="C3542" s="5" t="s">
        <v>14086</v>
      </c>
      <c r="D3542" s="5" t="s">
        <v>14087</v>
      </c>
      <c r="E3542" s="1" t="s">
        <v>14087</v>
      </c>
      <c r="F3542" s="1" t="s">
        <v>14088</v>
      </c>
      <c r="G3542" s="1" t="s">
        <v>14089</v>
      </c>
      <c r="H3542" s="5" t="str">
        <f ca="1">IFERROR(__xludf.DUMMYFUNCTION("GOOGLETRANSLATE(D134,""en"",""ja"")"),"単芽球/総細胞")</f>
        <v>単芽球/総細胞</v>
      </c>
      <c r="I3542" s="5" t="str">
        <f ca="1">IFERROR(__xludf.DUMMYFUNCTION("GOOGLETRANSLATE(E134,""en"",""ja"")"),"単芽球/総細胞")</f>
        <v>単芽球/総細胞</v>
      </c>
      <c r="J3542" s="5" t="str">
        <f ca="1">IFERROR(__xludf.DUMMYFUNCTION("GOOGLETRANSLATE(F134,""en"",""ja"")"),"生物標本中の全細胞に対する単芽球の相対的な測定値（比率またはパーセンテージ）。")</f>
        <v>生物標本中の全細胞に対する単芽球の相対的な測定値（比率またはパーセンテージ）。</v>
      </c>
      <c r="K3542" s="5" t="str">
        <f ca="1">IFERROR(__xludf.DUMMYFUNCTION("GOOGLETRANSLATE(G134,""en"",""ja"")"),"単芽球と全細胞比の測定")</f>
        <v>単芽球と全細胞比の測定</v>
      </c>
      <c r="L3542" s="3"/>
    </row>
    <row r="3543" spans="1:12" ht="13.5" customHeight="1" x14ac:dyDescent="0.25">
      <c r="A3543" s="3" t="s">
        <v>9</v>
      </c>
      <c r="B3543" s="2" t="s">
        <v>42450</v>
      </c>
      <c r="C3543" s="2" t="s">
        <v>14090</v>
      </c>
      <c r="D3543" s="3" t="s">
        <v>14091</v>
      </c>
      <c r="E3543" s="3" t="s">
        <v>14091</v>
      </c>
      <c r="F3543" s="3" t="s">
        <v>14092</v>
      </c>
      <c r="G3543" s="3" t="s">
        <v>14093</v>
      </c>
      <c r="H3543" s="3" t="s">
        <v>33004</v>
      </c>
      <c r="I3543" s="3" t="s">
        <v>33004</v>
      </c>
      <c r="J3543" s="3" t="s">
        <v>33005</v>
      </c>
      <c r="K3543" s="3" t="s">
        <v>33006</v>
      </c>
      <c r="L3543" s="3"/>
    </row>
    <row r="3544" spans="1:12" ht="13.5" customHeight="1" x14ac:dyDescent="0.25">
      <c r="A3544" s="3" t="s">
        <v>106</v>
      </c>
      <c r="B3544" s="2" t="s">
        <v>42451</v>
      </c>
      <c r="C3544" s="2" t="s">
        <v>14094</v>
      </c>
      <c r="D3544" s="3" t="s">
        <v>14095</v>
      </c>
      <c r="E3544" s="3" t="s">
        <v>14095</v>
      </c>
      <c r="F3544" s="3" t="s">
        <v>14096</v>
      </c>
      <c r="G3544" s="3" t="s">
        <v>14097</v>
      </c>
      <c r="H3544" s="3" t="s">
        <v>33007</v>
      </c>
      <c r="I3544" s="3" t="s">
        <v>33007</v>
      </c>
      <c r="J3544" s="3" t="s">
        <v>33008</v>
      </c>
      <c r="K3544" s="3" t="s">
        <v>33009</v>
      </c>
      <c r="L3544" s="3"/>
    </row>
    <row r="3545" spans="1:12" ht="13.5" customHeight="1" x14ac:dyDescent="0.25">
      <c r="A3545" s="3" t="s">
        <v>9</v>
      </c>
      <c r="B3545" s="2" t="s">
        <v>42451</v>
      </c>
      <c r="C3545" s="2" t="s">
        <v>14094</v>
      </c>
      <c r="D3545" s="3" t="s">
        <v>14095</v>
      </c>
      <c r="E3545" s="3" t="s">
        <v>14095</v>
      </c>
      <c r="F3545" s="3" t="s">
        <v>14096</v>
      </c>
      <c r="G3545" s="3" t="s">
        <v>14097</v>
      </c>
      <c r="H3545" s="3" t="s">
        <v>33007</v>
      </c>
      <c r="I3545" s="3" t="s">
        <v>33007</v>
      </c>
      <c r="J3545" s="3" t="s">
        <v>33008</v>
      </c>
      <c r="K3545" s="3" t="s">
        <v>33009</v>
      </c>
      <c r="L3545" s="3"/>
    </row>
    <row r="3546" spans="1:12" ht="13.5" customHeight="1" x14ac:dyDescent="0.25">
      <c r="A3546" s="5" t="s">
        <v>13581</v>
      </c>
      <c r="B3546" s="5" t="s">
        <v>42451</v>
      </c>
      <c r="C3546" s="5" t="s">
        <v>14094</v>
      </c>
      <c r="D3546" s="5" t="s">
        <v>14095</v>
      </c>
      <c r="E3546" s="1" t="s">
        <v>14095</v>
      </c>
      <c r="F3546" s="1" t="s">
        <v>14096</v>
      </c>
      <c r="G3546" s="1" t="s">
        <v>14097</v>
      </c>
      <c r="H3546" s="5" t="str">
        <f ca="1">IFERROR(__xludf.DUMMYFUNCTION("GOOGLETRANSLATE(D135,""en"",""ja"")"),"単球/総細胞")</f>
        <v>単球/総細胞</v>
      </c>
      <c r="I3546" s="5" t="str">
        <f ca="1">IFERROR(__xludf.DUMMYFUNCTION("GOOGLETRANSLATE(E135,""en"",""ja"")"),"単球/総細胞")</f>
        <v>単球/総細胞</v>
      </c>
      <c r="J3546" s="5" t="str">
        <f ca="1">IFERROR(__xludf.DUMMYFUNCTION("GOOGLETRANSLATE(F135,""en"",""ja"")"),"生物学的標本（骨髄標本など）内の総細胞に対する単球の相対的な測定値（比率またはパーセンテージ）。")</f>
        <v>生物学的標本（骨髄標本など）内の総細胞に対する単球の相対的な測定値（比率またはパーセンテージ）。</v>
      </c>
      <c r="K3546" s="5" t="str">
        <f ca="1">IFERROR(__xludf.DUMMYFUNCTION("GOOGLETRANSLATE(G135,""en"",""ja"")"),"単球対総細胞比測定")</f>
        <v>単球対総細胞比測定</v>
      </c>
      <c r="L3546" s="3"/>
    </row>
    <row r="3547" spans="1:12" ht="13.5" customHeight="1" x14ac:dyDescent="0.25">
      <c r="A3547" s="3" t="s">
        <v>9</v>
      </c>
      <c r="B3547" s="2" t="s">
        <v>42452</v>
      </c>
      <c r="C3547" s="2" t="s">
        <v>14098</v>
      </c>
      <c r="D3547" s="3" t="s">
        <v>14099</v>
      </c>
      <c r="E3547" s="3" t="s">
        <v>14099</v>
      </c>
      <c r="F3547" s="3" t="s">
        <v>14100</v>
      </c>
      <c r="G3547" s="3" t="s">
        <v>14101</v>
      </c>
      <c r="H3547" s="3" t="s">
        <v>33010</v>
      </c>
      <c r="I3547" s="3" t="s">
        <v>33010</v>
      </c>
      <c r="J3547" s="3" t="s">
        <v>33011</v>
      </c>
      <c r="K3547" s="3" t="s">
        <v>33012</v>
      </c>
      <c r="L3547" s="3"/>
    </row>
    <row r="3548" spans="1:12" ht="13.5" customHeight="1" x14ac:dyDescent="0.25">
      <c r="A3548" s="3" t="s">
        <v>106</v>
      </c>
      <c r="B3548" s="2" t="s">
        <v>42452</v>
      </c>
      <c r="C3548" s="2" t="s">
        <v>14098</v>
      </c>
      <c r="D3548" s="3" t="s">
        <v>14099</v>
      </c>
      <c r="E3548" s="3" t="s">
        <v>14099</v>
      </c>
      <c r="F3548" s="3" t="s">
        <v>14100</v>
      </c>
      <c r="G3548" s="3" t="s">
        <v>14101</v>
      </c>
      <c r="H3548" s="3" t="s">
        <v>33010</v>
      </c>
      <c r="I3548" s="3" t="s">
        <v>33010</v>
      </c>
      <c r="J3548" s="3" t="s">
        <v>33011</v>
      </c>
      <c r="K3548" s="3" t="s">
        <v>33012</v>
      </c>
      <c r="L3548" s="3"/>
    </row>
    <row r="3549" spans="1:12" ht="13.5" customHeight="1" x14ac:dyDescent="0.25">
      <c r="A3549" s="3" t="s">
        <v>9</v>
      </c>
      <c r="B3549" s="2" t="s">
        <v>42453</v>
      </c>
      <c r="C3549" s="2" t="s">
        <v>14102</v>
      </c>
      <c r="D3549" s="3" t="s">
        <v>14103</v>
      </c>
      <c r="E3549" s="3" t="s">
        <v>14103</v>
      </c>
      <c r="F3549" s="3" t="s">
        <v>14104</v>
      </c>
      <c r="G3549" s="3" t="s">
        <v>14105</v>
      </c>
      <c r="H3549" s="3" t="s">
        <v>33013</v>
      </c>
      <c r="I3549" s="3" t="s">
        <v>33013</v>
      </c>
      <c r="J3549" s="3" t="s">
        <v>33014</v>
      </c>
      <c r="K3549" s="3" t="s">
        <v>33015</v>
      </c>
      <c r="L3549" s="3"/>
    </row>
    <row r="3550" spans="1:12" ht="13.5" customHeight="1" x14ac:dyDescent="0.25">
      <c r="A3550" s="3" t="s">
        <v>9</v>
      </c>
      <c r="B3550" s="2" t="s">
        <v>42454</v>
      </c>
      <c r="C3550" s="2" t="s">
        <v>14106</v>
      </c>
      <c r="D3550" s="3" t="s">
        <v>14107</v>
      </c>
      <c r="E3550" s="3" t="s">
        <v>14107</v>
      </c>
      <c r="F3550" s="3" t="s">
        <v>14108</v>
      </c>
      <c r="G3550" s="3" t="s">
        <v>14109</v>
      </c>
      <c r="H3550" s="3" t="s">
        <v>33016</v>
      </c>
      <c r="I3550" s="3" t="s">
        <v>33016</v>
      </c>
      <c r="J3550" s="3" t="s">
        <v>33017</v>
      </c>
      <c r="K3550" s="3" t="s">
        <v>33018</v>
      </c>
      <c r="L3550" s="3"/>
    </row>
    <row r="3551" spans="1:12" ht="13.5" customHeight="1" x14ac:dyDescent="0.25">
      <c r="A3551" s="3" t="s">
        <v>106</v>
      </c>
      <c r="B3551" s="2" t="s">
        <v>42454</v>
      </c>
      <c r="C3551" s="2" t="s">
        <v>14106</v>
      </c>
      <c r="D3551" s="3" t="s">
        <v>14107</v>
      </c>
      <c r="E3551" s="3" t="s">
        <v>14107</v>
      </c>
      <c r="F3551" s="3" t="s">
        <v>14108</v>
      </c>
      <c r="G3551" s="3" t="s">
        <v>14109</v>
      </c>
      <c r="H3551" s="3" t="s">
        <v>33016</v>
      </c>
      <c r="I3551" s="3" t="s">
        <v>33016</v>
      </c>
      <c r="J3551" s="3" t="s">
        <v>33017</v>
      </c>
      <c r="K3551" s="3" t="s">
        <v>33018</v>
      </c>
      <c r="L3551" s="3"/>
    </row>
    <row r="3552" spans="1:12" ht="13.5" customHeight="1" x14ac:dyDescent="0.25">
      <c r="A3552" s="3" t="s">
        <v>106</v>
      </c>
      <c r="B3552" s="2" t="s">
        <v>42455</v>
      </c>
      <c r="C3552" s="2" t="s">
        <v>14110</v>
      </c>
      <c r="D3552" s="3" t="s">
        <v>14111</v>
      </c>
      <c r="E3552" s="3" t="s">
        <v>14112</v>
      </c>
      <c r="F3552" s="3" t="s">
        <v>14113</v>
      </c>
      <c r="G3552" s="3" t="s">
        <v>14114</v>
      </c>
      <c r="H3552" s="3" t="s">
        <v>33019</v>
      </c>
      <c r="I3552" s="3" t="s">
        <v>33020</v>
      </c>
      <c r="J3552" s="3" t="s">
        <v>33021</v>
      </c>
      <c r="K3552" s="4" t="s">
        <v>33022</v>
      </c>
      <c r="L3552" s="3"/>
    </row>
    <row r="3553" spans="1:12" ht="13.5" customHeight="1" x14ac:dyDescent="0.25">
      <c r="A3553" s="3" t="s">
        <v>106</v>
      </c>
      <c r="B3553" s="2" t="s">
        <v>42456</v>
      </c>
      <c r="C3553" s="2" t="s">
        <v>14115</v>
      </c>
      <c r="D3553" s="3" t="s">
        <v>14116</v>
      </c>
      <c r="E3553" s="3" t="s">
        <v>14117</v>
      </c>
      <c r="F3553" s="3" t="s">
        <v>14118</v>
      </c>
      <c r="G3553" s="3" t="s">
        <v>14119</v>
      </c>
      <c r="H3553" s="3" t="s">
        <v>33023</v>
      </c>
      <c r="I3553" s="3" t="s">
        <v>33024</v>
      </c>
      <c r="J3553" s="3" t="s">
        <v>33025</v>
      </c>
      <c r="K3553" s="4" t="s">
        <v>33026</v>
      </c>
      <c r="L3553" s="3"/>
    </row>
    <row r="3554" spans="1:12" ht="13.5" customHeight="1" x14ac:dyDescent="0.25">
      <c r="A3554" s="3" t="s">
        <v>9</v>
      </c>
      <c r="B3554" s="2" t="s">
        <v>42457</v>
      </c>
      <c r="C3554" s="2" t="s">
        <v>14120</v>
      </c>
      <c r="D3554" s="3" t="s">
        <v>14121</v>
      </c>
      <c r="E3554" s="3" t="s">
        <v>14121</v>
      </c>
      <c r="F3554" s="3" t="s">
        <v>14122</v>
      </c>
      <c r="G3554" s="3" t="s">
        <v>14123</v>
      </c>
      <c r="H3554" s="3" t="s">
        <v>33027</v>
      </c>
      <c r="I3554" s="3" t="s">
        <v>33027</v>
      </c>
      <c r="J3554" s="3" t="s">
        <v>33028</v>
      </c>
      <c r="K3554" s="3" t="s">
        <v>33029</v>
      </c>
      <c r="L3554" s="3"/>
    </row>
    <row r="3555" spans="1:12" ht="13.5" customHeight="1" x14ac:dyDescent="0.25">
      <c r="A3555" s="3" t="s">
        <v>106</v>
      </c>
      <c r="B3555" s="2" t="s">
        <v>42458</v>
      </c>
      <c r="C3555" s="2" t="s">
        <v>14124</v>
      </c>
      <c r="D3555" s="3" t="s">
        <v>14125</v>
      </c>
      <c r="E3555" s="3" t="s">
        <v>14126</v>
      </c>
      <c r="F3555" s="3" t="s">
        <v>14127</v>
      </c>
      <c r="G3555" s="3" t="s">
        <v>14128</v>
      </c>
      <c r="H3555" s="3" t="s">
        <v>33030</v>
      </c>
      <c r="I3555" s="3" t="s">
        <v>33031</v>
      </c>
      <c r="J3555" s="3" t="s">
        <v>33032</v>
      </c>
      <c r="K3555" s="3" t="s">
        <v>33033</v>
      </c>
      <c r="L3555" s="3"/>
    </row>
    <row r="3556" spans="1:12" ht="13.5" customHeight="1" x14ac:dyDescent="0.25">
      <c r="A3556" s="3" t="s">
        <v>9</v>
      </c>
      <c r="B3556" s="2" t="s">
        <v>42459</v>
      </c>
      <c r="C3556" s="2" t="s">
        <v>14129</v>
      </c>
      <c r="D3556" s="3" t="s">
        <v>14130</v>
      </c>
      <c r="E3556" s="3" t="s">
        <v>14130</v>
      </c>
      <c r="F3556" s="3" t="s">
        <v>14131</v>
      </c>
      <c r="G3556" s="3" t="s">
        <v>14132</v>
      </c>
      <c r="H3556" s="3" t="s">
        <v>33034</v>
      </c>
      <c r="I3556" s="3" t="s">
        <v>33034</v>
      </c>
      <c r="J3556" s="3" t="s">
        <v>33035</v>
      </c>
      <c r="K3556" s="3" t="s">
        <v>33036</v>
      </c>
      <c r="L3556" s="3"/>
    </row>
    <row r="3557" spans="1:12" ht="13.5" customHeight="1" x14ac:dyDescent="0.25">
      <c r="A3557" s="3" t="s">
        <v>9</v>
      </c>
      <c r="B3557" s="2" t="s">
        <v>42460</v>
      </c>
      <c r="C3557" s="2" t="s">
        <v>14133</v>
      </c>
      <c r="D3557" s="3" t="s">
        <v>14134</v>
      </c>
      <c r="E3557" s="3" t="s">
        <v>14135</v>
      </c>
      <c r="F3557" s="3" t="s">
        <v>14136</v>
      </c>
      <c r="G3557" s="3" t="s">
        <v>14137</v>
      </c>
      <c r="H3557" s="3" t="s">
        <v>33037</v>
      </c>
      <c r="I3557" s="3" t="s">
        <v>33038</v>
      </c>
      <c r="J3557" s="3" t="s">
        <v>33039</v>
      </c>
      <c r="K3557" s="4" t="s">
        <v>33040</v>
      </c>
      <c r="L3557" s="3"/>
    </row>
    <row r="3558" spans="1:12" ht="13.5" customHeight="1" x14ac:dyDescent="0.25">
      <c r="A3558" s="3" t="s">
        <v>106</v>
      </c>
      <c r="B3558" s="2" t="s">
        <v>42461</v>
      </c>
      <c r="C3558" s="2" t="s">
        <v>14138</v>
      </c>
      <c r="D3558" s="3" t="s">
        <v>14139</v>
      </c>
      <c r="E3558" s="3" t="s">
        <v>14140</v>
      </c>
      <c r="F3558" s="3" t="s">
        <v>14141</v>
      </c>
      <c r="G3558" s="3" t="s">
        <v>14142</v>
      </c>
      <c r="H3558" s="3" t="s">
        <v>33041</v>
      </c>
      <c r="I3558" s="3" t="s">
        <v>33042</v>
      </c>
      <c r="J3558" s="3" t="s">
        <v>33043</v>
      </c>
      <c r="K3558" s="4" t="s">
        <v>33044</v>
      </c>
      <c r="L3558" s="3"/>
    </row>
    <row r="3559" spans="1:12" ht="13.5" customHeight="1" x14ac:dyDescent="0.25">
      <c r="A3559" s="3" t="s">
        <v>2907</v>
      </c>
      <c r="B3559" s="2" t="s">
        <v>42462</v>
      </c>
      <c r="C3559" s="2" t="s">
        <v>14143</v>
      </c>
      <c r="D3559" s="3" t="s">
        <v>14144</v>
      </c>
      <c r="E3559" s="3" t="s">
        <v>14144</v>
      </c>
      <c r="F3559" s="3" t="s">
        <v>14145</v>
      </c>
      <c r="G3559" s="3" t="s">
        <v>14146</v>
      </c>
      <c r="H3559" s="3" t="s">
        <v>33045</v>
      </c>
      <c r="I3559" s="3" t="s">
        <v>33045</v>
      </c>
      <c r="J3559" s="3" t="s">
        <v>33046</v>
      </c>
      <c r="K3559" s="3" t="s">
        <v>33045</v>
      </c>
      <c r="L3559" s="3"/>
    </row>
    <row r="3560" spans="1:12" ht="13.5" customHeight="1" x14ac:dyDescent="0.25">
      <c r="A3560" s="3" t="s">
        <v>70</v>
      </c>
      <c r="B3560" s="2" t="s">
        <v>42463</v>
      </c>
      <c r="C3560" s="2" t="s">
        <v>14147</v>
      </c>
      <c r="D3560" s="3" t="s">
        <v>14148</v>
      </c>
      <c r="E3560" s="3" t="s">
        <v>14148</v>
      </c>
      <c r="F3560" s="3" t="s">
        <v>14149</v>
      </c>
      <c r="G3560" s="3" t="s">
        <v>14150</v>
      </c>
      <c r="H3560" s="3" t="s">
        <v>33047</v>
      </c>
      <c r="I3560" s="3" t="s">
        <v>33047</v>
      </c>
      <c r="J3560" s="3" t="s">
        <v>33048</v>
      </c>
      <c r="K3560" s="3" t="s">
        <v>33049</v>
      </c>
      <c r="L3560" s="3"/>
    </row>
    <row r="3561" spans="1:12" ht="13.5" customHeight="1" x14ac:dyDescent="0.25">
      <c r="A3561" s="3" t="s">
        <v>162</v>
      </c>
      <c r="B3561" s="2" t="s">
        <v>42464</v>
      </c>
      <c r="C3561" s="2" t="s">
        <v>14151</v>
      </c>
      <c r="D3561" s="3" t="s">
        <v>14152</v>
      </c>
      <c r="E3561" s="3" t="s">
        <v>14152</v>
      </c>
      <c r="F3561" s="3" t="s">
        <v>14153</v>
      </c>
      <c r="G3561" s="3" t="s">
        <v>14152</v>
      </c>
      <c r="H3561" s="3" t="s">
        <v>33050</v>
      </c>
      <c r="I3561" s="3" t="s">
        <v>33050</v>
      </c>
      <c r="J3561" s="3" t="s">
        <v>33051</v>
      </c>
      <c r="K3561" s="3" t="s">
        <v>33050</v>
      </c>
      <c r="L3561" s="3"/>
    </row>
    <row r="3562" spans="1:12" ht="13.5" customHeight="1" x14ac:dyDescent="0.25">
      <c r="A3562" s="3" t="s">
        <v>9</v>
      </c>
      <c r="B3562" s="2" t="s">
        <v>42465</v>
      </c>
      <c r="C3562" s="2" t="s">
        <v>14154</v>
      </c>
      <c r="D3562" s="3" t="s">
        <v>14155</v>
      </c>
      <c r="E3562" s="3" t="s">
        <v>14155</v>
      </c>
      <c r="F3562" s="3" t="s">
        <v>14156</v>
      </c>
      <c r="G3562" s="3" t="s">
        <v>14157</v>
      </c>
      <c r="H3562" s="3" t="s">
        <v>33052</v>
      </c>
      <c r="I3562" s="3" t="s">
        <v>33052</v>
      </c>
      <c r="J3562" s="3" t="s">
        <v>33053</v>
      </c>
      <c r="K3562" s="3" t="s">
        <v>33054</v>
      </c>
      <c r="L3562" s="3"/>
    </row>
    <row r="3563" spans="1:12" ht="13.5" customHeight="1" x14ac:dyDescent="0.25">
      <c r="A3563" s="3" t="s">
        <v>9</v>
      </c>
      <c r="B3563" s="2" t="s">
        <v>42466</v>
      </c>
      <c r="C3563" s="2" t="s">
        <v>14158</v>
      </c>
      <c r="D3563" s="3" t="s">
        <v>14159</v>
      </c>
      <c r="E3563" s="3" t="s">
        <v>14159</v>
      </c>
      <c r="F3563" s="3" t="s">
        <v>14160</v>
      </c>
      <c r="G3563" s="3" t="s">
        <v>14161</v>
      </c>
      <c r="H3563" s="3" t="s">
        <v>33055</v>
      </c>
      <c r="I3563" s="3" t="s">
        <v>33055</v>
      </c>
      <c r="J3563" s="3" t="s">
        <v>33056</v>
      </c>
      <c r="K3563" s="3" t="s">
        <v>33057</v>
      </c>
      <c r="L3563" s="3"/>
    </row>
    <row r="3564" spans="1:12" ht="13.5" customHeight="1" x14ac:dyDescent="0.25">
      <c r="A3564" s="3" t="s">
        <v>9</v>
      </c>
      <c r="B3564" s="2" t="s">
        <v>42467</v>
      </c>
      <c r="C3564" s="2" t="s">
        <v>14162</v>
      </c>
      <c r="D3564" s="3" t="s">
        <v>14163</v>
      </c>
      <c r="E3564" s="3" t="s">
        <v>14163</v>
      </c>
      <c r="F3564" s="3" t="s">
        <v>14164</v>
      </c>
      <c r="G3564" s="3" t="s">
        <v>14165</v>
      </c>
      <c r="H3564" s="3" t="s">
        <v>33058</v>
      </c>
      <c r="I3564" s="3" t="s">
        <v>33058</v>
      </c>
      <c r="J3564" s="3" t="s">
        <v>33059</v>
      </c>
      <c r="K3564" s="3" t="s">
        <v>33060</v>
      </c>
      <c r="L3564" s="3"/>
    </row>
    <row r="3565" spans="1:12" ht="13.5" customHeight="1" x14ac:dyDescent="0.25">
      <c r="A3565" s="3" t="s">
        <v>9</v>
      </c>
      <c r="B3565" s="2" t="s">
        <v>42468</v>
      </c>
      <c r="C3565" s="2" t="s">
        <v>14166</v>
      </c>
      <c r="D3565" s="3" t="s">
        <v>14167</v>
      </c>
      <c r="E3565" s="3" t="s">
        <v>14167</v>
      </c>
      <c r="F3565" s="3" t="s">
        <v>14168</v>
      </c>
      <c r="G3565" s="3" t="s">
        <v>14169</v>
      </c>
      <c r="H3565" s="3" t="s">
        <v>33061</v>
      </c>
      <c r="I3565" s="3" t="s">
        <v>33061</v>
      </c>
      <c r="J3565" s="3" t="s">
        <v>33062</v>
      </c>
      <c r="K3565" s="3" t="s">
        <v>33063</v>
      </c>
      <c r="L3565" s="3"/>
    </row>
    <row r="3566" spans="1:12" ht="13.5" customHeight="1" x14ac:dyDescent="0.25">
      <c r="A3566" s="3" t="s">
        <v>9</v>
      </c>
      <c r="B3566" s="2" t="s">
        <v>42469</v>
      </c>
      <c r="C3566" s="2" t="s">
        <v>14170</v>
      </c>
      <c r="D3566" s="3" t="s">
        <v>14171</v>
      </c>
      <c r="E3566" s="3" t="s">
        <v>14171</v>
      </c>
      <c r="F3566" s="3" t="s">
        <v>14172</v>
      </c>
      <c r="G3566" s="3" t="s">
        <v>14173</v>
      </c>
      <c r="H3566" s="3" t="s">
        <v>33064</v>
      </c>
      <c r="I3566" s="3" t="s">
        <v>33064</v>
      </c>
      <c r="J3566" s="3" t="s">
        <v>33065</v>
      </c>
      <c r="K3566" s="3" t="s">
        <v>33066</v>
      </c>
      <c r="L3566" s="3"/>
    </row>
    <row r="3567" spans="1:12" ht="13.5" customHeight="1" x14ac:dyDescent="0.25">
      <c r="A3567" s="3" t="s">
        <v>9</v>
      </c>
      <c r="B3567" s="2" t="s">
        <v>42470</v>
      </c>
      <c r="C3567" s="2" t="s">
        <v>14174</v>
      </c>
      <c r="D3567" s="3" t="s">
        <v>14175</v>
      </c>
      <c r="E3567" s="3" t="s">
        <v>14175</v>
      </c>
      <c r="F3567" s="3" t="s">
        <v>14176</v>
      </c>
      <c r="G3567" s="3" t="s">
        <v>14177</v>
      </c>
      <c r="H3567" s="3" t="s">
        <v>33067</v>
      </c>
      <c r="I3567" s="3" t="s">
        <v>33067</v>
      </c>
      <c r="J3567" s="3" t="s">
        <v>33068</v>
      </c>
      <c r="K3567" s="3" t="s">
        <v>33069</v>
      </c>
      <c r="L3567" s="3"/>
    </row>
    <row r="3568" spans="1:12" ht="13.5" customHeight="1" x14ac:dyDescent="0.25">
      <c r="A3568" s="3" t="s">
        <v>9</v>
      </c>
      <c r="B3568" s="2" t="s">
        <v>42471</v>
      </c>
      <c r="C3568" s="2" t="s">
        <v>14178</v>
      </c>
      <c r="D3568" s="3" t="s">
        <v>14179</v>
      </c>
      <c r="E3568" s="3" t="s">
        <v>14179</v>
      </c>
      <c r="F3568" s="3" t="s">
        <v>14180</v>
      </c>
      <c r="G3568" s="3" t="s">
        <v>14181</v>
      </c>
      <c r="H3568" s="3" t="s">
        <v>33070</v>
      </c>
      <c r="I3568" s="3" t="s">
        <v>33070</v>
      </c>
      <c r="J3568" s="3" t="s">
        <v>33071</v>
      </c>
      <c r="K3568" s="3" t="s">
        <v>33072</v>
      </c>
      <c r="L3568" s="3"/>
    </row>
    <row r="3569" spans="1:12" ht="13.5" customHeight="1" x14ac:dyDescent="0.25">
      <c r="A3569" s="5" t="s">
        <v>13581</v>
      </c>
      <c r="B3569" s="5" t="s">
        <v>44902</v>
      </c>
      <c r="C3569" s="5" t="s">
        <v>44903</v>
      </c>
      <c r="D3569" s="5" t="s">
        <v>44904</v>
      </c>
      <c r="E3569" s="1" t="s">
        <v>44905</v>
      </c>
      <c r="F3569" s="1" t="s">
        <v>44906</v>
      </c>
      <c r="G3569" s="1" t="s">
        <v>44907</v>
      </c>
      <c r="H3569" s="5" t="str">
        <f ca="1">IFERROR(__xludf.DUMMYFUNCTION("GOOGLETRANSLATE(D136,""en"",""ja"")"),"マクロファージ、色素沈着")</f>
        <v>マクロファージ、色素沈着</v>
      </c>
      <c r="I3569" s="5" t="str">
        <f ca="1">IFERROR(__xludf.DUMMYFUNCTION("GOOGLETRANSLATE(E136,""en"",""ja"")"),"マクロファージ、色素沈着；色素マクロファージ")</f>
        <v>マクロファージ、色素沈着；色素マクロファージ</v>
      </c>
      <c r="J3569" s="5" t="str">
        <f ca="1">IFERROR(__xludf.DUMMYFUNCTION("GOOGLETRANSLATE(F136,""en"",""ja"")"),"生物標本における色素マクロファージの評価。")</f>
        <v>生物標本における色素マクロファージの評価。</v>
      </c>
      <c r="K3569" s="5" t="str">
        <f ca="1">IFERROR(__xludf.DUMMYFUNCTION("GOOGLETRANSLATE(G136,""en"",""ja"")"),"色素性マクロファージの評価")</f>
        <v>色素性マクロファージの評価</v>
      </c>
      <c r="L3569" s="3"/>
    </row>
    <row r="3570" spans="1:12" ht="13.5" customHeight="1" x14ac:dyDescent="0.25">
      <c r="A3570" s="3" t="s">
        <v>9</v>
      </c>
      <c r="B3570" s="2" t="s">
        <v>42472</v>
      </c>
      <c r="C3570" s="2" t="s">
        <v>14182</v>
      </c>
      <c r="D3570" s="3" t="s">
        <v>14183</v>
      </c>
      <c r="E3570" s="3" t="s">
        <v>14184</v>
      </c>
      <c r="F3570" s="3" t="s">
        <v>14185</v>
      </c>
      <c r="G3570" s="3" t="s">
        <v>14186</v>
      </c>
      <c r="H3570" s="3" t="s">
        <v>33073</v>
      </c>
      <c r="I3570" s="3" t="s">
        <v>33074</v>
      </c>
      <c r="J3570" s="3" t="s">
        <v>33075</v>
      </c>
      <c r="K3570" s="3" t="s">
        <v>33076</v>
      </c>
      <c r="L3570" s="3"/>
    </row>
    <row r="3571" spans="1:12" ht="13.5" customHeight="1" x14ac:dyDescent="0.25">
      <c r="A3571" s="3" t="s">
        <v>84</v>
      </c>
      <c r="B3571" s="2" t="s">
        <v>42473</v>
      </c>
      <c r="C3571" s="2" t="s">
        <v>14187</v>
      </c>
      <c r="D3571" s="3" t="s">
        <v>14188</v>
      </c>
      <c r="E3571" s="3" t="s">
        <v>14188</v>
      </c>
      <c r="F3571" s="3" t="s">
        <v>14189</v>
      </c>
      <c r="G3571" s="3" t="s">
        <v>14188</v>
      </c>
      <c r="H3571" s="3" t="s">
        <v>33077</v>
      </c>
      <c r="I3571" s="3" t="s">
        <v>33077</v>
      </c>
      <c r="J3571" s="3" t="s">
        <v>33078</v>
      </c>
      <c r="K3571" s="3" t="s">
        <v>33077</v>
      </c>
      <c r="L3571" s="3"/>
    </row>
    <row r="3572" spans="1:12" ht="13.5" customHeight="1" x14ac:dyDescent="0.25">
      <c r="A3572" s="3" t="s">
        <v>9</v>
      </c>
      <c r="B3572" s="2" t="s">
        <v>42474</v>
      </c>
      <c r="C3572" s="2" t="s">
        <v>14190</v>
      </c>
      <c r="D3572" s="3" t="s">
        <v>14191</v>
      </c>
      <c r="E3572" s="3" t="s">
        <v>14192</v>
      </c>
      <c r="F3572" s="3" t="s">
        <v>14193</v>
      </c>
      <c r="G3572" s="3" t="s">
        <v>14194</v>
      </c>
      <c r="H3572" s="3" t="s">
        <v>33079</v>
      </c>
      <c r="I3572" s="3" t="s">
        <v>33080</v>
      </c>
      <c r="J3572" s="3" t="s">
        <v>33081</v>
      </c>
      <c r="K3572" s="4" t="s">
        <v>33082</v>
      </c>
      <c r="L3572" s="3"/>
    </row>
    <row r="3573" spans="1:12" ht="13.5" customHeight="1" x14ac:dyDescent="0.25">
      <c r="A3573" s="3" t="s">
        <v>9</v>
      </c>
      <c r="B3573" s="2" t="s">
        <v>42475</v>
      </c>
      <c r="C3573" s="2" t="s">
        <v>14195</v>
      </c>
      <c r="D3573" s="3" t="s">
        <v>14196</v>
      </c>
      <c r="E3573" s="3" t="s">
        <v>14196</v>
      </c>
      <c r="F3573" s="3" t="s">
        <v>14197</v>
      </c>
      <c r="G3573" s="3" t="s">
        <v>14196</v>
      </c>
      <c r="H3573" s="3" t="s">
        <v>33083</v>
      </c>
      <c r="I3573" s="3" t="s">
        <v>33083</v>
      </c>
      <c r="J3573" s="3" t="s">
        <v>33084</v>
      </c>
      <c r="K3573" s="3" t="s">
        <v>33083</v>
      </c>
      <c r="L3573" s="3"/>
    </row>
    <row r="3574" spans="1:12" ht="13.5" customHeight="1" x14ac:dyDescent="0.25">
      <c r="A3574" s="3" t="s">
        <v>70</v>
      </c>
      <c r="B3574" s="2" t="s">
        <v>42476</v>
      </c>
      <c r="C3574" s="2" t="s">
        <v>14198</v>
      </c>
      <c r="D3574" s="3" t="s">
        <v>14199</v>
      </c>
      <c r="E3574" s="3" t="s">
        <v>14199</v>
      </c>
      <c r="F3574" s="3" t="s">
        <v>14200</v>
      </c>
      <c r="G3574" s="3" t="s">
        <v>14201</v>
      </c>
      <c r="H3574" s="3" t="s">
        <v>33085</v>
      </c>
      <c r="I3574" s="3" t="s">
        <v>33085</v>
      </c>
      <c r="J3574" s="3" t="s">
        <v>33086</v>
      </c>
      <c r="K3574" s="3" t="s">
        <v>33087</v>
      </c>
      <c r="L3574" s="3"/>
    </row>
    <row r="3575" spans="1:12" ht="13.5" customHeight="1" x14ac:dyDescent="0.25">
      <c r="A3575" s="3" t="s">
        <v>70</v>
      </c>
      <c r="B3575" s="2" t="s">
        <v>42477</v>
      </c>
      <c r="C3575" s="2" t="s">
        <v>14202</v>
      </c>
      <c r="D3575" s="3" t="s">
        <v>14203</v>
      </c>
      <c r="E3575" s="3" t="s">
        <v>14203</v>
      </c>
      <c r="F3575" s="3" t="s">
        <v>14204</v>
      </c>
      <c r="G3575" s="3" t="s">
        <v>14205</v>
      </c>
      <c r="H3575" s="3" t="s">
        <v>33088</v>
      </c>
      <c r="I3575" s="3" t="s">
        <v>33088</v>
      </c>
      <c r="J3575" s="3" t="s">
        <v>33089</v>
      </c>
      <c r="K3575" s="3" t="s">
        <v>33090</v>
      </c>
      <c r="L3575" s="3"/>
    </row>
    <row r="3576" spans="1:12" ht="13.5" customHeight="1" x14ac:dyDescent="0.25">
      <c r="A3576" s="3" t="s">
        <v>70</v>
      </c>
      <c r="B3576" s="2" t="s">
        <v>42478</v>
      </c>
      <c r="C3576" s="2" t="s">
        <v>14206</v>
      </c>
      <c r="D3576" s="3" t="s">
        <v>14207</v>
      </c>
      <c r="E3576" s="3" t="s">
        <v>14207</v>
      </c>
      <c r="F3576" s="3" t="s">
        <v>14208</v>
      </c>
      <c r="G3576" s="3" t="s">
        <v>14209</v>
      </c>
      <c r="H3576" s="3" t="s">
        <v>33091</v>
      </c>
      <c r="I3576" s="3" t="s">
        <v>33091</v>
      </c>
      <c r="J3576" s="3" t="s">
        <v>33092</v>
      </c>
      <c r="K3576" s="3" t="s">
        <v>33093</v>
      </c>
      <c r="L3576" s="3"/>
    </row>
    <row r="3577" spans="1:12" ht="13.5" customHeight="1" x14ac:dyDescent="0.25">
      <c r="A3577" s="3" t="s">
        <v>9</v>
      </c>
      <c r="B3577" s="2" t="s">
        <v>42479</v>
      </c>
      <c r="C3577" s="2" t="s">
        <v>14210</v>
      </c>
      <c r="D3577" s="3" t="s">
        <v>14211</v>
      </c>
      <c r="E3577" s="3" t="s">
        <v>14211</v>
      </c>
      <c r="F3577" s="3" t="s">
        <v>14212</v>
      </c>
      <c r="G3577" s="3" t="s">
        <v>14213</v>
      </c>
      <c r="H3577" s="3" t="s">
        <v>33094</v>
      </c>
      <c r="I3577" s="3" t="s">
        <v>33094</v>
      </c>
      <c r="J3577" s="3" t="s">
        <v>33095</v>
      </c>
      <c r="K3577" s="3" t="s">
        <v>33096</v>
      </c>
      <c r="L3577" s="3"/>
    </row>
    <row r="3578" spans="1:12" ht="13.5" customHeight="1" x14ac:dyDescent="0.25">
      <c r="A3578" s="3" t="s">
        <v>9</v>
      </c>
      <c r="B3578" s="2" t="s">
        <v>42480</v>
      </c>
      <c r="C3578" s="2" t="s">
        <v>14214</v>
      </c>
      <c r="D3578" s="3" t="s">
        <v>14215</v>
      </c>
      <c r="E3578" s="3" t="s">
        <v>14215</v>
      </c>
      <c r="F3578" s="3" t="s">
        <v>14216</v>
      </c>
      <c r="G3578" s="3" t="s">
        <v>14217</v>
      </c>
      <c r="H3578" s="3" t="s">
        <v>33097</v>
      </c>
      <c r="I3578" s="3" t="s">
        <v>33097</v>
      </c>
      <c r="J3578" s="3" t="s">
        <v>33098</v>
      </c>
      <c r="K3578" s="3" t="s">
        <v>33099</v>
      </c>
      <c r="L3578" s="3"/>
    </row>
    <row r="3579" spans="1:12" ht="13.5" customHeight="1" x14ac:dyDescent="0.25">
      <c r="A3579" s="3" t="s">
        <v>9</v>
      </c>
      <c r="B3579" s="2" t="s">
        <v>42481</v>
      </c>
      <c r="C3579" s="2" t="s">
        <v>14218</v>
      </c>
      <c r="D3579" s="3" t="s">
        <v>14219</v>
      </c>
      <c r="E3579" s="3" t="s">
        <v>14220</v>
      </c>
      <c r="F3579" s="3" t="s">
        <v>14221</v>
      </c>
      <c r="G3579" s="3" t="s">
        <v>14219</v>
      </c>
      <c r="H3579" s="3" t="s">
        <v>33100</v>
      </c>
      <c r="I3579" s="3" t="s">
        <v>33101</v>
      </c>
      <c r="J3579" s="3" t="s">
        <v>33102</v>
      </c>
      <c r="K3579" s="3" t="s">
        <v>33100</v>
      </c>
      <c r="L3579" s="3"/>
    </row>
    <row r="3580" spans="1:12" ht="13.5" customHeight="1" x14ac:dyDescent="0.25">
      <c r="A3580" s="3" t="s">
        <v>9</v>
      </c>
      <c r="B3580" s="2" t="s">
        <v>42482</v>
      </c>
      <c r="C3580" s="2" t="s">
        <v>14222</v>
      </c>
      <c r="D3580" s="3" t="s">
        <v>14223</v>
      </c>
      <c r="E3580" s="3" t="s">
        <v>14224</v>
      </c>
      <c r="F3580" s="3" t="s">
        <v>14225</v>
      </c>
      <c r="G3580" s="3" t="s">
        <v>14226</v>
      </c>
      <c r="H3580" s="3" t="s">
        <v>33103</v>
      </c>
      <c r="I3580" s="3" t="s">
        <v>33104</v>
      </c>
      <c r="J3580" s="3" t="s">
        <v>33105</v>
      </c>
      <c r="K3580" s="4" t="s">
        <v>33106</v>
      </c>
      <c r="L3580" s="3"/>
    </row>
    <row r="3581" spans="1:12" ht="13.5" customHeight="1" x14ac:dyDescent="0.25">
      <c r="A3581" s="3" t="s">
        <v>9</v>
      </c>
      <c r="B3581" s="2" t="s">
        <v>42483</v>
      </c>
      <c r="C3581" s="2" t="s">
        <v>14227</v>
      </c>
      <c r="D3581" s="3" t="s">
        <v>14228</v>
      </c>
      <c r="E3581" s="3" t="s">
        <v>14228</v>
      </c>
      <c r="F3581" s="3" t="s">
        <v>14229</v>
      </c>
      <c r="G3581" s="3" t="s">
        <v>14230</v>
      </c>
      <c r="H3581" s="3" t="s">
        <v>33107</v>
      </c>
      <c r="I3581" s="3" t="s">
        <v>33107</v>
      </c>
      <c r="J3581" s="3" t="s">
        <v>33108</v>
      </c>
      <c r="K3581" s="3" t="s">
        <v>33109</v>
      </c>
      <c r="L3581" s="3"/>
    </row>
    <row r="3582" spans="1:12" ht="13.5" customHeight="1" x14ac:dyDescent="0.25">
      <c r="A3582" s="3" t="s">
        <v>9</v>
      </c>
      <c r="B3582" s="2" t="s">
        <v>42484</v>
      </c>
      <c r="C3582" s="2" t="s">
        <v>14231</v>
      </c>
      <c r="D3582" s="3" t="s">
        <v>14232</v>
      </c>
      <c r="E3582" s="3" t="s">
        <v>14232</v>
      </c>
      <c r="F3582" s="3" t="s">
        <v>14233</v>
      </c>
      <c r="G3582" s="3" t="s">
        <v>14234</v>
      </c>
      <c r="H3582" s="3" t="s">
        <v>33110</v>
      </c>
      <c r="I3582" s="3" t="s">
        <v>33110</v>
      </c>
      <c r="J3582" s="3" t="s">
        <v>33111</v>
      </c>
      <c r="K3582" s="3" t="s">
        <v>33112</v>
      </c>
      <c r="L3582" s="3"/>
    </row>
    <row r="3583" spans="1:12" ht="13.5" customHeight="1" x14ac:dyDescent="0.25">
      <c r="A3583" s="3" t="s">
        <v>9</v>
      </c>
      <c r="B3583" s="2" t="s">
        <v>42485</v>
      </c>
      <c r="C3583" s="2" t="s">
        <v>14235</v>
      </c>
      <c r="D3583" s="3" t="s">
        <v>14236</v>
      </c>
      <c r="E3583" s="3" t="s">
        <v>14236</v>
      </c>
      <c r="F3583" s="3" t="s">
        <v>14237</v>
      </c>
      <c r="G3583" s="3" t="s">
        <v>14238</v>
      </c>
      <c r="H3583" s="3" t="s">
        <v>33113</v>
      </c>
      <c r="I3583" s="3" t="s">
        <v>33113</v>
      </c>
      <c r="J3583" s="3" t="s">
        <v>33114</v>
      </c>
      <c r="K3583" s="3" t="s">
        <v>33115</v>
      </c>
      <c r="L3583" s="3"/>
    </row>
    <row r="3584" spans="1:12" ht="13.5" customHeight="1" x14ac:dyDescent="0.25">
      <c r="A3584" s="3" t="s">
        <v>70</v>
      </c>
      <c r="B3584" s="2" t="s">
        <v>42486</v>
      </c>
      <c r="C3584" s="2" t="s">
        <v>14239</v>
      </c>
      <c r="D3584" s="3" t="s">
        <v>14240</v>
      </c>
      <c r="E3584" s="3" t="s">
        <v>14241</v>
      </c>
      <c r="F3584" s="3" t="s">
        <v>14242</v>
      </c>
      <c r="G3584" s="3" t="s">
        <v>14243</v>
      </c>
      <c r="H3584" s="3" t="s">
        <v>33116</v>
      </c>
      <c r="I3584" s="3" t="s">
        <v>33117</v>
      </c>
      <c r="J3584" s="3" t="s">
        <v>33118</v>
      </c>
      <c r="K3584" s="3" t="s">
        <v>33119</v>
      </c>
      <c r="L3584" s="3"/>
    </row>
    <row r="3585" spans="1:12" ht="13.5" customHeight="1" x14ac:dyDescent="0.25">
      <c r="A3585" s="3" t="s">
        <v>70</v>
      </c>
      <c r="B3585" s="2" t="s">
        <v>42487</v>
      </c>
      <c r="C3585" s="2" t="s">
        <v>14244</v>
      </c>
      <c r="D3585" s="3" t="s">
        <v>14245</v>
      </c>
      <c r="E3585" s="3" t="s">
        <v>14245</v>
      </c>
      <c r="F3585" s="3" t="s">
        <v>14246</v>
      </c>
      <c r="G3585" s="3" t="s">
        <v>14247</v>
      </c>
      <c r="H3585" s="3" t="s">
        <v>33120</v>
      </c>
      <c r="I3585" s="3" t="s">
        <v>33120</v>
      </c>
      <c r="J3585" s="3" t="s">
        <v>33121</v>
      </c>
      <c r="K3585" s="3" t="s">
        <v>33122</v>
      </c>
      <c r="L3585" s="3"/>
    </row>
    <row r="3586" spans="1:12" ht="13.5" customHeight="1" x14ac:dyDescent="0.25">
      <c r="A3586" s="3" t="s">
        <v>1560</v>
      </c>
      <c r="B3586" s="2" t="s">
        <v>42488</v>
      </c>
      <c r="C3586" s="2" t="s">
        <v>14248</v>
      </c>
      <c r="D3586" s="3" t="s">
        <v>14249</v>
      </c>
      <c r="E3586" s="3" t="s">
        <v>14250</v>
      </c>
      <c r="F3586" s="3" t="s">
        <v>14251</v>
      </c>
      <c r="G3586" s="3" t="s">
        <v>14249</v>
      </c>
      <c r="H3586" s="3" t="s">
        <v>33123</v>
      </c>
      <c r="I3586" s="3" t="s">
        <v>33124</v>
      </c>
      <c r="J3586" s="3" t="s">
        <v>33125</v>
      </c>
      <c r="K3586" s="3" t="s">
        <v>33123</v>
      </c>
      <c r="L3586" s="3"/>
    </row>
    <row r="3587" spans="1:12" ht="13.5" customHeight="1" x14ac:dyDescent="0.25">
      <c r="A3587" s="3" t="s">
        <v>1560</v>
      </c>
      <c r="B3587" s="2" t="s">
        <v>42489</v>
      </c>
      <c r="C3587" s="2" t="s">
        <v>14252</v>
      </c>
      <c r="D3587" s="3" t="s">
        <v>14253</v>
      </c>
      <c r="E3587" s="3" t="s">
        <v>14254</v>
      </c>
      <c r="F3587" s="3" t="s">
        <v>14255</v>
      </c>
      <c r="G3587" s="3" t="s">
        <v>14253</v>
      </c>
      <c r="H3587" s="3" t="s">
        <v>33126</v>
      </c>
      <c r="I3587" s="3" t="s">
        <v>33127</v>
      </c>
      <c r="J3587" s="3" t="s">
        <v>33128</v>
      </c>
      <c r="K3587" s="3" t="s">
        <v>33126</v>
      </c>
      <c r="L3587" s="3"/>
    </row>
    <row r="3588" spans="1:12" ht="13.5" customHeight="1" x14ac:dyDescent="0.25">
      <c r="A3588" s="3" t="s">
        <v>84</v>
      </c>
      <c r="B3588" s="2" t="s">
        <v>42490</v>
      </c>
      <c r="C3588" s="2" t="s">
        <v>14256</v>
      </c>
      <c r="D3588" s="3" t="s">
        <v>14257</v>
      </c>
      <c r="E3588" s="3" t="s">
        <v>14258</v>
      </c>
      <c r="F3588" s="3" t="s">
        <v>14259</v>
      </c>
      <c r="G3588" s="3" t="s">
        <v>14260</v>
      </c>
      <c r="H3588" s="3" t="s">
        <v>33129</v>
      </c>
      <c r="I3588" s="3" t="s">
        <v>33130</v>
      </c>
      <c r="J3588" s="3" t="s">
        <v>33131</v>
      </c>
      <c r="K3588" s="4" t="s">
        <v>33132</v>
      </c>
      <c r="L3588" s="3"/>
    </row>
    <row r="3589" spans="1:12" ht="13.5" customHeight="1" x14ac:dyDescent="0.25">
      <c r="A3589" s="3" t="s">
        <v>2907</v>
      </c>
      <c r="B3589" s="2" t="s">
        <v>42491</v>
      </c>
      <c r="C3589" s="2" t="s">
        <v>14261</v>
      </c>
      <c r="D3589" s="3" t="s">
        <v>14262</v>
      </c>
      <c r="E3589" s="3" t="s">
        <v>14262</v>
      </c>
      <c r="F3589" s="3" t="s">
        <v>14263</v>
      </c>
      <c r="G3589" s="3" t="s">
        <v>14262</v>
      </c>
      <c r="H3589" s="3" t="s">
        <v>33133</v>
      </c>
      <c r="I3589" s="3" t="s">
        <v>33133</v>
      </c>
      <c r="J3589" s="3" t="s">
        <v>33134</v>
      </c>
      <c r="K3589" s="3" t="s">
        <v>33133</v>
      </c>
      <c r="L3589" s="3"/>
    </row>
    <row r="3590" spans="1:12" ht="13.5" customHeight="1" x14ac:dyDescent="0.25">
      <c r="A3590" s="3" t="s">
        <v>70</v>
      </c>
      <c r="B3590" s="2" t="s">
        <v>42492</v>
      </c>
      <c r="C3590" s="2" t="s">
        <v>14264</v>
      </c>
      <c r="D3590" s="3" t="s">
        <v>14265</v>
      </c>
      <c r="E3590" s="3" t="s">
        <v>14266</v>
      </c>
      <c r="F3590" s="3" t="s">
        <v>14267</v>
      </c>
      <c r="G3590" s="3" t="s">
        <v>14268</v>
      </c>
      <c r="H3590" s="3" t="s">
        <v>33135</v>
      </c>
      <c r="I3590" s="3" t="s">
        <v>33136</v>
      </c>
      <c r="J3590" s="3" t="s">
        <v>33137</v>
      </c>
      <c r="K3590" s="3" t="s">
        <v>33138</v>
      </c>
      <c r="L3590" s="3"/>
    </row>
    <row r="3591" spans="1:12" ht="13.5" customHeight="1" x14ac:dyDescent="0.25">
      <c r="A3591" s="3" t="s">
        <v>145</v>
      </c>
      <c r="B3591" s="2" t="s">
        <v>42493</v>
      </c>
      <c r="C3591" s="2" t="s">
        <v>14269</v>
      </c>
      <c r="D3591" s="3" t="s">
        <v>14270</v>
      </c>
      <c r="E3591" s="3" t="s">
        <v>14270</v>
      </c>
      <c r="F3591" s="3" t="s">
        <v>14271</v>
      </c>
      <c r="G3591" s="3" t="s">
        <v>14272</v>
      </c>
      <c r="H3591" s="3" t="s">
        <v>33139</v>
      </c>
      <c r="I3591" s="3" t="s">
        <v>33139</v>
      </c>
      <c r="J3591" s="3" t="s">
        <v>33140</v>
      </c>
      <c r="K3591" s="3" t="s">
        <v>33141</v>
      </c>
      <c r="L3591" s="3"/>
    </row>
    <row r="3592" spans="1:12" ht="13.5" customHeight="1" x14ac:dyDescent="0.25">
      <c r="A3592" s="3" t="s">
        <v>145</v>
      </c>
      <c r="B3592" s="2" t="s">
        <v>42494</v>
      </c>
      <c r="C3592" s="2" t="s">
        <v>14273</v>
      </c>
      <c r="D3592" s="3" t="s">
        <v>14274</v>
      </c>
      <c r="E3592" s="3" t="s">
        <v>14275</v>
      </c>
      <c r="F3592" s="3" t="s">
        <v>14276</v>
      </c>
      <c r="G3592" s="3" t="s">
        <v>14274</v>
      </c>
      <c r="H3592" s="3" t="s">
        <v>33142</v>
      </c>
      <c r="I3592" s="3" t="s">
        <v>33143</v>
      </c>
      <c r="J3592" s="3" t="s">
        <v>33144</v>
      </c>
      <c r="K3592" s="3" t="s">
        <v>33142</v>
      </c>
      <c r="L3592" s="3"/>
    </row>
    <row r="3593" spans="1:12" ht="13.5" customHeight="1" x14ac:dyDescent="0.25">
      <c r="A3593" s="5" t="s">
        <v>13581</v>
      </c>
      <c r="B3593" s="5" t="s">
        <v>44908</v>
      </c>
      <c r="C3593" s="5" t="s">
        <v>44909</v>
      </c>
      <c r="D3593" s="5" t="s">
        <v>44910</v>
      </c>
      <c r="E3593" s="1" t="s">
        <v>44910</v>
      </c>
      <c r="F3593" s="1" t="s">
        <v>44911</v>
      </c>
      <c r="G3593" s="1" t="s">
        <v>44912</v>
      </c>
      <c r="H3593" s="5" t="str">
        <f ca="1">IFERROR(__xludf.DUMMYFUNCTION("GOOGLETRANSLATE(D137,""en"",""ja"")"),"MutSホモログ2")</f>
        <v>MutSホモログ2</v>
      </c>
      <c r="I3593" s="5" t="str">
        <f ca="1">IFERROR(__xludf.DUMMYFUNCTION("GOOGLETRANSLATE(E137,""en"",""ja"")"),"MutSホモログ2")</f>
        <v>MutSホモログ2</v>
      </c>
      <c r="J3593" s="5" t="str">
        <f ca="1">IFERROR(__xludf.DUMMYFUNCTION("GOOGLETRANSLATE(F137,""en"",""ja"")"),"生物学的標本における MSH2 ミスマッチ修復タンパク質の測定。")</f>
        <v>生物学的標本における MSH2 ミスマッチ修復タンパク質の測定。</v>
      </c>
      <c r="K3593" s="5" t="str">
        <f ca="1">IFERROR(__xludf.DUMMYFUNCTION("GOOGLETRANSLATE(G137,""en"",""ja"")"),"MutSホモログ2の測定")</f>
        <v>MutSホモログ2の測定</v>
      </c>
      <c r="L3593" s="3"/>
    </row>
    <row r="3594" spans="1:12" ht="13.5" customHeight="1" x14ac:dyDescent="0.25">
      <c r="A3594" s="5" t="s">
        <v>13581</v>
      </c>
      <c r="B3594" s="5" t="s">
        <v>44913</v>
      </c>
      <c r="C3594" s="5" t="s">
        <v>44914</v>
      </c>
      <c r="D3594" s="5" t="s">
        <v>44915</v>
      </c>
      <c r="E3594" s="1" t="s">
        <v>44915</v>
      </c>
      <c r="F3594" s="1" t="s">
        <v>44916</v>
      </c>
      <c r="G3594" s="1" t="s">
        <v>44917</v>
      </c>
      <c r="H3594" s="5" t="str">
        <f ca="1">IFERROR(__xludf.DUMMYFUNCTION("GOOGLETRANSLATE(D138,""en"",""ja"")"),"MutSホモログ3")</f>
        <v>MutSホモログ3</v>
      </c>
      <c r="I3594" s="5" t="str">
        <f ca="1">IFERROR(__xludf.DUMMYFUNCTION("GOOGLETRANSLATE(E138,""en"",""ja"")"),"MutSホモログ3")</f>
        <v>MutSホモログ3</v>
      </c>
      <c r="J3594" s="5" t="str">
        <f ca="1">IFERROR(__xludf.DUMMYFUNCTION("GOOGLETRANSLATE(F138,""en"",""ja"")"),"生物学的標本における MSH3 ミスマッチ修復タンパク質の測定。")</f>
        <v>生物学的標本における MSH3 ミスマッチ修復タンパク質の測定。</v>
      </c>
      <c r="K3594" s="5" t="str">
        <f ca="1">IFERROR(__xludf.DUMMYFUNCTION("GOOGLETRANSLATE(G138,""en"",""ja"")"),"MutSホモログ3の測定")</f>
        <v>MutSホモログ3の測定</v>
      </c>
      <c r="L3594" s="3"/>
    </row>
    <row r="3595" spans="1:12" ht="13.5" customHeight="1" x14ac:dyDescent="0.25">
      <c r="A3595" s="5" t="s">
        <v>13581</v>
      </c>
      <c r="B3595" s="5" t="s">
        <v>44918</v>
      </c>
      <c r="C3595" s="5" t="s">
        <v>44919</v>
      </c>
      <c r="D3595" s="5" t="s">
        <v>44920</v>
      </c>
      <c r="E3595" s="1" t="s">
        <v>44920</v>
      </c>
      <c r="F3595" s="1" t="s">
        <v>44921</v>
      </c>
      <c r="G3595" s="1" t="s">
        <v>44922</v>
      </c>
      <c r="H3595" s="5" t="str">
        <f ca="1">IFERROR(__xludf.DUMMYFUNCTION("GOOGLETRANSLATE(D139,""en"",""ja"")"),"MutSホモログ6")</f>
        <v>MutSホモログ6</v>
      </c>
      <c r="I3595" s="5" t="str">
        <f ca="1">IFERROR(__xludf.DUMMYFUNCTION("GOOGLETRANSLATE(E139,""en"",""ja"")"),"MutSホモログ6")</f>
        <v>MutSホモログ6</v>
      </c>
      <c r="J3595" s="5" t="str">
        <f ca="1">IFERROR(__xludf.DUMMYFUNCTION("GOOGLETRANSLATE(F139,""en"",""ja"")"),"生物学的標本における MSH6 ミスマッチ修復タンパク質の測定。")</f>
        <v>生物学的標本における MSH6 ミスマッチ修復タンパク質の測定。</v>
      </c>
      <c r="K3595" s="5" t="str">
        <f ca="1">IFERROR(__xludf.DUMMYFUNCTION("GOOGLETRANSLATE(G139,""en"",""ja"")"),"MutSホモログ6の測定")</f>
        <v>MutSホモログ6の測定</v>
      </c>
      <c r="L3595" s="3"/>
    </row>
    <row r="3596" spans="1:12" ht="13.5" customHeight="1" x14ac:dyDescent="0.25">
      <c r="A3596" s="3" t="s">
        <v>9</v>
      </c>
      <c r="B3596" s="2" t="s">
        <v>42495</v>
      </c>
      <c r="C3596" s="2" t="s">
        <v>14277</v>
      </c>
      <c r="D3596" s="3" t="s">
        <v>14278</v>
      </c>
      <c r="E3596" s="3" t="s">
        <v>14279</v>
      </c>
      <c r="F3596" s="3" t="s">
        <v>14280</v>
      </c>
      <c r="G3596" s="3" t="s">
        <v>14281</v>
      </c>
      <c r="H3596" s="3" t="s">
        <v>33145</v>
      </c>
      <c r="I3596" s="3" t="s">
        <v>33146</v>
      </c>
      <c r="J3596" s="3" t="s">
        <v>33147</v>
      </c>
      <c r="K3596" s="4" t="s">
        <v>33148</v>
      </c>
      <c r="L3596" s="3"/>
    </row>
    <row r="3597" spans="1:12" ht="13.5" customHeight="1" x14ac:dyDescent="0.25">
      <c r="A3597" s="3" t="s">
        <v>70</v>
      </c>
      <c r="B3597" s="2" t="s">
        <v>42496</v>
      </c>
      <c r="C3597" s="2" t="s">
        <v>14282</v>
      </c>
      <c r="D3597" s="3" t="s">
        <v>14283</v>
      </c>
      <c r="E3597" s="3" t="s">
        <v>14283</v>
      </c>
      <c r="F3597" s="3" t="s">
        <v>14284</v>
      </c>
      <c r="G3597" s="3" t="s">
        <v>14285</v>
      </c>
      <c r="H3597" s="3" t="s">
        <v>33149</v>
      </c>
      <c r="I3597" s="3" t="s">
        <v>33149</v>
      </c>
      <c r="J3597" s="3" t="s">
        <v>33150</v>
      </c>
      <c r="K3597" s="3" t="s">
        <v>33151</v>
      </c>
      <c r="L3597" s="3"/>
    </row>
    <row r="3598" spans="1:12" ht="13.5" customHeight="1" x14ac:dyDescent="0.25">
      <c r="A3598" s="5" t="s">
        <v>13581</v>
      </c>
      <c r="B3598" s="5" t="s">
        <v>44923</v>
      </c>
      <c r="C3598" s="5" t="s">
        <v>44924</v>
      </c>
      <c r="D3598" s="5" t="s">
        <v>44925</v>
      </c>
      <c r="E3598" s="1" t="s">
        <v>44925</v>
      </c>
      <c r="F3598" s="1" t="s">
        <v>44926</v>
      </c>
      <c r="G3598" s="1" t="s">
        <v>44927</v>
      </c>
      <c r="H3598" s="5" t="str">
        <f ca="1">IFERROR(__xludf.DUMMYFUNCTION("GOOGLETRANSLATE(D140,""en"",""ja"")"),"メサンギウム基質")</f>
        <v>メサンギウム基質</v>
      </c>
      <c r="I3598" s="5" t="str">
        <f ca="1">IFERROR(__xludf.DUMMYFUNCTION("GOOGLETRANSLATE(E140,""en"",""ja"")"),"メサンギウム基質")</f>
        <v>メサンギウム基質</v>
      </c>
      <c r="J3598" s="5" t="str">
        <f ca="1">IFERROR(__xludf.DUMMYFUNCTION("GOOGLETRANSLATE(F140,""en"",""ja"")"),"生物標本におけるメサンギウム基質の評価。")</f>
        <v>生物標本におけるメサンギウム基質の評価。</v>
      </c>
      <c r="K3598" s="5" t="str">
        <f ca="1">IFERROR(__xludf.DUMMYFUNCTION("GOOGLETRANSLATE(G140,""en"",""ja"")"),"メサンギウム基質評価")</f>
        <v>メサンギウム基質評価</v>
      </c>
      <c r="L3598" s="3"/>
    </row>
    <row r="3599" spans="1:12" ht="13.5" customHeight="1" x14ac:dyDescent="0.25">
      <c r="A3599" s="3" t="s">
        <v>70</v>
      </c>
      <c r="B3599" s="2" t="s">
        <v>42497</v>
      </c>
      <c r="C3599" s="2" t="s">
        <v>14286</v>
      </c>
      <c r="D3599" s="3" t="s">
        <v>14287</v>
      </c>
      <c r="E3599" s="3" t="s">
        <v>14288</v>
      </c>
      <c r="F3599" s="3" t="s">
        <v>14289</v>
      </c>
      <c r="G3599" s="3" t="s">
        <v>14290</v>
      </c>
      <c r="H3599" s="3" t="s">
        <v>33152</v>
      </c>
      <c r="I3599" s="3" t="s">
        <v>33153</v>
      </c>
      <c r="J3599" s="3" t="s">
        <v>33154</v>
      </c>
      <c r="K3599" s="4" t="s">
        <v>33155</v>
      </c>
      <c r="L3599" s="3"/>
    </row>
    <row r="3600" spans="1:12" ht="13.5" customHeight="1" x14ac:dyDescent="0.25">
      <c r="A3600" s="3" t="s">
        <v>9</v>
      </c>
      <c r="B3600" s="2" t="s">
        <v>42498</v>
      </c>
      <c r="C3600" s="2" t="s">
        <v>14291</v>
      </c>
      <c r="D3600" s="3" t="s">
        <v>14292</v>
      </c>
      <c r="E3600" s="3" t="s">
        <v>14292</v>
      </c>
      <c r="F3600" s="3" t="s">
        <v>14293</v>
      </c>
      <c r="G3600" s="3" t="s">
        <v>14294</v>
      </c>
      <c r="H3600" s="3" t="s">
        <v>33156</v>
      </c>
      <c r="I3600" s="3" t="s">
        <v>33156</v>
      </c>
      <c r="J3600" s="3" t="s">
        <v>33157</v>
      </c>
      <c r="K3600" s="3" t="s">
        <v>33158</v>
      </c>
      <c r="L3600" s="3"/>
    </row>
    <row r="3601" spans="1:12" ht="13.5" customHeight="1" x14ac:dyDescent="0.25">
      <c r="A3601" s="3" t="s">
        <v>9</v>
      </c>
      <c r="B3601" s="2" t="s">
        <v>42499</v>
      </c>
      <c r="C3601" s="2" t="s">
        <v>14295</v>
      </c>
      <c r="D3601" s="3" t="s">
        <v>14296</v>
      </c>
      <c r="E3601" s="3" t="s">
        <v>14296</v>
      </c>
      <c r="F3601" s="3" t="s">
        <v>14297</v>
      </c>
      <c r="G3601" s="3" t="s">
        <v>14298</v>
      </c>
      <c r="H3601" s="3" t="s">
        <v>33159</v>
      </c>
      <c r="I3601" s="3" t="s">
        <v>33159</v>
      </c>
      <c r="J3601" s="3" t="s">
        <v>33160</v>
      </c>
      <c r="K3601" s="3" t="s">
        <v>33161</v>
      </c>
      <c r="L3601" s="3"/>
    </row>
    <row r="3602" spans="1:12" ht="13.5" customHeight="1" x14ac:dyDescent="0.25">
      <c r="A3602" s="3" t="s">
        <v>9</v>
      </c>
      <c r="B3602" s="2" t="s">
        <v>42500</v>
      </c>
      <c r="C3602" s="2" t="s">
        <v>14299</v>
      </c>
      <c r="D3602" s="3" t="s">
        <v>14300</v>
      </c>
      <c r="E3602" s="3" t="s">
        <v>14301</v>
      </c>
      <c r="F3602" s="3" t="s">
        <v>14302</v>
      </c>
      <c r="G3602" s="3" t="s">
        <v>14303</v>
      </c>
      <c r="H3602" s="3" t="s">
        <v>33162</v>
      </c>
      <c r="I3602" s="3" t="s">
        <v>33163</v>
      </c>
      <c r="J3602" s="3" t="s">
        <v>33164</v>
      </c>
      <c r="K3602" s="3" t="s">
        <v>33165</v>
      </c>
      <c r="L3602" s="3"/>
    </row>
    <row r="3603" spans="1:12" ht="13.5" customHeight="1" x14ac:dyDescent="0.25">
      <c r="A3603" s="3" t="s">
        <v>70</v>
      </c>
      <c r="B3603" s="2" t="s">
        <v>42501</v>
      </c>
      <c r="C3603" s="2" t="s">
        <v>14304</v>
      </c>
      <c r="D3603" s="3" t="s">
        <v>14305</v>
      </c>
      <c r="E3603" s="3" t="s">
        <v>14305</v>
      </c>
      <c r="F3603" s="3" t="s">
        <v>14306</v>
      </c>
      <c r="G3603" s="3" t="s">
        <v>14307</v>
      </c>
      <c r="H3603" s="3" t="s">
        <v>33166</v>
      </c>
      <c r="I3603" s="3" t="s">
        <v>33166</v>
      </c>
      <c r="J3603" s="3" t="s">
        <v>33167</v>
      </c>
      <c r="K3603" s="3" t="s">
        <v>33168</v>
      </c>
      <c r="L3603" s="3"/>
    </row>
    <row r="3604" spans="1:12" ht="13.5" customHeight="1" x14ac:dyDescent="0.25">
      <c r="A3604" s="3" t="s">
        <v>70</v>
      </c>
      <c r="B3604" s="2" t="s">
        <v>42502</v>
      </c>
      <c r="C3604" s="2" t="s">
        <v>14308</v>
      </c>
      <c r="D3604" s="3" t="s">
        <v>14309</v>
      </c>
      <c r="E3604" s="3" t="s">
        <v>14309</v>
      </c>
      <c r="F3604" s="3" t="s">
        <v>14310</v>
      </c>
      <c r="G3604" s="3" t="s">
        <v>14311</v>
      </c>
      <c r="H3604" s="3" t="s">
        <v>33169</v>
      </c>
      <c r="I3604" s="3" t="s">
        <v>33169</v>
      </c>
      <c r="J3604" s="3" t="s">
        <v>33170</v>
      </c>
      <c r="K3604" s="3" t="s">
        <v>33171</v>
      </c>
      <c r="L3604" s="3"/>
    </row>
    <row r="3605" spans="1:12" ht="13.5" customHeight="1" x14ac:dyDescent="0.25">
      <c r="A3605" s="3" t="s">
        <v>213</v>
      </c>
      <c r="B3605" s="2" t="s">
        <v>42503</v>
      </c>
      <c r="C3605" s="2" t="s">
        <v>14312</v>
      </c>
      <c r="D3605" s="3" t="s">
        <v>14313</v>
      </c>
      <c r="E3605" s="3" t="s">
        <v>14313</v>
      </c>
      <c r="F3605" s="3" t="s">
        <v>14314</v>
      </c>
      <c r="G3605" s="3" t="s">
        <v>14313</v>
      </c>
      <c r="H3605" s="3" t="s">
        <v>33172</v>
      </c>
      <c r="I3605" s="3" t="s">
        <v>33172</v>
      </c>
      <c r="J3605" s="3" t="s">
        <v>33173</v>
      </c>
      <c r="K3605" s="3" t="s">
        <v>33172</v>
      </c>
      <c r="L3605" s="3"/>
    </row>
    <row r="3606" spans="1:12" ht="13.5" customHeight="1" x14ac:dyDescent="0.25">
      <c r="A3606" s="3" t="s">
        <v>70</v>
      </c>
      <c r="B3606" s="2" t="s">
        <v>42504</v>
      </c>
      <c r="C3606" s="2" t="s">
        <v>14315</v>
      </c>
      <c r="D3606" s="3" t="s">
        <v>14316</v>
      </c>
      <c r="E3606" s="3" t="s">
        <v>14317</v>
      </c>
      <c r="F3606" s="3" t="s">
        <v>14318</v>
      </c>
      <c r="G3606" s="3" t="s">
        <v>14319</v>
      </c>
      <c r="H3606" s="3" t="s">
        <v>33174</v>
      </c>
      <c r="I3606" s="3" t="s">
        <v>33175</v>
      </c>
      <c r="J3606" s="3" t="s">
        <v>33176</v>
      </c>
      <c r="K3606" s="3" t="s">
        <v>33177</v>
      </c>
      <c r="L3606" s="3"/>
    </row>
    <row r="3607" spans="1:12" ht="13.5" customHeight="1" x14ac:dyDescent="0.25">
      <c r="A3607" s="3" t="s">
        <v>145</v>
      </c>
      <c r="B3607" s="2" t="s">
        <v>42505</v>
      </c>
      <c r="C3607" s="2" t="s">
        <v>14320</v>
      </c>
      <c r="D3607" s="3" t="s">
        <v>14321</v>
      </c>
      <c r="E3607" s="3" t="s">
        <v>14321</v>
      </c>
      <c r="F3607" s="3" t="s">
        <v>14322</v>
      </c>
      <c r="G3607" s="3" t="s">
        <v>14321</v>
      </c>
      <c r="H3607" s="3" t="s">
        <v>33178</v>
      </c>
      <c r="I3607" s="3" t="s">
        <v>33178</v>
      </c>
      <c r="J3607" s="3" t="s">
        <v>33179</v>
      </c>
      <c r="K3607" s="4" t="s">
        <v>33178</v>
      </c>
      <c r="L3607" s="3"/>
    </row>
    <row r="3608" spans="1:12" ht="13.5" customHeight="1" x14ac:dyDescent="0.25">
      <c r="A3608" s="3" t="s">
        <v>9</v>
      </c>
      <c r="B3608" s="2" t="s">
        <v>42506</v>
      </c>
      <c r="C3608" s="2" t="s">
        <v>14323</v>
      </c>
      <c r="D3608" s="3" t="s">
        <v>14324</v>
      </c>
      <c r="E3608" s="3" t="s">
        <v>14324</v>
      </c>
      <c r="F3608" s="3" t="s">
        <v>14325</v>
      </c>
      <c r="G3608" s="3" t="s">
        <v>14326</v>
      </c>
      <c r="H3608" s="3" t="s">
        <v>33180</v>
      </c>
      <c r="I3608" s="3" t="s">
        <v>33180</v>
      </c>
      <c r="J3608" s="3" t="s">
        <v>33181</v>
      </c>
      <c r="K3608" s="3" t="s">
        <v>33182</v>
      </c>
      <c r="L3608" s="3"/>
    </row>
    <row r="3609" spans="1:12" ht="13.5" customHeight="1" x14ac:dyDescent="0.25">
      <c r="A3609" s="3" t="s">
        <v>54</v>
      </c>
      <c r="B3609" s="2" t="s">
        <v>42507</v>
      </c>
      <c r="C3609" s="2" t="s">
        <v>14327</v>
      </c>
      <c r="D3609" s="3" t="s">
        <v>14328</v>
      </c>
      <c r="E3609" s="3" t="s">
        <v>14329</v>
      </c>
      <c r="F3609" s="3" t="s">
        <v>14330</v>
      </c>
      <c r="G3609" s="3" t="s">
        <v>14331</v>
      </c>
      <c r="H3609" s="3" t="s">
        <v>33183</v>
      </c>
      <c r="I3609" s="3" t="s">
        <v>33184</v>
      </c>
      <c r="J3609" s="3" t="s">
        <v>33185</v>
      </c>
      <c r="K3609" s="3" t="s">
        <v>33186</v>
      </c>
      <c r="L3609" s="3"/>
    </row>
    <row r="3610" spans="1:12" ht="13.5" customHeight="1" x14ac:dyDescent="0.25">
      <c r="A3610" s="3" t="s">
        <v>54</v>
      </c>
      <c r="B3610" s="2" t="s">
        <v>42508</v>
      </c>
      <c r="C3610" s="2" t="s">
        <v>14332</v>
      </c>
      <c r="D3610" s="3" t="s">
        <v>14333</v>
      </c>
      <c r="E3610" s="3" t="s">
        <v>14334</v>
      </c>
      <c r="F3610" s="3" t="s">
        <v>14335</v>
      </c>
      <c r="G3610" s="3" t="s">
        <v>14336</v>
      </c>
      <c r="H3610" s="3" t="s">
        <v>33187</v>
      </c>
      <c r="I3610" s="3" t="s">
        <v>33188</v>
      </c>
      <c r="J3610" s="3" t="s">
        <v>33189</v>
      </c>
      <c r="K3610" s="3" t="s">
        <v>33190</v>
      </c>
      <c r="L3610" s="3"/>
    </row>
    <row r="3611" spans="1:12" ht="13.5" customHeight="1" x14ac:dyDescent="0.25">
      <c r="A3611" s="3" t="s">
        <v>54</v>
      </c>
      <c r="B3611" s="2" t="s">
        <v>42509</v>
      </c>
      <c r="C3611" s="2" t="s">
        <v>14337</v>
      </c>
      <c r="D3611" s="3" t="s">
        <v>14338</v>
      </c>
      <c r="E3611" s="3" t="s">
        <v>14338</v>
      </c>
      <c r="F3611" s="3" t="s">
        <v>14339</v>
      </c>
      <c r="G3611" s="3" t="s">
        <v>14340</v>
      </c>
      <c r="H3611" s="3" t="s">
        <v>33191</v>
      </c>
      <c r="I3611" s="3" t="s">
        <v>33191</v>
      </c>
      <c r="J3611" s="3" t="s">
        <v>33192</v>
      </c>
      <c r="K3611" s="3" t="s">
        <v>33193</v>
      </c>
      <c r="L3611" s="3"/>
    </row>
    <row r="3612" spans="1:12" ht="13.5" customHeight="1" x14ac:dyDescent="0.25">
      <c r="A3612" s="3" t="s">
        <v>9</v>
      </c>
      <c r="B3612" s="2" t="s">
        <v>42510</v>
      </c>
      <c r="C3612" s="2" t="s">
        <v>14341</v>
      </c>
      <c r="D3612" s="3" t="s">
        <v>14342</v>
      </c>
      <c r="E3612" s="3" t="s">
        <v>14342</v>
      </c>
      <c r="F3612" s="3" t="s">
        <v>14343</v>
      </c>
      <c r="G3612" s="3" t="s">
        <v>14344</v>
      </c>
      <c r="H3612" s="3" t="s">
        <v>33194</v>
      </c>
      <c r="I3612" s="3" t="s">
        <v>33194</v>
      </c>
      <c r="J3612" s="3" t="s">
        <v>33195</v>
      </c>
      <c r="K3612" s="3" t="s">
        <v>33196</v>
      </c>
      <c r="L3612" s="3"/>
    </row>
    <row r="3613" spans="1:12" ht="13.5" customHeight="1" x14ac:dyDescent="0.25">
      <c r="A3613" s="3" t="s">
        <v>9</v>
      </c>
      <c r="B3613" s="2" t="s">
        <v>42511</v>
      </c>
      <c r="C3613" s="2" t="s">
        <v>14345</v>
      </c>
      <c r="D3613" s="3" t="s">
        <v>14346</v>
      </c>
      <c r="E3613" s="3" t="s">
        <v>14346</v>
      </c>
      <c r="F3613" s="3" t="s">
        <v>14347</v>
      </c>
      <c r="G3613" s="3" t="s">
        <v>14348</v>
      </c>
      <c r="H3613" s="3" t="s">
        <v>33197</v>
      </c>
      <c r="I3613" s="3" t="s">
        <v>33197</v>
      </c>
      <c r="J3613" s="3" t="s">
        <v>33198</v>
      </c>
      <c r="K3613" s="3" t="s">
        <v>33199</v>
      </c>
      <c r="L3613" s="3"/>
    </row>
    <row r="3614" spans="1:12" ht="13.5" customHeight="1" x14ac:dyDescent="0.25">
      <c r="A3614" s="3" t="s">
        <v>9</v>
      </c>
      <c r="B3614" s="2" t="s">
        <v>42512</v>
      </c>
      <c r="C3614" s="2" t="s">
        <v>14349</v>
      </c>
      <c r="D3614" s="3" t="s">
        <v>14350</v>
      </c>
      <c r="E3614" s="3" t="s">
        <v>14350</v>
      </c>
      <c r="F3614" s="3" t="s">
        <v>14351</v>
      </c>
      <c r="G3614" s="3" t="s">
        <v>14352</v>
      </c>
      <c r="H3614" s="3" t="s">
        <v>33200</v>
      </c>
      <c r="I3614" s="3" t="s">
        <v>33200</v>
      </c>
      <c r="J3614" s="3" t="s">
        <v>33201</v>
      </c>
      <c r="K3614" s="3" t="s">
        <v>33202</v>
      </c>
      <c r="L3614" s="3"/>
    </row>
    <row r="3615" spans="1:12" ht="13.5" customHeight="1" x14ac:dyDescent="0.25">
      <c r="A3615" s="3" t="s">
        <v>9</v>
      </c>
      <c r="B3615" s="2" t="s">
        <v>42513</v>
      </c>
      <c r="C3615" s="2" t="s">
        <v>14353</v>
      </c>
      <c r="D3615" s="3" t="s">
        <v>14354</v>
      </c>
      <c r="E3615" s="3" t="s">
        <v>14354</v>
      </c>
      <c r="F3615" s="3" t="s">
        <v>14355</v>
      </c>
      <c r="G3615" s="3" t="s">
        <v>14356</v>
      </c>
      <c r="H3615" s="3" t="s">
        <v>33203</v>
      </c>
      <c r="I3615" s="3" t="s">
        <v>33203</v>
      </c>
      <c r="J3615" s="3" t="s">
        <v>33204</v>
      </c>
      <c r="K3615" s="3" t="s">
        <v>33205</v>
      </c>
      <c r="L3615" s="3"/>
    </row>
    <row r="3616" spans="1:12" ht="13.5" customHeight="1" x14ac:dyDescent="0.25">
      <c r="A3616" s="3" t="s">
        <v>9</v>
      </c>
      <c r="B3616" s="2" t="s">
        <v>42514</v>
      </c>
      <c r="C3616" s="2" t="s">
        <v>14357</v>
      </c>
      <c r="D3616" s="3" t="s">
        <v>14358</v>
      </c>
      <c r="E3616" s="3" t="s">
        <v>14359</v>
      </c>
      <c r="F3616" s="3" t="s">
        <v>14360</v>
      </c>
      <c r="G3616" s="3" t="s">
        <v>14361</v>
      </c>
      <c r="H3616" s="3" t="s">
        <v>33206</v>
      </c>
      <c r="I3616" s="3" t="s">
        <v>33207</v>
      </c>
      <c r="J3616" s="3" t="s">
        <v>33208</v>
      </c>
      <c r="K3616" s="4" t="s">
        <v>33209</v>
      </c>
      <c r="L3616" s="3"/>
    </row>
    <row r="3617" spans="1:12" ht="13.5" customHeight="1" x14ac:dyDescent="0.25">
      <c r="A3617" s="3" t="s">
        <v>9</v>
      </c>
      <c r="B3617" s="2" t="s">
        <v>42515</v>
      </c>
      <c r="C3617" s="2" t="s">
        <v>14362</v>
      </c>
      <c r="D3617" s="3" t="s">
        <v>14363</v>
      </c>
      <c r="E3617" s="3" t="s">
        <v>14363</v>
      </c>
      <c r="F3617" s="3" t="s">
        <v>14364</v>
      </c>
      <c r="G3617" s="3" t="s">
        <v>14365</v>
      </c>
      <c r="H3617" s="3" t="s">
        <v>33210</v>
      </c>
      <c r="I3617" s="3" t="s">
        <v>33210</v>
      </c>
      <c r="J3617" s="3" t="s">
        <v>33211</v>
      </c>
      <c r="K3617" s="4" t="s">
        <v>33212</v>
      </c>
      <c r="L3617" s="3"/>
    </row>
    <row r="3618" spans="1:12" ht="13.5" customHeight="1" x14ac:dyDescent="0.25">
      <c r="A3618" s="3" t="s">
        <v>121</v>
      </c>
      <c r="B3618" s="2" t="s">
        <v>42516</v>
      </c>
      <c r="C3618" s="2" t="s">
        <v>14366</v>
      </c>
      <c r="D3618" s="3" t="s">
        <v>14367</v>
      </c>
      <c r="E3618" s="3" t="s">
        <v>14367</v>
      </c>
      <c r="F3618" s="3" t="s">
        <v>14368</v>
      </c>
      <c r="G3618" s="3" t="s">
        <v>14367</v>
      </c>
      <c r="H3618" s="3" t="s">
        <v>33213</v>
      </c>
      <c r="I3618" s="3" t="s">
        <v>33213</v>
      </c>
      <c r="J3618" s="3" t="s">
        <v>33214</v>
      </c>
      <c r="K3618" s="3" t="s">
        <v>33213</v>
      </c>
      <c r="L3618" s="3"/>
    </row>
    <row r="3619" spans="1:12" ht="13.5" customHeight="1" x14ac:dyDescent="0.25">
      <c r="A3619" s="3" t="s">
        <v>9</v>
      </c>
      <c r="B3619" s="2" t="s">
        <v>42517</v>
      </c>
      <c r="C3619" s="2" t="s">
        <v>14369</v>
      </c>
      <c r="D3619" s="3" t="s">
        <v>14370</v>
      </c>
      <c r="E3619" s="3" t="s">
        <v>14370</v>
      </c>
      <c r="F3619" s="3" t="s">
        <v>14371</v>
      </c>
      <c r="G3619" s="3" t="s">
        <v>14372</v>
      </c>
      <c r="H3619" s="3" t="s">
        <v>33215</v>
      </c>
      <c r="I3619" s="3" t="s">
        <v>33215</v>
      </c>
      <c r="J3619" s="3" t="s">
        <v>33216</v>
      </c>
      <c r="K3619" s="3" t="s">
        <v>33217</v>
      </c>
      <c r="L3619" s="3"/>
    </row>
    <row r="3620" spans="1:12" ht="13.5" customHeight="1" x14ac:dyDescent="0.25">
      <c r="A3620" s="3" t="s">
        <v>9</v>
      </c>
      <c r="B3620" s="2" t="s">
        <v>42518</v>
      </c>
      <c r="C3620" s="2" t="s">
        <v>14373</v>
      </c>
      <c r="D3620" s="3" t="s">
        <v>14374</v>
      </c>
      <c r="E3620" s="3" t="s">
        <v>14374</v>
      </c>
      <c r="F3620" s="3" t="s">
        <v>14375</v>
      </c>
      <c r="G3620" s="3" t="s">
        <v>14376</v>
      </c>
      <c r="H3620" s="3" t="s">
        <v>33218</v>
      </c>
      <c r="I3620" s="3" t="s">
        <v>33218</v>
      </c>
      <c r="J3620" s="3" t="s">
        <v>33219</v>
      </c>
      <c r="K3620" s="3" t="s">
        <v>33220</v>
      </c>
      <c r="L3620" s="3"/>
    </row>
    <row r="3621" spans="1:12" ht="13.5" customHeight="1" x14ac:dyDescent="0.25">
      <c r="A3621" s="3" t="s">
        <v>2907</v>
      </c>
      <c r="B3621" s="2" t="s">
        <v>42519</v>
      </c>
      <c r="C3621" s="2" t="s">
        <v>14377</v>
      </c>
      <c r="D3621" s="3" t="s">
        <v>14378</v>
      </c>
      <c r="E3621" s="3" t="s">
        <v>14378</v>
      </c>
      <c r="F3621" s="3" t="s">
        <v>14379</v>
      </c>
      <c r="G3621" s="3" t="s">
        <v>14378</v>
      </c>
      <c r="H3621" s="3" t="s">
        <v>33221</v>
      </c>
      <c r="I3621" s="3" t="s">
        <v>33221</v>
      </c>
      <c r="J3621" s="3" t="s">
        <v>33222</v>
      </c>
      <c r="K3621" s="3" t="s">
        <v>33221</v>
      </c>
      <c r="L3621" s="3"/>
    </row>
    <row r="3622" spans="1:12" ht="13.5" customHeight="1" x14ac:dyDescent="0.25">
      <c r="A3622" s="3" t="s">
        <v>162</v>
      </c>
      <c r="B3622" s="2" t="s">
        <v>42520</v>
      </c>
      <c r="C3622" s="2" t="s">
        <v>14380</v>
      </c>
      <c r="D3622" s="3" t="s">
        <v>14381</v>
      </c>
      <c r="E3622" s="3" t="s">
        <v>14381</v>
      </c>
      <c r="F3622" s="3" t="s">
        <v>14382</v>
      </c>
      <c r="G3622" s="3" t="s">
        <v>14383</v>
      </c>
      <c r="H3622" s="3" t="s">
        <v>33223</v>
      </c>
      <c r="I3622" s="3" t="s">
        <v>33223</v>
      </c>
      <c r="J3622" s="3" t="s">
        <v>33224</v>
      </c>
      <c r="K3622" s="3" t="s">
        <v>33225</v>
      </c>
      <c r="L3622" s="3"/>
    </row>
    <row r="3623" spans="1:12" ht="13.5" customHeight="1" x14ac:dyDescent="0.25">
      <c r="A3623" s="3" t="s">
        <v>84</v>
      </c>
      <c r="B3623" s="2" t="s">
        <v>42521</v>
      </c>
      <c r="C3623" s="2" t="s">
        <v>14384</v>
      </c>
      <c r="D3623" s="3" t="s">
        <v>14385</v>
      </c>
      <c r="E3623" s="3" t="s">
        <v>14385</v>
      </c>
      <c r="F3623" s="3" t="s">
        <v>14386</v>
      </c>
      <c r="G3623" s="3" t="s">
        <v>14385</v>
      </c>
      <c r="H3623" s="3" t="s">
        <v>33226</v>
      </c>
      <c r="I3623" s="3" t="s">
        <v>33226</v>
      </c>
      <c r="J3623" s="3" t="s">
        <v>33227</v>
      </c>
      <c r="K3623" s="3" t="s">
        <v>33226</v>
      </c>
      <c r="L3623" s="3"/>
    </row>
    <row r="3624" spans="1:12" ht="13.5" customHeight="1" x14ac:dyDescent="0.25">
      <c r="A3624" s="3" t="s">
        <v>84</v>
      </c>
      <c r="B3624" s="2" t="s">
        <v>42522</v>
      </c>
      <c r="C3624" s="2" t="s">
        <v>14387</v>
      </c>
      <c r="D3624" s="3" t="s">
        <v>14388</v>
      </c>
      <c r="E3624" s="3" t="s">
        <v>14388</v>
      </c>
      <c r="F3624" s="3" t="s">
        <v>14389</v>
      </c>
      <c r="G3624" s="3" t="s">
        <v>14388</v>
      </c>
      <c r="H3624" s="3" t="s">
        <v>33228</v>
      </c>
      <c r="I3624" s="3" t="s">
        <v>33228</v>
      </c>
      <c r="J3624" s="3" t="s">
        <v>33229</v>
      </c>
      <c r="K3624" s="3" t="s">
        <v>33228</v>
      </c>
      <c r="L3624" s="3"/>
    </row>
    <row r="3625" spans="1:12" ht="13.5" customHeight="1" x14ac:dyDescent="0.25">
      <c r="A3625" s="3" t="s">
        <v>84</v>
      </c>
      <c r="B3625" s="2" t="s">
        <v>42523</v>
      </c>
      <c r="C3625" s="2" t="s">
        <v>14390</v>
      </c>
      <c r="D3625" s="3" t="s">
        <v>14391</v>
      </c>
      <c r="E3625" s="3" t="s">
        <v>14391</v>
      </c>
      <c r="F3625" s="3" t="s">
        <v>14392</v>
      </c>
      <c r="G3625" s="3" t="s">
        <v>14391</v>
      </c>
      <c r="H3625" s="3" t="s">
        <v>33230</v>
      </c>
      <c r="I3625" s="3" t="s">
        <v>33230</v>
      </c>
      <c r="J3625" s="3" t="s">
        <v>33231</v>
      </c>
      <c r="K3625" s="3" t="s">
        <v>33230</v>
      </c>
      <c r="L3625" s="3"/>
    </row>
    <row r="3626" spans="1:12" ht="13.5" customHeight="1" x14ac:dyDescent="0.25">
      <c r="A3626" s="5" t="s">
        <v>13581</v>
      </c>
      <c r="B3626" s="5" t="s">
        <v>44928</v>
      </c>
      <c r="C3626" s="5" t="s">
        <v>44929</v>
      </c>
      <c r="D3626" s="5" t="s">
        <v>44930</v>
      </c>
      <c r="E3626" s="1" t="s">
        <v>44930</v>
      </c>
      <c r="F3626" s="1" t="s">
        <v>44931</v>
      </c>
      <c r="G3626" s="1" t="s">
        <v>44932</v>
      </c>
      <c r="H3626" s="5" t="str">
        <f ca="1">IFERROR(__xludf.DUMMYFUNCTION("GOOGLETRANSLATE(D141,""en"",""ja"")"),"微小小胞性脂肪肝")</f>
        <v>微小小胞性脂肪肝</v>
      </c>
      <c r="I3626" s="5" t="str">
        <f ca="1">IFERROR(__xludf.DUMMYFUNCTION("GOOGLETRANSLATE(E141,""en"",""ja"")"),"微小小胞性脂肪肝")</f>
        <v>微小小胞性脂肪肝</v>
      </c>
      <c r="J3626" s="5" t="str">
        <f ca="1">IFERROR(__xludf.DUMMYFUNCTION("GOOGLETRANSLATE(F141,""en"",""ja"")"),"生物標本における微小小胞性脂肪肝の評価。")</f>
        <v>生物標本における微小小胞性脂肪肝の評価。</v>
      </c>
      <c r="K3626" s="5" t="str">
        <f ca="1">IFERROR(__xludf.DUMMYFUNCTION("GOOGLETRANSLATE(G141,""en"",""ja"")"),"微小小胞性脂肪肝の評価")</f>
        <v>微小小胞性脂肪肝の評価</v>
      </c>
      <c r="L3626" s="3"/>
    </row>
    <row r="3627" spans="1:12" ht="13.5" customHeight="1" x14ac:dyDescent="0.25">
      <c r="A3627" s="3" t="s">
        <v>84</v>
      </c>
      <c r="B3627" s="2" t="s">
        <v>42524</v>
      </c>
      <c r="C3627" s="2" t="s">
        <v>14393</v>
      </c>
      <c r="D3627" s="3" t="s">
        <v>14394</v>
      </c>
      <c r="E3627" s="3" t="s">
        <v>14394</v>
      </c>
      <c r="F3627" s="3" t="s">
        <v>14395</v>
      </c>
      <c r="G3627" s="3" t="s">
        <v>14394</v>
      </c>
      <c r="H3627" s="3" t="s">
        <v>33232</v>
      </c>
      <c r="I3627" s="3" t="s">
        <v>33232</v>
      </c>
      <c r="J3627" s="3" t="s">
        <v>33233</v>
      </c>
      <c r="K3627" s="3" t="s">
        <v>33232</v>
      </c>
      <c r="L3627" s="3"/>
    </row>
    <row r="3628" spans="1:12" ht="13.5" customHeight="1" x14ac:dyDescent="0.25">
      <c r="A3628" s="3" t="s">
        <v>84</v>
      </c>
      <c r="B3628" s="2" t="s">
        <v>42525</v>
      </c>
      <c r="C3628" s="2" t="s">
        <v>14396</v>
      </c>
      <c r="D3628" s="3" t="s">
        <v>14397</v>
      </c>
      <c r="E3628" s="3" t="s">
        <v>14397</v>
      </c>
      <c r="F3628" s="3" t="s">
        <v>14398</v>
      </c>
      <c r="G3628" s="3" t="s">
        <v>14397</v>
      </c>
      <c r="H3628" s="3" t="s">
        <v>33234</v>
      </c>
      <c r="I3628" s="3" t="s">
        <v>33234</v>
      </c>
      <c r="J3628" s="3" t="s">
        <v>33235</v>
      </c>
      <c r="K3628" s="3" t="s">
        <v>33234</v>
      </c>
      <c r="L3628" s="3"/>
    </row>
    <row r="3629" spans="1:12" ht="13.5" customHeight="1" x14ac:dyDescent="0.25">
      <c r="A3629" s="3" t="s">
        <v>9</v>
      </c>
      <c r="B3629" s="2" t="s">
        <v>42526</v>
      </c>
      <c r="C3629" s="2" t="s">
        <v>14399</v>
      </c>
      <c r="D3629" s="3" t="s">
        <v>14400</v>
      </c>
      <c r="E3629" s="3" t="s">
        <v>14401</v>
      </c>
      <c r="F3629" s="3" t="s">
        <v>14402</v>
      </c>
      <c r="G3629" s="3" t="s">
        <v>14403</v>
      </c>
      <c r="H3629" s="3" t="s">
        <v>33236</v>
      </c>
      <c r="I3629" s="3" t="s">
        <v>33237</v>
      </c>
      <c r="J3629" s="3" t="s">
        <v>33238</v>
      </c>
      <c r="K3629" s="4" t="s">
        <v>33239</v>
      </c>
      <c r="L3629" s="3"/>
    </row>
    <row r="3630" spans="1:12" ht="13.5" customHeight="1" x14ac:dyDescent="0.25">
      <c r="A3630" s="3" t="s">
        <v>188</v>
      </c>
      <c r="B3630" s="2" t="s">
        <v>42527</v>
      </c>
      <c r="C3630" s="2" t="s">
        <v>14404</v>
      </c>
      <c r="D3630" s="3" t="s">
        <v>14405</v>
      </c>
      <c r="E3630" s="3" t="s">
        <v>14405</v>
      </c>
      <c r="F3630" s="3" t="s">
        <v>14406</v>
      </c>
      <c r="G3630" s="3" t="s">
        <v>14405</v>
      </c>
      <c r="H3630" s="3" t="s">
        <v>33240</v>
      </c>
      <c r="I3630" s="3" t="s">
        <v>33240</v>
      </c>
      <c r="J3630" s="3" t="s">
        <v>33241</v>
      </c>
      <c r="K3630" s="3" t="s">
        <v>33240</v>
      </c>
      <c r="L3630" s="3"/>
    </row>
    <row r="3631" spans="1:12" ht="13.5" customHeight="1" x14ac:dyDescent="0.25">
      <c r="A3631" s="3" t="s">
        <v>188</v>
      </c>
      <c r="B3631" s="2" t="s">
        <v>42528</v>
      </c>
      <c r="C3631" s="2" t="s">
        <v>14407</v>
      </c>
      <c r="D3631" s="3" t="s">
        <v>14408</v>
      </c>
      <c r="E3631" s="3" t="s">
        <v>14408</v>
      </c>
      <c r="F3631" s="3" t="s">
        <v>14409</v>
      </c>
      <c r="G3631" s="3" t="s">
        <v>14408</v>
      </c>
      <c r="H3631" s="3" t="s">
        <v>33242</v>
      </c>
      <c r="I3631" s="3" t="s">
        <v>33242</v>
      </c>
      <c r="J3631" s="3" t="s">
        <v>33243</v>
      </c>
      <c r="K3631" s="3" t="s">
        <v>33242</v>
      </c>
      <c r="L3631" s="3"/>
    </row>
    <row r="3632" spans="1:12" ht="13.5" customHeight="1" x14ac:dyDescent="0.25">
      <c r="A3632" s="3" t="s">
        <v>9</v>
      </c>
      <c r="B3632" s="2" t="s">
        <v>42529</v>
      </c>
      <c r="C3632" s="2" t="s">
        <v>14410</v>
      </c>
      <c r="D3632" s="3" t="s">
        <v>14411</v>
      </c>
      <c r="E3632" s="3" t="s">
        <v>14412</v>
      </c>
      <c r="F3632" s="3" t="s">
        <v>14413</v>
      </c>
      <c r="G3632" s="3" t="s">
        <v>14414</v>
      </c>
      <c r="H3632" s="3" t="s">
        <v>33244</v>
      </c>
      <c r="I3632" s="3" t="s">
        <v>33244</v>
      </c>
      <c r="J3632" s="3" t="s">
        <v>33245</v>
      </c>
      <c r="K3632" s="3" t="s">
        <v>33246</v>
      </c>
      <c r="L3632" s="3"/>
    </row>
    <row r="3633" spans="1:12" ht="13.5" customHeight="1" x14ac:dyDescent="0.25">
      <c r="A3633" s="3" t="s">
        <v>9</v>
      </c>
      <c r="B3633" s="2" t="s">
        <v>42530</v>
      </c>
      <c r="C3633" s="2" t="s">
        <v>14415</v>
      </c>
      <c r="D3633" s="3" t="s">
        <v>14416</v>
      </c>
      <c r="E3633" s="3" t="s">
        <v>14416</v>
      </c>
      <c r="F3633" s="3" t="s">
        <v>14417</v>
      </c>
      <c r="G3633" s="3" t="s">
        <v>14418</v>
      </c>
      <c r="H3633" s="3" t="s">
        <v>33247</v>
      </c>
      <c r="I3633" s="3" t="s">
        <v>33247</v>
      </c>
      <c r="J3633" s="3" t="s">
        <v>33248</v>
      </c>
      <c r="K3633" s="3" t="s">
        <v>33249</v>
      </c>
      <c r="L3633" s="3"/>
    </row>
    <row r="3634" spans="1:12" ht="13.5" customHeight="1" x14ac:dyDescent="0.25">
      <c r="A3634" s="3" t="s">
        <v>9</v>
      </c>
      <c r="B3634" s="2" t="s">
        <v>42531</v>
      </c>
      <c r="C3634" s="2" t="s">
        <v>14419</v>
      </c>
      <c r="D3634" s="3" t="s">
        <v>14420</v>
      </c>
      <c r="E3634" s="3" t="s">
        <v>14420</v>
      </c>
      <c r="F3634" s="3" t="s">
        <v>14421</v>
      </c>
      <c r="G3634" s="3" t="s">
        <v>14422</v>
      </c>
      <c r="H3634" s="3" t="s">
        <v>33250</v>
      </c>
      <c r="I3634" s="3" t="s">
        <v>33250</v>
      </c>
      <c r="J3634" s="3" t="s">
        <v>33251</v>
      </c>
      <c r="K3634" s="3" t="s">
        <v>33252</v>
      </c>
      <c r="L3634" s="3"/>
    </row>
    <row r="3635" spans="1:12" ht="13.5" customHeight="1" x14ac:dyDescent="0.25">
      <c r="A3635" s="3" t="s">
        <v>9</v>
      </c>
      <c r="B3635" s="2" t="s">
        <v>42532</v>
      </c>
      <c r="C3635" s="2" t="s">
        <v>14423</v>
      </c>
      <c r="D3635" s="3" t="s">
        <v>14424</v>
      </c>
      <c r="E3635" s="3" t="s">
        <v>14424</v>
      </c>
      <c r="F3635" s="3" t="s">
        <v>14425</v>
      </c>
      <c r="G3635" s="3" t="s">
        <v>14426</v>
      </c>
      <c r="H3635" s="3" t="s">
        <v>33253</v>
      </c>
      <c r="I3635" s="3" t="s">
        <v>33253</v>
      </c>
      <c r="J3635" s="3" t="s">
        <v>33254</v>
      </c>
      <c r="K3635" s="3" t="s">
        <v>33255</v>
      </c>
      <c r="L3635" s="3"/>
    </row>
    <row r="3636" spans="1:12" ht="13.5" customHeight="1" x14ac:dyDescent="0.25">
      <c r="A3636" s="3" t="s">
        <v>9</v>
      </c>
      <c r="B3636" s="2" t="s">
        <v>42533</v>
      </c>
      <c r="C3636" s="2" t="s">
        <v>14427</v>
      </c>
      <c r="D3636" s="3" t="s">
        <v>14428</v>
      </c>
      <c r="E3636" s="3" t="s">
        <v>14428</v>
      </c>
      <c r="F3636" s="3" t="s">
        <v>14429</v>
      </c>
      <c r="G3636" s="3" t="s">
        <v>14430</v>
      </c>
      <c r="H3636" s="3" t="s">
        <v>33256</v>
      </c>
      <c r="I3636" s="3" t="s">
        <v>33256</v>
      </c>
      <c r="J3636" s="3" t="s">
        <v>33257</v>
      </c>
      <c r="K3636" s="3" t="s">
        <v>33258</v>
      </c>
      <c r="L3636" s="3"/>
    </row>
    <row r="3637" spans="1:12" ht="13.5" customHeight="1" x14ac:dyDescent="0.25">
      <c r="A3637" s="3" t="s">
        <v>106</v>
      </c>
      <c r="B3637" s="2" t="s">
        <v>42534</v>
      </c>
      <c r="C3637" s="2" t="s">
        <v>14431</v>
      </c>
      <c r="D3637" s="3" t="s">
        <v>14432</v>
      </c>
      <c r="E3637" s="3" t="s">
        <v>14432</v>
      </c>
      <c r="F3637" s="3" t="s">
        <v>14433</v>
      </c>
      <c r="G3637" s="3" t="s">
        <v>14434</v>
      </c>
      <c r="H3637" s="3" t="s">
        <v>33259</v>
      </c>
      <c r="I3637" s="3" t="s">
        <v>33259</v>
      </c>
      <c r="J3637" s="3" t="s">
        <v>33260</v>
      </c>
      <c r="K3637" s="3" t="s">
        <v>33261</v>
      </c>
      <c r="L3637" s="3"/>
    </row>
    <row r="3638" spans="1:12" ht="13.5" customHeight="1" x14ac:dyDescent="0.25">
      <c r="A3638" s="3" t="s">
        <v>9</v>
      </c>
      <c r="B3638" s="2" t="s">
        <v>42535</v>
      </c>
      <c r="C3638" s="2" t="s">
        <v>14435</v>
      </c>
      <c r="D3638" s="3" t="s">
        <v>14436</v>
      </c>
      <c r="E3638" s="3" t="s">
        <v>14436</v>
      </c>
      <c r="F3638" s="3" t="s">
        <v>14437</v>
      </c>
      <c r="G3638" s="3" t="s">
        <v>14436</v>
      </c>
      <c r="H3638" s="3" t="s">
        <v>33262</v>
      </c>
      <c r="I3638" s="3" t="s">
        <v>33262</v>
      </c>
      <c r="J3638" s="3" t="s">
        <v>33263</v>
      </c>
      <c r="K3638" s="3" t="s">
        <v>33262</v>
      </c>
      <c r="L3638" s="3"/>
    </row>
    <row r="3639" spans="1:12" ht="13.5" customHeight="1" x14ac:dyDescent="0.25">
      <c r="A3639" s="3" t="s">
        <v>9</v>
      </c>
      <c r="B3639" s="2" t="s">
        <v>42536</v>
      </c>
      <c r="C3639" s="2" t="s">
        <v>14438</v>
      </c>
      <c r="D3639" s="3" t="s">
        <v>14439</v>
      </c>
      <c r="E3639" s="3" t="s">
        <v>14439</v>
      </c>
      <c r="F3639" s="3" t="s">
        <v>14440</v>
      </c>
      <c r="G3639" s="3" t="s">
        <v>14441</v>
      </c>
      <c r="H3639" s="3" t="s">
        <v>33264</v>
      </c>
      <c r="I3639" s="3" t="s">
        <v>33264</v>
      </c>
      <c r="J3639" s="3" t="s">
        <v>33265</v>
      </c>
      <c r="K3639" s="3" t="s">
        <v>33266</v>
      </c>
      <c r="L3639" s="3"/>
    </row>
    <row r="3640" spans="1:12" ht="13.5" customHeight="1" x14ac:dyDescent="0.25">
      <c r="A3640" s="3" t="s">
        <v>9</v>
      </c>
      <c r="B3640" s="2" t="s">
        <v>42537</v>
      </c>
      <c r="C3640" s="2" t="s">
        <v>14442</v>
      </c>
      <c r="D3640" s="3" t="s">
        <v>14443</v>
      </c>
      <c r="E3640" s="3" t="s">
        <v>14443</v>
      </c>
      <c r="F3640" s="3" t="s">
        <v>14444</v>
      </c>
      <c r="G3640" s="3" t="s">
        <v>14443</v>
      </c>
      <c r="H3640" s="3" t="s">
        <v>33267</v>
      </c>
      <c r="I3640" s="3" t="s">
        <v>33267</v>
      </c>
      <c r="J3640" s="3" t="s">
        <v>33268</v>
      </c>
      <c r="K3640" s="3" t="s">
        <v>33267</v>
      </c>
      <c r="L3640" s="3"/>
    </row>
    <row r="3641" spans="1:12" ht="13.5" customHeight="1" x14ac:dyDescent="0.25">
      <c r="A3641" s="3" t="s">
        <v>9</v>
      </c>
      <c r="B3641" s="2" t="s">
        <v>42538</v>
      </c>
      <c r="C3641" s="2" t="s">
        <v>14445</v>
      </c>
      <c r="D3641" s="3" t="s">
        <v>14446</v>
      </c>
      <c r="E3641" s="3" t="s">
        <v>14446</v>
      </c>
      <c r="F3641" s="3" t="s">
        <v>14447</v>
      </c>
      <c r="G3641" s="3" t="s">
        <v>14448</v>
      </c>
      <c r="H3641" s="3" t="s">
        <v>33269</v>
      </c>
      <c r="I3641" s="3" t="s">
        <v>33269</v>
      </c>
      <c r="J3641" s="3" t="s">
        <v>33270</v>
      </c>
      <c r="K3641" s="3" t="s">
        <v>33271</v>
      </c>
      <c r="L3641" s="3"/>
    </row>
    <row r="3642" spans="1:12" ht="13.5" customHeight="1" x14ac:dyDescent="0.25">
      <c r="A3642" s="5" t="s">
        <v>13581</v>
      </c>
      <c r="B3642" s="5" t="s">
        <v>44933</v>
      </c>
      <c r="C3642" s="5" t="s">
        <v>44934</v>
      </c>
      <c r="D3642" s="5" t="s">
        <v>44935</v>
      </c>
      <c r="E3642" s="1" t="s">
        <v>44936</v>
      </c>
      <c r="F3642" s="1" t="s">
        <v>44937</v>
      </c>
      <c r="G3642" s="1" t="s">
        <v>44938</v>
      </c>
      <c r="H3642" s="5" t="str">
        <f ca="1">IFERROR(__xludf.DUMMYFUNCTION("GOOGLETRANSLATE(D142,""en"",""ja"")"),"骨髄増殖")</f>
        <v>骨髄増殖</v>
      </c>
      <c r="I3642" s="5" t="str">
        <f ca="1">IFERROR(__xludf.DUMMYFUNCTION("GOOGLETRANSLATE(E142,""en"",""ja"")"),"骨髄細胞増殖; 骨髄増殖")</f>
        <v>骨髄細胞増殖; 骨髄増殖</v>
      </c>
      <c r="J3642" s="5" t="str">
        <f ca="1">IFERROR(__xludf.DUMMYFUNCTION("GOOGLETRANSLATE(F142,""en"",""ja"")"),"生物標本における骨髄系細胞増殖の評価。")</f>
        <v>生物標本における骨髄系細胞増殖の評価。</v>
      </c>
      <c r="K3642" s="5" t="str">
        <f ca="1">IFERROR(__xludf.DUMMYFUNCTION("GOOGLETRANSLATE(G142,""en"",""ja"")"),"骨髄増殖測定")</f>
        <v>骨髄増殖測定</v>
      </c>
      <c r="L3642" s="3"/>
    </row>
    <row r="3643" spans="1:12" ht="13.5" customHeight="1" x14ac:dyDescent="0.25">
      <c r="A3643" s="3" t="s">
        <v>70</v>
      </c>
      <c r="B3643" s="2" t="s">
        <v>42539</v>
      </c>
      <c r="C3643" s="2" t="s">
        <v>14449</v>
      </c>
      <c r="D3643" s="3" t="s">
        <v>14450</v>
      </c>
      <c r="E3643" s="3" t="s">
        <v>14450</v>
      </c>
      <c r="F3643" s="3" t="s">
        <v>14451</v>
      </c>
      <c r="G3643" s="3" t="s">
        <v>14452</v>
      </c>
      <c r="H3643" s="3" t="s">
        <v>33166</v>
      </c>
      <c r="I3643" s="3" t="s">
        <v>33166</v>
      </c>
      <c r="J3643" s="3" t="s">
        <v>33272</v>
      </c>
      <c r="K3643" s="3" t="s">
        <v>33168</v>
      </c>
      <c r="L3643" s="3"/>
    </row>
    <row r="3644" spans="1:12" ht="13.5" customHeight="1" x14ac:dyDescent="0.25">
      <c r="A3644" s="3" t="s">
        <v>70</v>
      </c>
      <c r="B3644" s="2" t="s">
        <v>42540</v>
      </c>
      <c r="C3644" s="2" t="s">
        <v>14453</v>
      </c>
      <c r="D3644" s="3" t="s">
        <v>14454</v>
      </c>
      <c r="E3644" s="3" t="s">
        <v>14454</v>
      </c>
      <c r="F3644" s="3" t="s">
        <v>14455</v>
      </c>
      <c r="G3644" s="3" t="s">
        <v>14456</v>
      </c>
      <c r="H3644" s="3" t="s">
        <v>33273</v>
      </c>
      <c r="I3644" s="3" t="s">
        <v>33273</v>
      </c>
      <c r="J3644" s="3" t="s">
        <v>33274</v>
      </c>
      <c r="K3644" s="3" t="s">
        <v>33275</v>
      </c>
      <c r="L3644" s="3"/>
    </row>
    <row r="3645" spans="1:12" ht="13.5" customHeight="1" x14ac:dyDescent="0.25">
      <c r="A3645" s="3" t="s">
        <v>9</v>
      </c>
      <c r="B3645" s="2" t="s">
        <v>42541</v>
      </c>
      <c r="C3645" s="2" t="s">
        <v>14457</v>
      </c>
      <c r="D3645" s="3" t="s">
        <v>14458</v>
      </c>
      <c r="E3645" s="3" t="s">
        <v>14458</v>
      </c>
      <c r="F3645" s="3" t="s">
        <v>14459</v>
      </c>
      <c r="G3645" s="3" t="s">
        <v>14460</v>
      </c>
      <c r="H3645" s="3" t="s">
        <v>33276</v>
      </c>
      <c r="I3645" s="3" t="s">
        <v>33276</v>
      </c>
      <c r="J3645" s="3" t="s">
        <v>33277</v>
      </c>
      <c r="K3645" s="3" t="s">
        <v>33278</v>
      </c>
      <c r="L3645" s="3"/>
    </row>
    <row r="3646" spans="1:12" ht="13.5" customHeight="1" x14ac:dyDescent="0.25">
      <c r="A3646" s="3" t="s">
        <v>9</v>
      </c>
      <c r="B3646" s="2" t="s">
        <v>42542</v>
      </c>
      <c r="C3646" s="2" t="s">
        <v>14461</v>
      </c>
      <c r="D3646" s="3" t="s">
        <v>14462</v>
      </c>
      <c r="E3646" s="3" t="s">
        <v>14462</v>
      </c>
      <c r="F3646" s="3" t="s">
        <v>14463</v>
      </c>
      <c r="G3646" s="3" t="s">
        <v>14464</v>
      </c>
      <c r="H3646" s="3" t="s">
        <v>33279</v>
      </c>
      <c r="I3646" s="3" t="s">
        <v>33279</v>
      </c>
      <c r="J3646" s="3" t="s">
        <v>33280</v>
      </c>
      <c r="K3646" s="3" t="s">
        <v>33281</v>
      </c>
      <c r="L3646" s="3"/>
    </row>
    <row r="3647" spans="1:12" ht="13.5" customHeight="1" x14ac:dyDescent="0.25">
      <c r="A3647" s="5" t="s">
        <v>13581</v>
      </c>
      <c r="B3647" s="5" t="s">
        <v>42542</v>
      </c>
      <c r="C3647" s="5" t="s">
        <v>14461</v>
      </c>
      <c r="D3647" s="5" t="s">
        <v>14462</v>
      </c>
      <c r="E3647" s="1" t="s">
        <v>14462</v>
      </c>
      <c r="F3647" s="1" t="s">
        <v>14463</v>
      </c>
      <c r="G3647" s="1" t="s">
        <v>14464</v>
      </c>
      <c r="H3647" s="5" t="str">
        <f ca="1">IFERROR(__xludf.DUMMYFUNCTION("GOOGLETRANSLATE(D143,""en"",""ja"")"),"骨髄球/総細胞")</f>
        <v>骨髄球/総細胞</v>
      </c>
      <c r="I3647" s="5" t="str">
        <f ca="1">IFERROR(__xludf.DUMMYFUNCTION("GOOGLETRANSLATE(E143,""en"",""ja"")"),"骨髄球/総細胞")</f>
        <v>骨髄球/総細胞</v>
      </c>
      <c r="J3647" s="5" t="str">
        <f ca="1">IFERROR(__xludf.DUMMYFUNCTION("GOOGLETRANSLATE(F143,""en"",""ja"")"),"生物学的標本（骨髄標本など）内の骨髄球と総細胞の相対的な測定値（比率またはパーセンテージ）。")</f>
        <v>生物学的標本（骨髄標本など）内の骨髄球と総細胞の相対的な測定値（比率またはパーセンテージ）。</v>
      </c>
      <c r="K3647" s="5" t="str">
        <f ca="1">IFERROR(__xludf.DUMMYFUNCTION("GOOGLETRANSLATE(G143,""en"",""ja"")"),"骨髄球対総細胞比測定")</f>
        <v>骨髄球対総細胞比測定</v>
      </c>
      <c r="L3647" s="3"/>
    </row>
    <row r="3648" spans="1:12" ht="13.5" customHeight="1" x14ac:dyDescent="0.25">
      <c r="A3648" s="3" t="s">
        <v>9</v>
      </c>
      <c r="B3648" s="2" t="s">
        <v>42543</v>
      </c>
      <c r="C3648" s="2" t="s">
        <v>14465</v>
      </c>
      <c r="D3648" s="3" t="s">
        <v>14466</v>
      </c>
      <c r="E3648" s="3" t="s">
        <v>14466</v>
      </c>
      <c r="F3648" s="3" t="s">
        <v>14467</v>
      </c>
      <c r="G3648" s="3" t="s">
        <v>14468</v>
      </c>
      <c r="H3648" s="3" t="s">
        <v>33282</v>
      </c>
      <c r="I3648" s="3" t="s">
        <v>33282</v>
      </c>
      <c r="J3648" s="3" t="s">
        <v>33283</v>
      </c>
      <c r="K3648" s="3" t="s">
        <v>33284</v>
      </c>
      <c r="L3648" s="3"/>
    </row>
    <row r="3649" spans="1:12" ht="13.5" customHeight="1" x14ac:dyDescent="0.25">
      <c r="A3649" s="3" t="s">
        <v>84</v>
      </c>
      <c r="B3649" s="2" t="s">
        <v>42544</v>
      </c>
      <c r="C3649" s="2" t="s">
        <v>14469</v>
      </c>
      <c r="D3649" s="3" t="s">
        <v>14470</v>
      </c>
      <c r="E3649" s="3" t="s">
        <v>14471</v>
      </c>
      <c r="F3649" s="3" t="s">
        <v>14472</v>
      </c>
      <c r="G3649" s="3" t="s">
        <v>14470</v>
      </c>
      <c r="H3649" s="3" t="s">
        <v>33285</v>
      </c>
      <c r="I3649" s="3" t="s">
        <v>33286</v>
      </c>
      <c r="J3649" s="3" t="s">
        <v>33287</v>
      </c>
      <c r="K3649" s="3" t="s">
        <v>33285</v>
      </c>
      <c r="L3649" s="3"/>
    </row>
    <row r="3650" spans="1:12" ht="13.5" customHeight="1" x14ac:dyDescent="0.25">
      <c r="A3650" s="5" t="s">
        <v>13581</v>
      </c>
      <c r="B3650" s="5" t="s">
        <v>44939</v>
      </c>
      <c r="C3650" s="5" t="s">
        <v>44940</v>
      </c>
      <c r="D3650" s="5" t="s">
        <v>44941</v>
      </c>
      <c r="E3650" s="1" t="s">
        <v>44941</v>
      </c>
      <c r="F3650" s="1" t="s">
        <v>44942</v>
      </c>
      <c r="G3650" s="1" t="s">
        <v>44943</v>
      </c>
      <c r="H3650" s="5" t="str">
        <f ca="1">IFERROR(__xludf.DUMMYFUNCTION("GOOGLETRANSLATE(D144,""en"",""ja"")"),"骨髄線維症")</f>
        <v>骨髄線維症</v>
      </c>
      <c r="I3650" s="5" t="str">
        <f ca="1">IFERROR(__xludf.DUMMYFUNCTION("GOOGLETRANSLATE(E144,""en"",""ja"")"),"骨髄線維症")</f>
        <v>骨髄線維症</v>
      </c>
      <c r="J3650" s="5" t="str">
        <f ca="1">IFERROR(__xludf.DUMMYFUNCTION("GOOGLETRANSLATE(F144,""en"",""ja"")"),"生物学的標本における骨髄線維症の評価。")</f>
        <v>生物学的標本における骨髄線維症の評価。</v>
      </c>
      <c r="K3650" s="5" t="str">
        <f ca="1">IFERROR(__xludf.DUMMYFUNCTION("GOOGLETRANSLATE(G144,""en"",""ja"")"),"骨髄線維症の評価")</f>
        <v>骨髄線維症の評価</v>
      </c>
      <c r="L3650" s="3"/>
    </row>
    <row r="3651" spans="1:12" ht="13.5" customHeight="1" x14ac:dyDescent="0.25">
      <c r="A3651" s="3" t="s">
        <v>9</v>
      </c>
      <c r="B3651" s="2" t="s">
        <v>42545</v>
      </c>
      <c r="C3651" s="2" t="s">
        <v>14473</v>
      </c>
      <c r="D3651" s="3" t="s">
        <v>14474</v>
      </c>
      <c r="E3651" s="3" t="s">
        <v>14475</v>
      </c>
      <c r="F3651" s="3" t="s">
        <v>14476</v>
      </c>
      <c r="G3651" s="3" t="s">
        <v>14477</v>
      </c>
      <c r="H3651" s="3" t="s">
        <v>33288</v>
      </c>
      <c r="I3651" s="3" t="s">
        <v>33289</v>
      </c>
      <c r="J3651" s="3" t="s">
        <v>33290</v>
      </c>
      <c r="K3651" s="3" t="s">
        <v>33291</v>
      </c>
      <c r="L3651" s="3"/>
    </row>
    <row r="3652" spans="1:12" ht="13.5" customHeight="1" x14ac:dyDescent="0.25">
      <c r="A3652" s="3" t="s">
        <v>9</v>
      </c>
      <c r="B3652" s="2" t="s">
        <v>42546</v>
      </c>
      <c r="C3652" s="2" t="s">
        <v>14478</v>
      </c>
      <c r="D3652" s="3" t="s">
        <v>14479</v>
      </c>
      <c r="E3652" s="3" t="s">
        <v>14479</v>
      </c>
      <c r="F3652" s="3" t="s">
        <v>14480</v>
      </c>
      <c r="G3652" s="3" t="s">
        <v>14481</v>
      </c>
      <c r="H3652" s="3" t="s">
        <v>33292</v>
      </c>
      <c r="I3652" s="3" t="s">
        <v>33292</v>
      </c>
      <c r="J3652" s="3" t="s">
        <v>33293</v>
      </c>
      <c r="K3652" s="3" t="s">
        <v>33294</v>
      </c>
      <c r="L3652" s="3"/>
    </row>
    <row r="3653" spans="1:12" ht="13.5" customHeight="1" x14ac:dyDescent="0.25">
      <c r="A3653" s="3" t="s">
        <v>9</v>
      </c>
      <c r="B3653" s="2" t="s">
        <v>42547</v>
      </c>
      <c r="C3653" s="2" t="s">
        <v>14482</v>
      </c>
      <c r="D3653" s="3" t="s">
        <v>14483</v>
      </c>
      <c r="E3653" s="3" t="s">
        <v>14483</v>
      </c>
      <c r="F3653" s="3" t="s">
        <v>14484</v>
      </c>
      <c r="G3653" s="3" t="s">
        <v>14485</v>
      </c>
      <c r="H3653" s="3" t="s">
        <v>33295</v>
      </c>
      <c r="I3653" s="3" t="s">
        <v>33295</v>
      </c>
      <c r="J3653" s="3" t="s">
        <v>33296</v>
      </c>
      <c r="K3653" s="3" t="s">
        <v>33297</v>
      </c>
      <c r="L3653" s="3"/>
    </row>
    <row r="3654" spans="1:12" ht="13.5" customHeight="1" x14ac:dyDescent="0.25">
      <c r="A3654" s="3" t="s">
        <v>9</v>
      </c>
      <c r="B3654" s="2" t="s">
        <v>42548</v>
      </c>
      <c r="C3654" s="2" t="s">
        <v>14486</v>
      </c>
      <c r="D3654" s="3" t="s">
        <v>14487</v>
      </c>
      <c r="E3654" s="3" t="s">
        <v>14487</v>
      </c>
      <c r="F3654" s="3" t="s">
        <v>14488</v>
      </c>
      <c r="G3654" s="3" t="s">
        <v>14489</v>
      </c>
      <c r="H3654" s="3" t="s">
        <v>33298</v>
      </c>
      <c r="I3654" s="3" t="s">
        <v>33298</v>
      </c>
      <c r="J3654" s="3" t="s">
        <v>33299</v>
      </c>
      <c r="K3654" s="3" t="s">
        <v>33300</v>
      </c>
      <c r="L3654" s="3"/>
    </row>
    <row r="3655" spans="1:12" ht="13.5" customHeight="1" x14ac:dyDescent="0.25">
      <c r="A3655" s="3" t="s">
        <v>70</v>
      </c>
      <c r="B3655" s="2" t="s">
        <v>42549</v>
      </c>
      <c r="C3655" s="2" t="s">
        <v>14490</v>
      </c>
      <c r="D3655" s="3" t="s">
        <v>14491</v>
      </c>
      <c r="E3655" s="3" t="s">
        <v>14492</v>
      </c>
      <c r="F3655" s="3" t="s">
        <v>14493</v>
      </c>
      <c r="G3655" s="3" t="s">
        <v>14494</v>
      </c>
      <c r="H3655" s="3" t="s">
        <v>33301</v>
      </c>
      <c r="I3655" s="3" t="s">
        <v>33302</v>
      </c>
      <c r="J3655" s="3" t="s">
        <v>33303</v>
      </c>
      <c r="K3655" s="3" t="s">
        <v>33304</v>
      </c>
      <c r="L3655" s="3"/>
    </row>
    <row r="3656" spans="1:12" ht="13.5" customHeight="1" x14ac:dyDescent="0.25">
      <c r="A3656" s="3" t="s">
        <v>70</v>
      </c>
      <c r="B3656" s="2" t="s">
        <v>42550</v>
      </c>
      <c r="C3656" s="2" t="s">
        <v>14495</v>
      </c>
      <c r="D3656" s="3" t="s">
        <v>14496</v>
      </c>
      <c r="E3656" s="3" t="s">
        <v>14496</v>
      </c>
      <c r="F3656" s="3" t="s">
        <v>14497</v>
      </c>
      <c r="G3656" s="3" t="s">
        <v>14498</v>
      </c>
      <c r="H3656" s="3" t="s">
        <v>33305</v>
      </c>
      <c r="I3656" s="3" t="s">
        <v>33305</v>
      </c>
      <c r="J3656" s="3" t="s">
        <v>33306</v>
      </c>
      <c r="K3656" s="3" t="s">
        <v>33307</v>
      </c>
      <c r="L3656" s="3"/>
    </row>
    <row r="3657" spans="1:12" ht="13.5" customHeight="1" x14ac:dyDescent="0.25">
      <c r="A3657" s="3" t="s">
        <v>162</v>
      </c>
      <c r="B3657" s="2" t="s">
        <v>42551</v>
      </c>
      <c r="C3657" s="2" t="s">
        <v>14499</v>
      </c>
      <c r="D3657" s="3" t="s">
        <v>14500</v>
      </c>
      <c r="E3657" s="3" t="s">
        <v>14500</v>
      </c>
      <c r="F3657" s="3" t="s">
        <v>14501</v>
      </c>
      <c r="G3657" s="3" t="s">
        <v>14500</v>
      </c>
      <c r="H3657" s="3" t="s">
        <v>33308</v>
      </c>
      <c r="I3657" s="3" t="s">
        <v>33308</v>
      </c>
      <c r="J3657" s="3" t="s">
        <v>33309</v>
      </c>
      <c r="K3657" s="3" t="s">
        <v>33308</v>
      </c>
      <c r="L3657" s="3"/>
    </row>
    <row r="3658" spans="1:12" ht="13.5" customHeight="1" x14ac:dyDescent="0.25">
      <c r="A3658" s="3" t="s">
        <v>162</v>
      </c>
      <c r="B3658" s="2" t="s">
        <v>42552</v>
      </c>
      <c r="C3658" s="2" t="s">
        <v>14502</v>
      </c>
      <c r="D3658" s="3" t="s">
        <v>14503</v>
      </c>
      <c r="E3658" s="3" t="s">
        <v>14504</v>
      </c>
      <c r="F3658" s="3" t="s">
        <v>14505</v>
      </c>
      <c r="G3658" s="3" t="s">
        <v>14506</v>
      </c>
      <c r="H3658" s="3" t="s">
        <v>33310</v>
      </c>
      <c r="I3658" s="3" t="s">
        <v>33311</v>
      </c>
      <c r="J3658" s="3" t="s">
        <v>33312</v>
      </c>
      <c r="K3658" s="3" t="s">
        <v>33313</v>
      </c>
      <c r="L3658" s="3"/>
    </row>
    <row r="3659" spans="1:12" ht="13.5" customHeight="1" x14ac:dyDescent="0.25">
      <c r="A3659" s="3" t="s">
        <v>162</v>
      </c>
      <c r="B3659" s="2" t="s">
        <v>42553</v>
      </c>
      <c r="C3659" s="2" t="s">
        <v>14507</v>
      </c>
      <c r="D3659" s="3" t="s">
        <v>14508</v>
      </c>
      <c r="E3659" s="3" t="s">
        <v>14508</v>
      </c>
      <c r="F3659" s="3" t="s">
        <v>14509</v>
      </c>
      <c r="G3659" s="3" t="s">
        <v>14510</v>
      </c>
      <c r="H3659" s="3" t="s">
        <v>33314</v>
      </c>
      <c r="I3659" s="3" t="s">
        <v>33314</v>
      </c>
      <c r="J3659" s="3" t="s">
        <v>33315</v>
      </c>
      <c r="K3659" s="3" t="s">
        <v>33316</v>
      </c>
      <c r="L3659" s="3"/>
    </row>
    <row r="3660" spans="1:12" ht="13.5" customHeight="1" x14ac:dyDescent="0.25">
      <c r="A3660" s="3" t="s">
        <v>162</v>
      </c>
      <c r="B3660" s="2" t="s">
        <v>42554</v>
      </c>
      <c r="C3660" s="2" t="s">
        <v>14511</v>
      </c>
      <c r="D3660" s="3" t="s">
        <v>14512</v>
      </c>
      <c r="E3660" s="3" t="s">
        <v>14513</v>
      </c>
      <c r="F3660" s="3" t="s">
        <v>14514</v>
      </c>
      <c r="G3660" s="3" t="s">
        <v>14515</v>
      </c>
      <c r="H3660" s="3" t="s">
        <v>33317</v>
      </c>
      <c r="I3660" s="3" t="s">
        <v>33318</v>
      </c>
      <c r="J3660" s="3" t="s">
        <v>33319</v>
      </c>
      <c r="K3660" s="3" t="s">
        <v>33320</v>
      </c>
      <c r="L3660" s="3"/>
    </row>
    <row r="3661" spans="1:12" ht="13.5" customHeight="1" x14ac:dyDescent="0.25">
      <c r="A3661" s="3" t="s">
        <v>162</v>
      </c>
      <c r="B3661" s="2" t="s">
        <v>42555</v>
      </c>
      <c r="C3661" s="2" t="s">
        <v>14516</v>
      </c>
      <c r="D3661" s="3" t="s">
        <v>14517</v>
      </c>
      <c r="E3661" s="3" t="s">
        <v>14517</v>
      </c>
      <c r="F3661" s="3" t="s">
        <v>14518</v>
      </c>
      <c r="G3661" s="3" t="s">
        <v>14519</v>
      </c>
      <c r="H3661" s="3" t="s">
        <v>33321</v>
      </c>
      <c r="I3661" s="3" t="s">
        <v>33321</v>
      </c>
      <c r="J3661" s="3" t="s">
        <v>33322</v>
      </c>
      <c r="K3661" s="3" t="s">
        <v>33323</v>
      </c>
      <c r="L3661" s="3"/>
    </row>
    <row r="3662" spans="1:12" ht="13.5" customHeight="1" x14ac:dyDescent="0.25">
      <c r="A3662" s="3" t="s">
        <v>54</v>
      </c>
      <c r="B3662" s="2" t="s">
        <v>42556</v>
      </c>
      <c r="C3662" s="2" t="s">
        <v>14520</v>
      </c>
      <c r="D3662" s="3" t="s">
        <v>14521</v>
      </c>
      <c r="E3662" s="3" t="s">
        <v>14522</v>
      </c>
      <c r="F3662" s="3" t="s">
        <v>14523</v>
      </c>
      <c r="G3662" s="3" t="s">
        <v>14524</v>
      </c>
      <c r="H3662" s="3" t="s">
        <v>33324</v>
      </c>
      <c r="I3662" s="3" t="s">
        <v>33325</v>
      </c>
      <c r="J3662" s="3" t="s">
        <v>33326</v>
      </c>
      <c r="K3662" s="4" t="s">
        <v>33327</v>
      </c>
      <c r="L3662" s="3"/>
    </row>
    <row r="3663" spans="1:12" ht="13.5" customHeight="1" x14ac:dyDescent="0.25">
      <c r="A3663" s="3" t="s">
        <v>162</v>
      </c>
      <c r="B3663" s="2" t="s">
        <v>42557</v>
      </c>
      <c r="C3663" s="2" t="s">
        <v>14525</v>
      </c>
      <c r="D3663" s="3" t="s">
        <v>14526</v>
      </c>
      <c r="E3663" s="3" t="s">
        <v>14527</v>
      </c>
      <c r="F3663" s="3" t="s">
        <v>14528</v>
      </c>
      <c r="G3663" s="3" t="s">
        <v>14529</v>
      </c>
      <c r="H3663" s="3" t="s">
        <v>33328</v>
      </c>
      <c r="I3663" s="3" t="s">
        <v>33329</v>
      </c>
      <c r="J3663" s="3" t="s">
        <v>33330</v>
      </c>
      <c r="K3663" s="3" t="s">
        <v>33331</v>
      </c>
      <c r="L3663" s="3"/>
    </row>
    <row r="3664" spans="1:12" ht="13.5" customHeight="1" x14ac:dyDescent="0.25">
      <c r="A3664" s="3" t="s">
        <v>162</v>
      </c>
      <c r="B3664" s="2" t="s">
        <v>42558</v>
      </c>
      <c r="C3664" s="2" t="s">
        <v>14530</v>
      </c>
      <c r="D3664" s="3" t="s">
        <v>14531</v>
      </c>
      <c r="E3664" s="3" t="s">
        <v>14531</v>
      </c>
      <c r="F3664" s="3" t="s">
        <v>14532</v>
      </c>
      <c r="G3664" s="3" t="s">
        <v>14533</v>
      </c>
      <c r="H3664" s="3" t="s">
        <v>33332</v>
      </c>
      <c r="I3664" s="3" t="s">
        <v>33332</v>
      </c>
      <c r="J3664" s="3" t="s">
        <v>33333</v>
      </c>
      <c r="K3664" s="3" t="s">
        <v>33334</v>
      </c>
      <c r="L3664" s="3"/>
    </row>
    <row r="3665" spans="1:12" ht="13.5" customHeight="1" x14ac:dyDescent="0.25">
      <c r="A3665" s="3" t="s">
        <v>70</v>
      </c>
      <c r="B3665" s="2" t="s">
        <v>42559</v>
      </c>
      <c r="C3665" s="2" t="s">
        <v>14534</v>
      </c>
      <c r="D3665" s="3" t="s">
        <v>14535</v>
      </c>
      <c r="E3665" s="3" t="s">
        <v>14536</v>
      </c>
      <c r="F3665" s="3" t="s">
        <v>14537</v>
      </c>
      <c r="G3665" s="3" t="s">
        <v>14538</v>
      </c>
      <c r="H3665" s="3" t="s">
        <v>14535</v>
      </c>
      <c r="I3665" s="3" t="s">
        <v>33335</v>
      </c>
      <c r="J3665" s="3" t="s">
        <v>33336</v>
      </c>
      <c r="K3665" s="4" t="s">
        <v>33337</v>
      </c>
      <c r="L3665" s="3"/>
    </row>
    <row r="3666" spans="1:12" ht="13.5" customHeight="1" x14ac:dyDescent="0.25">
      <c r="A3666" s="3" t="s">
        <v>162</v>
      </c>
      <c r="B3666" s="2" t="s">
        <v>42560</v>
      </c>
      <c r="C3666" s="2" t="s">
        <v>14539</v>
      </c>
      <c r="D3666" s="3" t="s">
        <v>14540</v>
      </c>
      <c r="E3666" s="3" t="s">
        <v>14541</v>
      </c>
      <c r="F3666" s="3" t="s">
        <v>14542</v>
      </c>
      <c r="G3666" s="3" t="s">
        <v>14540</v>
      </c>
      <c r="H3666" s="3" t="s">
        <v>33338</v>
      </c>
      <c r="I3666" s="3" t="s">
        <v>33339</v>
      </c>
      <c r="J3666" s="3" t="s">
        <v>33340</v>
      </c>
      <c r="K3666" s="3" t="s">
        <v>33338</v>
      </c>
      <c r="L3666" s="3"/>
    </row>
    <row r="3667" spans="1:12" ht="13.5" customHeight="1" x14ac:dyDescent="0.25">
      <c r="A3667" s="3" t="s">
        <v>162</v>
      </c>
      <c r="B3667" s="2" t="s">
        <v>42561</v>
      </c>
      <c r="C3667" s="2" t="s">
        <v>14543</v>
      </c>
      <c r="D3667" s="3" t="s">
        <v>14544</v>
      </c>
      <c r="E3667" s="3" t="s">
        <v>14544</v>
      </c>
      <c r="F3667" s="3" t="s">
        <v>14545</v>
      </c>
      <c r="G3667" s="3" t="s">
        <v>14546</v>
      </c>
      <c r="H3667" s="3" t="s">
        <v>33341</v>
      </c>
      <c r="I3667" s="3" t="s">
        <v>33341</v>
      </c>
      <c r="J3667" s="3" t="s">
        <v>33342</v>
      </c>
      <c r="K3667" s="3" t="s">
        <v>33343</v>
      </c>
      <c r="L3667" s="3"/>
    </row>
    <row r="3668" spans="1:12" ht="13.5" customHeight="1" x14ac:dyDescent="0.25">
      <c r="A3668" s="3" t="s">
        <v>162</v>
      </c>
      <c r="B3668" s="2" t="s">
        <v>42562</v>
      </c>
      <c r="C3668" s="2" t="s">
        <v>14547</v>
      </c>
      <c r="D3668" s="3" t="s">
        <v>14548</v>
      </c>
      <c r="E3668" s="3" t="s">
        <v>14548</v>
      </c>
      <c r="F3668" s="3" t="s">
        <v>14549</v>
      </c>
      <c r="G3668" s="3" t="s">
        <v>14550</v>
      </c>
      <c r="H3668" s="3" t="s">
        <v>33344</v>
      </c>
      <c r="I3668" s="3" t="s">
        <v>33344</v>
      </c>
      <c r="J3668" s="3" t="s">
        <v>33345</v>
      </c>
      <c r="K3668" s="4" t="s">
        <v>33346</v>
      </c>
      <c r="L3668" s="3"/>
    </row>
    <row r="3669" spans="1:12" ht="13.5" customHeight="1" x14ac:dyDescent="0.25">
      <c r="A3669" s="3" t="s">
        <v>162</v>
      </c>
      <c r="B3669" s="2" t="s">
        <v>42563</v>
      </c>
      <c r="C3669" s="2" t="s">
        <v>14551</v>
      </c>
      <c r="D3669" s="3" t="s">
        <v>14552</v>
      </c>
      <c r="E3669" s="3" t="s">
        <v>14552</v>
      </c>
      <c r="F3669" s="3" t="s">
        <v>14553</v>
      </c>
      <c r="G3669" s="3" t="s">
        <v>14554</v>
      </c>
      <c r="H3669" s="3" t="s">
        <v>33347</v>
      </c>
      <c r="I3669" s="3" t="s">
        <v>33347</v>
      </c>
      <c r="J3669" s="3" t="s">
        <v>33348</v>
      </c>
      <c r="K3669" s="4" t="s">
        <v>33349</v>
      </c>
      <c r="L3669" s="3"/>
    </row>
    <row r="3670" spans="1:12" ht="13.5" customHeight="1" x14ac:dyDescent="0.25">
      <c r="A3670" s="3" t="s">
        <v>162</v>
      </c>
      <c r="B3670" s="2" t="s">
        <v>42564</v>
      </c>
      <c r="C3670" s="2" t="s">
        <v>14555</v>
      </c>
      <c r="D3670" s="3" t="s">
        <v>14556</v>
      </c>
      <c r="E3670" s="3" t="s">
        <v>14556</v>
      </c>
      <c r="F3670" s="3" t="s">
        <v>14557</v>
      </c>
      <c r="G3670" s="3" t="s">
        <v>14558</v>
      </c>
      <c r="H3670" s="3" t="s">
        <v>33350</v>
      </c>
      <c r="I3670" s="3" t="s">
        <v>33350</v>
      </c>
      <c r="J3670" s="3" t="s">
        <v>33351</v>
      </c>
      <c r="K3670" s="4" t="s">
        <v>33352</v>
      </c>
      <c r="L3670" s="3"/>
    </row>
    <row r="3671" spans="1:12" ht="13.5" customHeight="1" x14ac:dyDescent="0.25">
      <c r="A3671" s="3" t="s">
        <v>162</v>
      </c>
      <c r="B3671" s="2" t="s">
        <v>42565</v>
      </c>
      <c r="C3671" s="2" t="s">
        <v>14559</v>
      </c>
      <c r="D3671" s="3" t="s">
        <v>14560</v>
      </c>
      <c r="E3671" s="3" t="s">
        <v>14561</v>
      </c>
      <c r="F3671" s="3" t="s">
        <v>14562</v>
      </c>
      <c r="G3671" s="3" t="s">
        <v>14563</v>
      </c>
      <c r="H3671" s="3" t="s">
        <v>14560</v>
      </c>
      <c r="I3671" s="3" t="s">
        <v>33353</v>
      </c>
      <c r="J3671" s="3" t="s">
        <v>33354</v>
      </c>
      <c r="K3671" s="4" t="s">
        <v>33355</v>
      </c>
      <c r="L3671" s="3"/>
    </row>
    <row r="3672" spans="1:12" ht="13.5" customHeight="1" x14ac:dyDescent="0.25">
      <c r="A3672" s="3" t="s">
        <v>9</v>
      </c>
      <c r="B3672" s="2" t="s">
        <v>42566</v>
      </c>
      <c r="C3672" s="2" t="s">
        <v>14564</v>
      </c>
      <c r="D3672" s="3" t="s">
        <v>14565</v>
      </c>
      <c r="E3672" s="3" t="s">
        <v>14565</v>
      </c>
      <c r="F3672" s="3" t="s">
        <v>14566</v>
      </c>
      <c r="G3672" s="3" t="s">
        <v>14567</v>
      </c>
      <c r="H3672" s="3" t="s">
        <v>33356</v>
      </c>
      <c r="I3672" s="3" t="s">
        <v>33356</v>
      </c>
      <c r="J3672" s="3" t="s">
        <v>33357</v>
      </c>
      <c r="K3672" s="3" t="s">
        <v>33358</v>
      </c>
      <c r="L3672" s="3"/>
    </row>
    <row r="3673" spans="1:12" ht="13.5" customHeight="1" x14ac:dyDescent="0.25">
      <c r="A3673" s="3" t="s">
        <v>9</v>
      </c>
      <c r="B3673" s="2" t="s">
        <v>42567</v>
      </c>
      <c r="C3673" s="2" t="s">
        <v>14568</v>
      </c>
      <c r="D3673" s="3" t="s">
        <v>14569</v>
      </c>
      <c r="E3673" s="3" t="s">
        <v>14569</v>
      </c>
      <c r="F3673" s="3" t="s">
        <v>14570</v>
      </c>
      <c r="G3673" s="3" t="s">
        <v>14571</v>
      </c>
      <c r="H3673" s="3" t="s">
        <v>33359</v>
      </c>
      <c r="I3673" s="3" t="s">
        <v>33359</v>
      </c>
      <c r="J3673" s="3" t="s">
        <v>33360</v>
      </c>
      <c r="K3673" s="3" t="s">
        <v>33361</v>
      </c>
      <c r="L3673" s="3"/>
    </row>
    <row r="3674" spans="1:12" ht="13.5" customHeight="1" x14ac:dyDescent="0.25">
      <c r="A3674" s="3" t="s">
        <v>9</v>
      </c>
      <c r="B3674" s="2" t="s">
        <v>42568</v>
      </c>
      <c r="C3674" s="2" t="s">
        <v>14572</v>
      </c>
      <c r="D3674" s="3" t="s">
        <v>14573</v>
      </c>
      <c r="E3674" s="3" t="s">
        <v>14574</v>
      </c>
      <c r="F3674" s="3" t="s">
        <v>14575</v>
      </c>
      <c r="G3674" s="3" t="s">
        <v>14576</v>
      </c>
      <c r="H3674" s="3" t="s">
        <v>33362</v>
      </c>
      <c r="I3674" s="3" t="s">
        <v>33363</v>
      </c>
      <c r="J3674" s="3" t="s">
        <v>33364</v>
      </c>
      <c r="K3674" s="3" t="s">
        <v>33365</v>
      </c>
      <c r="L3674" s="3"/>
    </row>
    <row r="3675" spans="1:12" ht="13.5" customHeight="1" x14ac:dyDescent="0.25">
      <c r="A3675" s="3" t="s">
        <v>9</v>
      </c>
      <c r="B3675" s="2" t="s">
        <v>42569</v>
      </c>
      <c r="C3675" s="2" t="s">
        <v>14577</v>
      </c>
      <c r="D3675" s="3" t="s">
        <v>14578</v>
      </c>
      <c r="E3675" s="3" t="s">
        <v>14579</v>
      </c>
      <c r="F3675" s="3" t="s">
        <v>14580</v>
      </c>
      <c r="G3675" s="3" t="s">
        <v>14581</v>
      </c>
      <c r="H3675" s="3" t="s">
        <v>33366</v>
      </c>
      <c r="I3675" s="3" t="s">
        <v>33367</v>
      </c>
      <c r="J3675" s="3" t="s">
        <v>33368</v>
      </c>
      <c r="K3675" s="4" t="s">
        <v>33369</v>
      </c>
      <c r="L3675" s="3"/>
    </row>
    <row r="3676" spans="1:12" ht="13.5" customHeight="1" x14ac:dyDescent="0.25">
      <c r="A3676" s="3" t="s">
        <v>9</v>
      </c>
      <c r="B3676" s="2" t="s">
        <v>42570</v>
      </c>
      <c r="C3676" s="2" t="s">
        <v>14582</v>
      </c>
      <c r="D3676" s="3" t="s">
        <v>14583</v>
      </c>
      <c r="E3676" s="3" t="s">
        <v>14583</v>
      </c>
      <c r="F3676" s="3" t="s">
        <v>14584</v>
      </c>
      <c r="G3676" s="3" t="s">
        <v>14585</v>
      </c>
      <c r="H3676" s="3" t="s">
        <v>33370</v>
      </c>
      <c r="I3676" s="3" t="s">
        <v>33370</v>
      </c>
      <c r="J3676" s="3" t="s">
        <v>33371</v>
      </c>
      <c r="K3676" s="4" t="s">
        <v>33372</v>
      </c>
      <c r="L3676" s="3"/>
    </row>
    <row r="3677" spans="1:12" ht="13.5" customHeight="1" x14ac:dyDescent="0.25">
      <c r="A3677" s="3" t="s">
        <v>9</v>
      </c>
      <c r="B3677" s="2" t="s">
        <v>42571</v>
      </c>
      <c r="C3677" s="2" t="s">
        <v>14586</v>
      </c>
      <c r="D3677" s="3" t="s">
        <v>14587</v>
      </c>
      <c r="E3677" s="3" t="s">
        <v>14588</v>
      </c>
      <c r="F3677" s="3" t="s">
        <v>14589</v>
      </c>
      <c r="G3677" s="3" t="s">
        <v>14590</v>
      </c>
      <c r="H3677" s="3" t="s">
        <v>33373</v>
      </c>
      <c r="I3677" s="3" t="s">
        <v>33374</v>
      </c>
      <c r="J3677" s="3" t="s">
        <v>33375</v>
      </c>
      <c r="K3677" s="4" t="s">
        <v>33376</v>
      </c>
      <c r="L3677" s="3"/>
    </row>
    <row r="3678" spans="1:12" ht="13.5" customHeight="1" x14ac:dyDescent="0.25">
      <c r="A3678" s="3" t="s">
        <v>9</v>
      </c>
      <c r="B3678" s="2" t="s">
        <v>42572</v>
      </c>
      <c r="C3678" s="2" t="s">
        <v>14591</v>
      </c>
      <c r="D3678" s="3" t="s">
        <v>14592</v>
      </c>
      <c r="E3678" s="3" t="s">
        <v>14592</v>
      </c>
      <c r="F3678" s="3" t="s">
        <v>14593</v>
      </c>
      <c r="G3678" s="3" t="s">
        <v>14594</v>
      </c>
      <c r="H3678" s="3" t="s">
        <v>33377</v>
      </c>
      <c r="I3678" s="3" t="s">
        <v>33377</v>
      </c>
      <c r="J3678" s="3" t="s">
        <v>33378</v>
      </c>
      <c r="K3678" s="4" t="s">
        <v>33379</v>
      </c>
      <c r="L3678" s="3"/>
    </row>
    <row r="3679" spans="1:12" ht="13.5" customHeight="1" x14ac:dyDescent="0.25">
      <c r="A3679" s="3" t="s">
        <v>9</v>
      </c>
      <c r="B3679" s="2" t="s">
        <v>42573</v>
      </c>
      <c r="C3679" s="2" t="s">
        <v>14595</v>
      </c>
      <c r="D3679" s="3" t="s">
        <v>14596</v>
      </c>
      <c r="E3679" s="3" t="s">
        <v>14596</v>
      </c>
      <c r="F3679" s="3" t="s">
        <v>14597</v>
      </c>
      <c r="G3679" s="3" t="s">
        <v>14598</v>
      </c>
      <c r="H3679" s="3" t="s">
        <v>33380</v>
      </c>
      <c r="I3679" s="3" t="s">
        <v>33380</v>
      </c>
      <c r="J3679" s="3" t="s">
        <v>33381</v>
      </c>
      <c r="K3679" s="3" t="s">
        <v>33382</v>
      </c>
      <c r="L3679" s="3"/>
    </row>
    <row r="3680" spans="1:12" ht="13.5" customHeight="1" x14ac:dyDescent="0.25">
      <c r="A3680" s="3" t="s">
        <v>9</v>
      </c>
      <c r="B3680" s="2" t="s">
        <v>42574</v>
      </c>
      <c r="C3680" s="2" t="s">
        <v>14599</v>
      </c>
      <c r="D3680" s="3" t="s">
        <v>14600</v>
      </c>
      <c r="E3680" s="3" t="s">
        <v>14601</v>
      </c>
      <c r="F3680" s="3" t="s">
        <v>14602</v>
      </c>
      <c r="G3680" s="3" t="s">
        <v>14603</v>
      </c>
      <c r="H3680" s="3" t="s">
        <v>33383</v>
      </c>
      <c r="I3680" s="3" t="s">
        <v>33384</v>
      </c>
      <c r="J3680" s="3" t="s">
        <v>33385</v>
      </c>
      <c r="K3680" s="3" t="s">
        <v>33386</v>
      </c>
      <c r="L3680" s="3"/>
    </row>
    <row r="3681" spans="1:12" ht="13.5" customHeight="1" x14ac:dyDescent="0.25">
      <c r="A3681" s="3" t="s">
        <v>9</v>
      </c>
      <c r="B3681" s="2" t="s">
        <v>42575</v>
      </c>
      <c r="C3681" s="2" t="s">
        <v>14604</v>
      </c>
      <c r="D3681" s="3" t="s">
        <v>14605</v>
      </c>
      <c r="E3681" s="3" t="s">
        <v>14606</v>
      </c>
      <c r="F3681" s="3" t="s">
        <v>14607</v>
      </c>
      <c r="G3681" s="3" t="s">
        <v>14608</v>
      </c>
      <c r="H3681" s="3" t="s">
        <v>33387</v>
      </c>
      <c r="I3681" s="3" t="s">
        <v>33388</v>
      </c>
      <c r="J3681" s="3" t="s">
        <v>33389</v>
      </c>
      <c r="K3681" s="3" t="s">
        <v>33390</v>
      </c>
      <c r="L3681" s="3"/>
    </row>
    <row r="3682" spans="1:12" ht="13.5" customHeight="1" x14ac:dyDescent="0.25">
      <c r="A3682" s="3" t="s">
        <v>9</v>
      </c>
      <c r="B3682" s="2" t="s">
        <v>42576</v>
      </c>
      <c r="C3682" s="2" t="s">
        <v>14609</v>
      </c>
      <c r="D3682" s="3" t="s">
        <v>14610</v>
      </c>
      <c r="E3682" s="3" t="s">
        <v>14610</v>
      </c>
      <c r="F3682" s="3" t="s">
        <v>14611</v>
      </c>
      <c r="G3682" s="3" t="s">
        <v>14612</v>
      </c>
      <c r="H3682" s="3" t="s">
        <v>33391</v>
      </c>
      <c r="I3682" s="3" t="s">
        <v>33391</v>
      </c>
      <c r="J3682" s="3" t="s">
        <v>33392</v>
      </c>
      <c r="K3682" s="3" t="s">
        <v>33393</v>
      </c>
      <c r="L3682" s="3"/>
    </row>
    <row r="3683" spans="1:12" ht="13.5" customHeight="1" x14ac:dyDescent="0.25">
      <c r="A3683" s="3" t="s">
        <v>506</v>
      </c>
      <c r="B3683" s="2" t="s">
        <v>42577</v>
      </c>
      <c r="C3683" s="2" t="s">
        <v>14613</v>
      </c>
      <c r="D3683" s="3" t="s">
        <v>14614</v>
      </c>
      <c r="E3683" s="3" t="s">
        <v>14614</v>
      </c>
      <c r="F3683" s="3" t="s">
        <v>14615</v>
      </c>
      <c r="G3683" s="3" t="s">
        <v>14614</v>
      </c>
      <c r="H3683" s="3" t="s">
        <v>33394</v>
      </c>
      <c r="I3683" s="3" t="s">
        <v>33394</v>
      </c>
      <c r="J3683" s="3" t="s">
        <v>33395</v>
      </c>
      <c r="K3683" s="3" t="s">
        <v>33394</v>
      </c>
      <c r="L3683" s="3"/>
    </row>
    <row r="3684" spans="1:12" ht="13.5" customHeight="1" x14ac:dyDescent="0.25">
      <c r="A3684" s="3" t="s">
        <v>213</v>
      </c>
      <c r="B3684" s="2" t="s">
        <v>42578</v>
      </c>
      <c r="C3684" s="2" t="s">
        <v>14616</v>
      </c>
      <c r="D3684" s="3" t="s">
        <v>14617</v>
      </c>
      <c r="E3684" s="3" t="s">
        <v>14617</v>
      </c>
      <c r="F3684" s="3" t="s">
        <v>14618</v>
      </c>
      <c r="G3684" s="3" t="s">
        <v>14617</v>
      </c>
      <c r="H3684" s="3" t="s">
        <v>33396</v>
      </c>
      <c r="I3684" s="3" t="s">
        <v>33396</v>
      </c>
      <c r="J3684" s="3" t="s">
        <v>33397</v>
      </c>
      <c r="K3684" s="3" t="s">
        <v>33396</v>
      </c>
      <c r="L3684" s="3"/>
    </row>
    <row r="3685" spans="1:12" ht="13.5" customHeight="1" x14ac:dyDescent="0.25">
      <c r="A3685" s="3" t="s">
        <v>213</v>
      </c>
      <c r="B3685" s="2" t="s">
        <v>42579</v>
      </c>
      <c r="C3685" s="2" t="s">
        <v>14619</v>
      </c>
      <c r="D3685" s="3" t="s">
        <v>14620</v>
      </c>
      <c r="E3685" s="3" t="s">
        <v>14620</v>
      </c>
      <c r="F3685" s="3" t="s">
        <v>14621</v>
      </c>
      <c r="G3685" s="3" t="s">
        <v>14620</v>
      </c>
      <c r="H3685" s="3" t="s">
        <v>33398</v>
      </c>
      <c r="I3685" s="3" t="s">
        <v>33398</v>
      </c>
      <c r="J3685" s="3" t="s">
        <v>33399</v>
      </c>
      <c r="K3685" s="3" t="s">
        <v>33398</v>
      </c>
      <c r="L3685" s="3"/>
    </row>
    <row r="3686" spans="1:12" ht="13.5" customHeight="1" x14ac:dyDescent="0.25">
      <c r="A3686" s="3" t="s">
        <v>54</v>
      </c>
      <c r="B3686" s="2" t="s">
        <v>42580</v>
      </c>
      <c r="C3686" s="2" t="s">
        <v>14622</v>
      </c>
      <c r="D3686" s="3" t="s">
        <v>14623</v>
      </c>
      <c r="E3686" s="3" t="s">
        <v>14623</v>
      </c>
      <c r="F3686" s="3" t="s">
        <v>14624</v>
      </c>
      <c r="G3686" s="3" t="s">
        <v>14625</v>
      </c>
      <c r="H3686" s="3" t="s">
        <v>33400</v>
      </c>
      <c r="I3686" s="3" t="s">
        <v>33400</v>
      </c>
      <c r="J3686" s="3" t="s">
        <v>33401</v>
      </c>
      <c r="K3686" s="3" t="s">
        <v>33402</v>
      </c>
      <c r="L3686" s="3"/>
    </row>
    <row r="3687" spans="1:12" ht="13.5" customHeight="1" x14ac:dyDescent="0.25">
      <c r="A3687" s="5" t="s">
        <v>13581</v>
      </c>
      <c r="B3687" s="5" t="s">
        <v>44944</v>
      </c>
      <c r="C3687" s="5" t="s">
        <v>44945</v>
      </c>
      <c r="D3687" s="5" t="s">
        <v>44946</v>
      </c>
      <c r="E3687" s="1" t="s">
        <v>44947</v>
      </c>
      <c r="F3687" s="1" t="s">
        <v>44948</v>
      </c>
      <c r="G3687" s="1" t="s">
        <v>44949</v>
      </c>
      <c r="H3687" s="5" t="str">
        <f ca="1">IFERROR(__xludf.DUMMYFUNCTION("GOOGLETRANSLATE(D145,""en"",""ja"")"),"神経細胞接着分子1")</f>
        <v>神経細胞接着分子1</v>
      </c>
      <c r="I3687" s="5" t="str">
        <f ca="1">IFERROR(__xludf.DUMMYFUNCTION("GOOGLETRANSLATE(E145,""en"",""ja"")"),"CD56; 神経細胞接着分子1")</f>
        <v>CD56; 神経細胞接着分子1</v>
      </c>
      <c r="J3687" s="5" t="str">
        <f ca="1">IFERROR(__xludf.DUMMYFUNCTION("GOOGLETRANSLATE(F145,""en"",""ja"")"),"生物標本中の神経細胞接着分子 1 の測定。")</f>
        <v>生物標本中の神経細胞接着分子 1 の測定。</v>
      </c>
      <c r="K3687" s="5" t="str">
        <f ca="1">IFERROR(__xludf.DUMMYFUNCTION("GOOGLETRANSLATE(G145,""en"",""ja"")"),"神経細胞接着分子1の測定")</f>
        <v>神経細胞接着分子1の測定</v>
      </c>
      <c r="L3687" s="3"/>
    </row>
    <row r="3688" spans="1:12" ht="13.5" customHeight="1" x14ac:dyDescent="0.25">
      <c r="A3688" s="3" t="s">
        <v>9</v>
      </c>
      <c r="B3688" s="2" t="s">
        <v>42581</v>
      </c>
      <c r="C3688" s="2" t="s">
        <v>14626</v>
      </c>
      <c r="D3688" s="3" t="s">
        <v>14627</v>
      </c>
      <c r="E3688" s="3" t="s">
        <v>14628</v>
      </c>
      <c r="F3688" s="3" t="s">
        <v>14629</v>
      </c>
      <c r="G3688" s="3" t="s">
        <v>14630</v>
      </c>
      <c r="H3688" s="3" t="s">
        <v>33403</v>
      </c>
      <c r="I3688" s="3" t="s">
        <v>33404</v>
      </c>
      <c r="J3688" s="3" t="s">
        <v>33405</v>
      </c>
      <c r="K3688" s="3" t="s">
        <v>33406</v>
      </c>
      <c r="L3688" s="3"/>
    </row>
    <row r="3689" spans="1:12" ht="13.5" customHeight="1" x14ac:dyDescent="0.25">
      <c r="A3689" s="3" t="s">
        <v>9</v>
      </c>
      <c r="B3689" s="2" t="s">
        <v>42582</v>
      </c>
      <c r="C3689" s="2" t="s">
        <v>14631</v>
      </c>
      <c r="D3689" s="3" t="s">
        <v>14632</v>
      </c>
      <c r="E3689" s="3" t="s">
        <v>14632</v>
      </c>
      <c r="F3689" s="3" t="s">
        <v>14633</v>
      </c>
      <c r="G3689" s="3" t="s">
        <v>14634</v>
      </c>
      <c r="H3689" s="3" t="s">
        <v>33407</v>
      </c>
      <c r="I3689" s="3" t="s">
        <v>33407</v>
      </c>
      <c r="J3689" s="3" t="s">
        <v>33408</v>
      </c>
      <c r="K3689" s="3" t="s">
        <v>33409</v>
      </c>
      <c r="L3689" s="3"/>
    </row>
    <row r="3690" spans="1:12" ht="13.5" customHeight="1" x14ac:dyDescent="0.25">
      <c r="A3690" s="5" t="s">
        <v>13581</v>
      </c>
      <c r="B3690" s="5" t="s">
        <v>44950</v>
      </c>
      <c r="C3690" s="5" t="s">
        <v>44951</v>
      </c>
      <c r="D3690" s="5" t="s">
        <v>44952</v>
      </c>
      <c r="E3690" s="1" t="s">
        <v>44952</v>
      </c>
      <c r="F3690" s="1" t="s">
        <v>44953</v>
      </c>
      <c r="G3690" s="1" t="s">
        <v>44954</v>
      </c>
      <c r="H3690" s="5" t="str">
        <f ca="1">IFERROR(__xludf.DUMMYFUNCTION("GOOGLETRANSLATE(D146,""en"",""ja"")"),"核多形性")</f>
        <v>核多形性</v>
      </c>
      <c r="I3690" s="5" t="str">
        <f ca="1">IFERROR(__xludf.DUMMYFUNCTION("GOOGLETRANSLATE(E146,""en"",""ja"")"),"核多形性")</f>
        <v>核多形性</v>
      </c>
      <c r="J3690" s="5" t="str">
        <f ca="1">IFERROR(__xludf.DUMMYFUNCTION("GOOGLETRANSLATE(F146,""en"",""ja"")"),"生物標本における核多形性の評価。")</f>
        <v>生物標本における核多形性の評価。</v>
      </c>
      <c r="K3690" s="5" t="str">
        <f ca="1">IFERROR(__xludf.DUMMYFUNCTION("GOOGLETRANSLATE(G146,""en"",""ja"")"),"核多形性評価")</f>
        <v>核多形性評価</v>
      </c>
      <c r="L3690" s="3"/>
    </row>
    <row r="3691" spans="1:12" ht="13.5" customHeight="1" x14ac:dyDescent="0.25">
      <c r="A3691" s="3" t="s">
        <v>54</v>
      </c>
      <c r="B3691" s="2" t="s">
        <v>42583</v>
      </c>
      <c r="C3691" s="2" t="s">
        <v>14635</v>
      </c>
      <c r="D3691" s="3" t="s">
        <v>14636</v>
      </c>
      <c r="E3691" s="3" t="s">
        <v>14637</v>
      </c>
      <c r="F3691" s="3" t="s">
        <v>14638</v>
      </c>
      <c r="G3691" s="3" t="s">
        <v>14639</v>
      </c>
      <c r="H3691" s="3" t="s">
        <v>33410</v>
      </c>
      <c r="I3691" s="3" t="s">
        <v>33411</v>
      </c>
      <c r="J3691" s="3" t="s">
        <v>33412</v>
      </c>
      <c r="K3691" s="3" t="s">
        <v>33413</v>
      </c>
      <c r="L3691" s="3"/>
    </row>
    <row r="3692" spans="1:12" ht="13.5" customHeight="1" x14ac:dyDescent="0.25">
      <c r="A3692" s="3" t="s">
        <v>9</v>
      </c>
      <c r="B3692" s="2" t="s">
        <v>42584</v>
      </c>
      <c r="C3692" s="2" t="s">
        <v>14640</v>
      </c>
      <c r="D3692" s="3" t="s">
        <v>14641</v>
      </c>
      <c r="E3692" s="3" t="s">
        <v>14642</v>
      </c>
      <c r="F3692" s="3" t="s">
        <v>14643</v>
      </c>
      <c r="G3692" s="3" t="s">
        <v>14644</v>
      </c>
      <c r="H3692" s="3" t="s">
        <v>33414</v>
      </c>
      <c r="I3692" s="3" t="s">
        <v>33415</v>
      </c>
      <c r="J3692" s="3" t="s">
        <v>33416</v>
      </c>
      <c r="K3692" s="3" t="s">
        <v>33417</v>
      </c>
      <c r="L3692" s="3"/>
    </row>
    <row r="3693" spans="1:12" ht="13.5" customHeight="1" x14ac:dyDescent="0.25">
      <c r="A3693" s="3" t="s">
        <v>54</v>
      </c>
      <c r="B3693" s="2" t="s">
        <v>42585</v>
      </c>
      <c r="C3693" s="2" t="s">
        <v>14645</v>
      </c>
      <c r="D3693" s="3" t="s">
        <v>14646</v>
      </c>
      <c r="E3693" s="3" t="s">
        <v>14647</v>
      </c>
      <c r="F3693" s="3" t="s">
        <v>14648</v>
      </c>
      <c r="G3693" s="3" t="s">
        <v>14649</v>
      </c>
      <c r="H3693" s="3" t="s">
        <v>33418</v>
      </c>
      <c r="I3693" s="3" t="s">
        <v>33419</v>
      </c>
      <c r="J3693" s="3" t="s">
        <v>33420</v>
      </c>
      <c r="K3693" s="3" t="s">
        <v>33421</v>
      </c>
      <c r="L3693" s="3"/>
    </row>
    <row r="3694" spans="1:12" ht="13.5" customHeight="1" x14ac:dyDescent="0.25">
      <c r="A3694" s="3" t="s">
        <v>9</v>
      </c>
      <c r="B3694" s="2" t="s">
        <v>42585</v>
      </c>
      <c r="C3694" s="2" t="s">
        <v>14645</v>
      </c>
      <c r="D3694" s="3" t="s">
        <v>14646</v>
      </c>
      <c r="E3694" s="3" t="s">
        <v>14647</v>
      </c>
      <c r="F3694" s="3" t="s">
        <v>14648</v>
      </c>
      <c r="G3694" s="3" t="s">
        <v>14649</v>
      </c>
      <c r="H3694" s="3" t="s">
        <v>33418</v>
      </c>
      <c r="I3694" s="3" t="s">
        <v>33419</v>
      </c>
      <c r="J3694" s="3" t="s">
        <v>33420</v>
      </c>
      <c r="K3694" s="3" t="s">
        <v>33421</v>
      </c>
      <c r="L3694" s="3"/>
    </row>
    <row r="3695" spans="1:12" ht="13.5" customHeight="1" x14ac:dyDescent="0.25">
      <c r="A3695" s="3" t="s">
        <v>9</v>
      </c>
      <c r="B3695" s="2" t="s">
        <v>42586</v>
      </c>
      <c r="C3695" s="2" t="s">
        <v>14650</v>
      </c>
      <c r="D3695" s="3" t="s">
        <v>14651</v>
      </c>
      <c r="E3695" s="3" t="s">
        <v>14652</v>
      </c>
      <c r="F3695" s="3" t="s">
        <v>14653</v>
      </c>
      <c r="G3695" s="3" t="s">
        <v>14654</v>
      </c>
      <c r="H3695" s="3" t="s">
        <v>33422</v>
      </c>
      <c r="I3695" s="3" t="s">
        <v>33423</v>
      </c>
      <c r="J3695" s="3" t="s">
        <v>33424</v>
      </c>
      <c r="K3695" s="4" t="s">
        <v>33425</v>
      </c>
      <c r="L3695" s="3"/>
    </row>
    <row r="3696" spans="1:12" ht="13.5" customHeight="1" x14ac:dyDescent="0.25">
      <c r="A3696" s="3" t="s">
        <v>84</v>
      </c>
      <c r="B3696" s="2" t="s">
        <v>42587</v>
      </c>
      <c r="C3696" s="2" t="s">
        <v>14655</v>
      </c>
      <c r="D3696" s="3" t="s">
        <v>14656</v>
      </c>
      <c r="E3696" s="3" t="s">
        <v>14656</v>
      </c>
      <c r="F3696" s="3" t="s">
        <v>14657</v>
      </c>
      <c r="G3696" s="3" t="s">
        <v>14656</v>
      </c>
      <c r="H3696" s="3" t="s">
        <v>33426</v>
      </c>
      <c r="I3696" s="3" t="s">
        <v>33426</v>
      </c>
      <c r="J3696" s="3" t="s">
        <v>33427</v>
      </c>
      <c r="K3696" s="3" t="s">
        <v>33426</v>
      </c>
      <c r="L3696" s="3"/>
    </row>
    <row r="3697" spans="1:12" ht="13.5" customHeight="1" x14ac:dyDescent="0.25">
      <c r="A3697" s="3" t="s">
        <v>70</v>
      </c>
      <c r="B3697" s="2" t="s">
        <v>42588</v>
      </c>
      <c r="C3697" s="2" t="s">
        <v>14658</v>
      </c>
      <c r="D3697" s="3" t="s">
        <v>14659</v>
      </c>
      <c r="E3697" s="3" t="s">
        <v>14659</v>
      </c>
      <c r="F3697" s="3" t="s">
        <v>14660</v>
      </c>
      <c r="G3697" s="3" t="s">
        <v>14661</v>
      </c>
      <c r="H3697" s="3" t="s">
        <v>33428</v>
      </c>
      <c r="I3697" s="3" t="s">
        <v>33428</v>
      </c>
      <c r="J3697" s="3" t="s">
        <v>33429</v>
      </c>
      <c r="K3697" s="3" t="s">
        <v>33430</v>
      </c>
      <c r="L3697" s="3"/>
    </row>
    <row r="3698" spans="1:12" ht="13.5" customHeight="1" x14ac:dyDescent="0.25">
      <c r="A3698" s="3" t="s">
        <v>54</v>
      </c>
      <c r="B3698" s="2" t="s">
        <v>42589</v>
      </c>
      <c r="C3698" s="2" t="s">
        <v>14662</v>
      </c>
      <c r="D3698" s="3" t="s">
        <v>14663</v>
      </c>
      <c r="E3698" s="3" t="s">
        <v>14664</v>
      </c>
      <c r="F3698" s="3" t="s">
        <v>14665</v>
      </c>
      <c r="G3698" s="3" t="s">
        <v>14666</v>
      </c>
      <c r="H3698" s="3" t="s">
        <v>33431</v>
      </c>
      <c r="I3698" s="3" t="s">
        <v>33432</v>
      </c>
      <c r="J3698" s="3" t="s">
        <v>33433</v>
      </c>
      <c r="K3698" s="3" t="s">
        <v>33434</v>
      </c>
      <c r="L3698" s="3"/>
    </row>
    <row r="3699" spans="1:12" ht="13.5" customHeight="1" x14ac:dyDescent="0.25">
      <c r="A3699" s="3" t="s">
        <v>54</v>
      </c>
      <c r="B3699" s="2" t="s">
        <v>42590</v>
      </c>
      <c r="C3699" s="2" t="s">
        <v>14667</v>
      </c>
      <c r="D3699" s="3" t="s">
        <v>14668</v>
      </c>
      <c r="E3699" s="3" t="s">
        <v>14669</v>
      </c>
      <c r="F3699" s="3" t="s">
        <v>14670</v>
      </c>
      <c r="G3699" s="3" t="s">
        <v>14671</v>
      </c>
      <c r="H3699" s="3" t="s">
        <v>33435</v>
      </c>
      <c r="I3699" s="3" t="s">
        <v>33436</v>
      </c>
      <c r="J3699" s="3" t="s">
        <v>33437</v>
      </c>
      <c r="K3699" s="3" t="s">
        <v>33438</v>
      </c>
      <c r="L3699" s="3"/>
    </row>
    <row r="3700" spans="1:12" ht="13.5" customHeight="1" x14ac:dyDescent="0.25">
      <c r="A3700" s="3" t="s">
        <v>188</v>
      </c>
      <c r="B3700" s="2" t="s">
        <v>42591</v>
      </c>
      <c r="C3700" s="2" t="s">
        <v>14672</v>
      </c>
      <c r="D3700" s="3" t="s">
        <v>14673</v>
      </c>
      <c r="E3700" s="3" t="s">
        <v>14673</v>
      </c>
      <c r="F3700" s="3" t="s">
        <v>14674</v>
      </c>
      <c r="G3700" s="3" t="s">
        <v>14673</v>
      </c>
      <c r="H3700" s="3" t="s">
        <v>33439</v>
      </c>
      <c r="I3700" s="3" t="s">
        <v>33439</v>
      </c>
      <c r="J3700" s="3" t="s">
        <v>33440</v>
      </c>
      <c r="K3700" s="3" t="s">
        <v>33439</v>
      </c>
      <c r="L3700" s="3"/>
    </row>
    <row r="3701" spans="1:12" ht="13.5" customHeight="1" x14ac:dyDescent="0.25">
      <c r="A3701" s="3" t="s">
        <v>54</v>
      </c>
      <c r="B3701" s="2" t="s">
        <v>42592</v>
      </c>
      <c r="C3701" s="2" t="s">
        <v>14675</v>
      </c>
      <c r="D3701" s="3" t="s">
        <v>14676</v>
      </c>
      <c r="E3701" s="3" t="s">
        <v>14677</v>
      </c>
      <c r="F3701" s="3" t="s">
        <v>14678</v>
      </c>
      <c r="G3701" s="3" t="s">
        <v>14679</v>
      </c>
      <c r="H3701" s="3" t="s">
        <v>33441</v>
      </c>
      <c r="I3701" s="3" t="s">
        <v>33442</v>
      </c>
      <c r="J3701" s="3" t="s">
        <v>33443</v>
      </c>
      <c r="K3701" s="3" t="s">
        <v>33444</v>
      </c>
      <c r="L3701" s="3"/>
    </row>
    <row r="3702" spans="1:12" ht="13.5" customHeight="1" x14ac:dyDescent="0.25">
      <c r="A3702" s="3" t="s">
        <v>9</v>
      </c>
      <c r="B3702" s="2" t="s">
        <v>42593</v>
      </c>
      <c r="C3702" s="2" t="s">
        <v>14680</v>
      </c>
      <c r="D3702" s="3" t="s">
        <v>14681</v>
      </c>
      <c r="E3702" s="3" t="s">
        <v>14682</v>
      </c>
      <c r="F3702" s="3" t="s">
        <v>14683</v>
      </c>
      <c r="G3702" s="3" t="s">
        <v>14684</v>
      </c>
      <c r="H3702" s="3" t="s">
        <v>33445</v>
      </c>
      <c r="I3702" s="3" t="s">
        <v>33446</v>
      </c>
      <c r="J3702" s="3" t="s">
        <v>33447</v>
      </c>
      <c r="K3702" s="3" t="s">
        <v>33448</v>
      </c>
      <c r="L3702" s="3"/>
    </row>
    <row r="3703" spans="1:12" ht="13.5" customHeight="1" x14ac:dyDescent="0.25">
      <c r="A3703" s="3" t="s">
        <v>9</v>
      </c>
      <c r="B3703" s="2" t="s">
        <v>42594</v>
      </c>
      <c r="C3703" s="2" t="s">
        <v>14685</v>
      </c>
      <c r="D3703" s="3" t="s">
        <v>14686</v>
      </c>
      <c r="E3703" s="3" t="s">
        <v>14686</v>
      </c>
      <c r="F3703" s="3" t="s">
        <v>14687</v>
      </c>
      <c r="G3703" s="3" t="s">
        <v>14688</v>
      </c>
      <c r="H3703" s="3" t="s">
        <v>33449</v>
      </c>
      <c r="I3703" s="3" t="s">
        <v>33449</v>
      </c>
      <c r="J3703" s="3" t="s">
        <v>33450</v>
      </c>
      <c r="K3703" s="3" t="s">
        <v>33451</v>
      </c>
      <c r="L3703" s="3"/>
    </row>
    <row r="3704" spans="1:12" ht="13.5" customHeight="1" x14ac:dyDescent="0.25">
      <c r="A3704" s="3" t="s">
        <v>9</v>
      </c>
      <c r="B3704" s="2" t="s">
        <v>42595</v>
      </c>
      <c r="C3704" s="2" t="s">
        <v>14689</v>
      </c>
      <c r="D3704" s="3" t="s">
        <v>14690</v>
      </c>
      <c r="E3704" s="3" t="s">
        <v>14691</v>
      </c>
      <c r="F3704" s="3" t="s">
        <v>14692</v>
      </c>
      <c r="G3704" s="3" t="s">
        <v>14693</v>
      </c>
      <c r="H3704" s="3" t="s">
        <v>33452</v>
      </c>
      <c r="I3704" s="3" t="s">
        <v>33453</v>
      </c>
      <c r="J3704" s="3" t="s">
        <v>33454</v>
      </c>
      <c r="K3704" s="3" t="s">
        <v>33455</v>
      </c>
      <c r="L3704" s="3"/>
    </row>
    <row r="3705" spans="1:12" ht="13.5" customHeight="1" x14ac:dyDescent="0.25">
      <c r="A3705" s="3" t="s">
        <v>188</v>
      </c>
      <c r="B3705" s="2" t="s">
        <v>42596</v>
      </c>
      <c r="C3705" s="2" t="s">
        <v>14694</v>
      </c>
      <c r="D3705" s="3" t="s">
        <v>14695</v>
      </c>
      <c r="E3705" s="3" t="s">
        <v>14695</v>
      </c>
      <c r="F3705" s="3" t="s">
        <v>14696</v>
      </c>
      <c r="G3705" s="3" t="s">
        <v>14695</v>
      </c>
      <c r="H3705" s="3" t="s">
        <v>33456</v>
      </c>
      <c r="I3705" s="3" t="s">
        <v>33456</v>
      </c>
      <c r="J3705" s="3" t="s">
        <v>33457</v>
      </c>
      <c r="K3705" s="3" t="s">
        <v>33456</v>
      </c>
      <c r="L3705" s="3"/>
    </row>
    <row r="3706" spans="1:12" ht="13.5" customHeight="1" x14ac:dyDescent="0.25">
      <c r="A3706" s="3" t="s">
        <v>121</v>
      </c>
      <c r="B3706" s="2" t="s">
        <v>42597</v>
      </c>
      <c r="C3706" s="2" t="s">
        <v>14697</v>
      </c>
      <c r="D3706" s="3" t="s">
        <v>14698</v>
      </c>
      <c r="E3706" s="3" t="s">
        <v>14698</v>
      </c>
      <c r="F3706" s="3" t="s">
        <v>14699</v>
      </c>
      <c r="G3706" s="3" t="s">
        <v>14698</v>
      </c>
      <c r="H3706" s="3" t="s">
        <v>33458</v>
      </c>
      <c r="I3706" s="3" t="s">
        <v>33458</v>
      </c>
      <c r="J3706" s="3" t="s">
        <v>33459</v>
      </c>
      <c r="K3706" s="3" t="s">
        <v>33458</v>
      </c>
      <c r="L3706" s="3"/>
    </row>
    <row r="3707" spans="1:12" ht="13.5" customHeight="1" x14ac:dyDescent="0.25">
      <c r="A3707" s="5" t="s">
        <v>13581</v>
      </c>
      <c r="B3707" s="5" t="s">
        <v>44955</v>
      </c>
      <c r="C3707" s="5" t="s">
        <v>44956</v>
      </c>
      <c r="D3707" s="5" t="s">
        <v>44957</v>
      </c>
      <c r="E3707" s="1" t="s">
        <v>44957</v>
      </c>
      <c r="F3707" s="1" t="s">
        <v>44958</v>
      </c>
      <c r="G3707" s="1" t="s">
        <v>44959</v>
      </c>
      <c r="H3707" s="5" t="str">
        <f ca="1">IFERROR(__xludf.DUMMYFUNCTION("GOOGLETRANSLATE(D147,""en"",""ja"")"),"腫瘍細胞")</f>
        <v>腫瘍細胞</v>
      </c>
      <c r="I3707" s="5" t="str">
        <f ca="1">IFERROR(__xludf.DUMMYFUNCTION("GOOGLETRANSLATE(E147,""en"",""ja"")"),"腫瘍細胞")</f>
        <v>腫瘍細胞</v>
      </c>
      <c r="J3707" s="5" t="str">
        <f ca="1">IFERROR(__xludf.DUMMYFUNCTION("GOOGLETRANSLATE(F147,""en"",""ja"")"),"生物標本内の腫瘍細胞の測定。")</f>
        <v>生物標本内の腫瘍細胞の測定。</v>
      </c>
      <c r="K3707" s="5" t="str">
        <f ca="1">IFERROR(__xludf.DUMMYFUNCTION("GOOGLETRANSLATE(G147,""en"",""ja"")"),"腫瘍細胞数")</f>
        <v>腫瘍細胞数</v>
      </c>
      <c r="L3707" s="3"/>
    </row>
    <row r="3708" spans="1:12" ht="13.5" customHeight="1" x14ac:dyDescent="0.25">
      <c r="A3708" s="5" t="s">
        <v>13581</v>
      </c>
      <c r="B3708" s="5" t="s">
        <v>44204</v>
      </c>
      <c r="C3708" s="5" t="s">
        <v>44960</v>
      </c>
      <c r="D3708" s="5" t="s">
        <v>44961</v>
      </c>
      <c r="E3708" s="1" t="s">
        <v>21608</v>
      </c>
      <c r="F3708" s="1" t="s">
        <v>21609</v>
      </c>
      <c r="G3708" s="1" t="s">
        <v>21610</v>
      </c>
      <c r="H3708" s="5" t="str">
        <f ca="1">IFERROR(__xludf.DUMMYFUNCTION("GOOGLETRANSLATE(D148,""en"",""ja"")"),"腫瘍細胞/総細胞")</f>
        <v>腫瘍細胞/総細胞</v>
      </c>
      <c r="I3708" s="5" t="str">
        <f ca="1">IFERROR(__xludf.DUMMYFUNCTION("GOOGLETRANSLATE(E148,""en"",""ja"")"),"癌細胞密度；腫瘍細胞／総細胞；腫瘍細胞／総細胞")</f>
        <v>癌細胞密度；腫瘍細胞／総細胞；腫瘍細胞／総細胞</v>
      </c>
      <c r="J3708" s="5" t="str">
        <f ca="1">IFERROR(__xludf.DUMMYFUNCTION("GOOGLETRANSLATE(F148,""en"",""ja"")"),"生物標本内の総細胞数に対する腫瘍細胞の相対的な測定値（比率またはパーセンテージ）。")</f>
        <v>生物標本内の総細胞数に対する腫瘍細胞の相対的な測定値（比率またはパーセンテージ）。</v>
      </c>
      <c r="K3708" s="5" t="str">
        <f ca="1">IFERROR(__xludf.DUMMYFUNCTION("GOOGLETRANSLATE(G148,""en"",""ja"")"),"がん細胞密度測定")</f>
        <v>がん細胞密度測定</v>
      </c>
      <c r="L3708" s="3"/>
    </row>
    <row r="3709" spans="1:12" ht="13.5" customHeight="1" x14ac:dyDescent="0.25">
      <c r="A3709" s="3" t="s">
        <v>9</v>
      </c>
      <c r="B3709" s="2" t="s">
        <v>42598</v>
      </c>
      <c r="C3709" s="2" t="s">
        <v>14700</v>
      </c>
      <c r="D3709" s="3" t="s">
        <v>14701</v>
      </c>
      <c r="E3709" s="3" t="s">
        <v>14701</v>
      </c>
      <c r="F3709" s="3" t="s">
        <v>14702</v>
      </c>
      <c r="G3709" s="3" t="s">
        <v>14703</v>
      </c>
      <c r="H3709" s="3" t="s">
        <v>33460</v>
      </c>
      <c r="I3709" s="3" t="s">
        <v>33460</v>
      </c>
      <c r="J3709" s="3" t="s">
        <v>33461</v>
      </c>
      <c r="K3709" s="3" t="s">
        <v>33462</v>
      </c>
      <c r="L3709" s="3"/>
    </row>
    <row r="3710" spans="1:12" ht="13.5" customHeight="1" x14ac:dyDescent="0.25">
      <c r="A3710" s="3" t="s">
        <v>1560</v>
      </c>
      <c r="B3710" s="2" t="s">
        <v>42599</v>
      </c>
      <c r="C3710" s="2" t="s">
        <v>14704</v>
      </c>
      <c r="D3710" s="3" t="s">
        <v>14705</v>
      </c>
      <c r="E3710" s="3" t="s">
        <v>14705</v>
      </c>
      <c r="F3710" s="3" t="s">
        <v>14706</v>
      </c>
      <c r="G3710" s="3" t="s">
        <v>14707</v>
      </c>
      <c r="H3710" s="3" t="s">
        <v>33463</v>
      </c>
      <c r="I3710" s="3" t="s">
        <v>33463</v>
      </c>
      <c r="J3710" s="3" t="s">
        <v>33464</v>
      </c>
      <c r="K3710" s="3" t="s">
        <v>33465</v>
      </c>
      <c r="L3710" s="3"/>
    </row>
    <row r="3711" spans="1:12" ht="13.5" customHeight="1" x14ac:dyDescent="0.25">
      <c r="A3711" s="3" t="s">
        <v>9</v>
      </c>
      <c r="B3711" s="2" t="s">
        <v>42600</v>
      </c>
      <c r="C3711" s="2" t="s">
        <v>14708</v>
      </c>
      <c r="D3711" s="3" t="s">
        <v>14709</v>
      </c>
      <c r="E3711" s="3" t="s">
        <v>14710</v>
      </c>
      <c r="F3711" s="3" t="s">
        <v>14711</v>
      </c>
      <c r="G3711" s="3" t="s">
        <v>14712</v>
      </c>
      <c r="H3711" s="3" t="s">
        <v>33466</v>
      </c>
      <c r="I3711" s="3" t="s">
        <v>33467</v>
      </c>
      <c r="J3711" s="3" t="s">
        <v>33468</v>
      </c>
      <c r="K3711" s="3" t="s">
        <v>33469</v>
      </c>
      <c r="L3711" s="3"/>
    </row>
    <row r="3712" spans="1:12" ht="13.5" customHeight="1" x14ac:dyDescent="0.25">
      <c r="A3712" s="3" t="s">
        <v>9</v>
      </c>
      <c r="B3712" s="2" t="s">
        <v>42601</v>
      </c>
      <c r="C3712" s="2" t="s">
        <v>14713</v>
      </c>
      <c r="D3712" s="3" t="s">
        <v>14714</v>
      </c>
      <c r="E3712" s="3" t="s">
        <v>14714</v>
      </c>
      <c r="F3712" s="3" t="s">
        <v>14715</v>
      </c>
      <c r="G3712" s="3" t="s">
        <v>14716</v>
      </c>
      <c r="H3712" s="3" t="s">
        <v>33470</v>
      </c>
      <c r="I3712" s="3" t="s">
        <v>33470</v>
      </c>
      <c r="J3712" s="3" t="s">
        <v>33471</v>
      </c>
      <c r="K3712" s="3" t="s">
        <v>33472</v>
      </c>
      <c r="L3712" s="3"/>
    </row>
    <row r="3713" spans="1:12" ht="13.5" customHeight="1" x14ac:dyDescent="0.25">
      <c r="A3713" s="3" t="s">
        <v>106</v>
      </c>
      <c r="B3713" s="2" t="s">
        <v>42602</v>
      </c>
      <c r="C3713" s="2" t="s">
        <v>14717</v>
      </c>
      <c r="D3713" s="3" t="s">
        <v>14718</v>
      </c>
      <c r="E3713" s="3" t="s">
        <v>14718</v>
      </c>
      <c r="F3713" s="3" t="s">
        <v>14719</v>
      </c>
      <c r="G3713" s="3" t="s">
        <v>14720</v>
      </c>
      <c r="H3713" s="3" t="s">
        <v>33473</v>
      </c>
      <c r="I3713" s="3" t="s">
        <v>33473</v>
      </c>
      <c r="J3713" s="3" t="s">
        <v>33474</v>
      </c>
      <c r="K3713" s="3" t="s">
        <v>33475</v>
      </c>
      <c r="L3713" s="3"/>
    </row>
    <row r="3714" spans="1:12" ht="13.5" customHeight="1" x14ac:dyDescent="0.25">
      <c r="A3714" s="3" t="s">
        <v>9</v>
      </c>
      <c r="B3714" s="2" t="s">
        <v>42602</v>
      </c>
      <c r="C3714" s="2" t="s">
        <v>14717</v>
      </c>
      <c r="D3714" s="3" t="s">
        <v>14718</v>
      </c>
      <c r="E3714" s="3" t="s">
        <v>14718</v>
      </c>
      <c r="F3714" s="3" t="s">
        <v>14719</v>
      </c>
      <c r="G3714" s="3" t="s">
        <v>14720</v>
      </c>
      <c r="H3714" s="3" t="s">
        <v>33473</v>
      </c>
      <c r="I3714" s="3" t="s">
        <v>33473</v>
      </c>
      <c r="J3714" s="3" t="s">
        <v>33474</v>
      </c>
      <c r="K3714" s="3" t="s">
        <v>33475</v>
      </c>
      <c r="L3714" s="3"/>
    </row>
    <row r="3715" spans="1:12" ht="13.5" customHeight="1" x14ac:dyDescent="0.25">
      <c r="A3715" s="3" t="s">
        <v>9</v>
      </c>
      <c r="B3715" s="2" t="s">
        <v>42603</v>
      </c>
      <c r="C3715" s="2" t="s">
        <v>14721</v>
      </c>
      <c r="D3715" s="3" t="s">
        <v>14722</v>
      </c>
      <c r="E3715" s="3" t="s">
        <v>14722</v>
      </c>
      <c r="F3715" s="3" t="s">
        <v>14723</v>
      </c>
      <c r="G3715" s="3" t="s">
        <v>14724</v>
      </c>
      <c r="H3715" s="3" t="s">
        <v>33476</v>
      </c>
      <c r="I3715" s="3" t="s">
        <v>33476</v>
      </c>
      <c r="J3715" s="3" t="s">
        <v>33477</v>
      </c>
      <c r="K3715" s="3" t="s">
        <v>33478</v>
      </c>
      <c r="L3715" s="3"/>
    </row>
    <row r="3716" spans="1:12" ht="13.5" customHeight="1" x14ac:dyDescent="0.25">
      <c r="A3716" s="3" t="s">
        <v>9</v>
      </c>
      <c r="B3716" s="2" t="s">
        <v>42604</v>
      </c>
      <c r="C3716" s="2" t="s">
        <v>14725</v>
      </c>
      <c r="D3716" s="3" t="s">
        <v>14726</v>
      </c>
      <c r="E3716" s="3" t="s">
        <v>14726</v>
      </c>
      <c r="F3716" s="3" t="s">
        <v>14727</v>
      </c>
      <c r="G3716" s="3" t="s">
        <v>14728</v>
      </c>
      <c r="H3716" s="3" t="s">
        <v>33479</v>
      </c>
      <c r="I3716" s="3" t="s">
        <v>33479</v>
      </c>
      <c r="J3716" s="3" t="s">
        <v>33480</v>
      </c>
      <c r="K3716" s="3" t="s">
        <v>33481</v>
      </c>
      <c r="L3716" s="3"/>
    </row>
    <row r="3717" spans="1:12" ht="13.5" customHeight="1" x14ac:dyDescent="0.25">
      <c r="A3717" s="3" t="s">
        <v>9</v>
      </c>
      <c r="B3717" s="2" t="s">
        <v>42605</v>
      </c>
      <c r="C3717" s="2" t="s">
        <v>14729</v>
      </c>
      <c r="D3717" s="3" t="s">
        <v>14730</v>
      </c>
      <c r="E3717" s="3" t="s">
        <v>14730</v>
      </c>
      <c r="F3717" s="3" t="s">
        <v>14731</v>
      </c>
      <c r="G3717" s="3" t="s">
        <v>14732</v>
      </c>
      <c r="H3717" s="3" t="s">
        <v>33482</v>
      </c>
      <c r="I3717" s="3" t="s">
        <v>33482</v>
      </c>
      <c r="J3717" s="3" t="s">
        <v>33483</v>
      </c>
      <c r="K3717" s="3" t="s">
        <v>33484</v>
      </c>
      <c r="L3717" s="3"/>
    </row>
    <row r="3718" spans="1:12" ht="13.5" customHeight="1" x14ac:dyDescent="0.25">
      <c r="A3718" s="5" t="s">
        <v>13581</v>
      </c>
      <c r="B3718" s="5" t="s">
        <v>42605</v>
      </c>
      <c r="C3718" s="5" t="s">
        <v>14729</v>
      </c>
      <c r="D3718" s="5" t="s">
        <v>14730</v>
      </c>
      <c r="E3718" s="1" t="s">
        <v>14730</v>
      </c>
      <c r="F3718" s="1" t="s">
        <v>14731</v>
      </c>
      <c r="G3718" s="1" t="s">
        <v>14732</v>
      </c>
      <c r="H3718" s="5" t="str">
        <f ca="1">IFERROR(__xludf.DUMMYFUNCTION("GOOGLETRANSLATE(D149,""en"",""ja"")"),"好中球バンドフォーム/総細胞")</f>
        <v>好中球バンドフォーム/総細胞</v>
      </c>
      <c r="I3718" s="5" t="str">
        <f ca="1">IFERROR(__xludf.DUMMYFUNCTION("GOOGLETRANSLATE(E149,""en"",""ja"")"),"好中球バンドフォーム/総細胞")</f>
        <v>好中球バンドフォーム/総細胞</v>
      </c>
      <c r="J3718" s="5" t="str">
        <f ca="1">IFERROR(__xludf.DUMMYFUNCTION("GOOGLETRANSLATE(F149,""en"",""ja"")"),"生物標本中のバンド状の好中球と総細胞の相対的な測定値（比率またはパーセンテージ）。")</f>
        <v>生物標本中のバンド状の好中球と総細胞の相対的な測定値（比率またはパーセンテージ）。</v>
      </c>
      <c r="K3718" s="5" t="str">
        <f ca="1">IFERROR(__xludf.DUMMYFUNCTION("GOOGLETRANSLATE(G149,""en"",""ja"")"),"好中球バンドフォーム対総細胞比測定")</f>
        <v>好中球バンドフォーム対総細胞比測定</v>
      </c>
      <c r="L3718" s="3"/>
    </row>
    <row r="3719" spans="1:12" ht="13.5" customHeight="1" x14ac:dyDescent="0.25">
      <c r="A3719" s="3" t="s">
        <v>9</v>
      </c>
      <c r="B3719" s="2" t="s">
        <v>42606</v>
      </c>
      <c r="C3719" s="2" t="s">
        <v>14733</v>
      </c>
      <c r="D3719" s="3" t="s">
        <v>14734</v>
      </c>
      <c r="E3719" s="3" t="s">
        <v>14734</v>
      </c>
      <c r="F3719" s="3" t="s">
        <v>14735</v>
      </c>
      <c r="G3719" s="3" t="s">
        <v>14736</v>
      </c>
      <c r="H3719" s="3" t="s">
        <v>33485</v>
      </c>
      <c r="I3719" s="3" t="s">
        <v>33485</v>
      </c>
      <c r="J3719" s="3" t="s">
        <v>33486</v>
      </c>
      <c r="K3719" s="3" t="s">
        <v>33487</v>
      </c>
      <c r="L3719" s="3"/>
    </row>
    <row r="3720" spans="1:12" ht="13.5" customHeight="1" x14ac:dyDescent="0.25">
      <c r="A3720" s="3" t="s">
        <v>9</v>
      </c>
      <c r="B3720" s="2" t="s">
        <v>42607</v>
      </c>
      <c r="C3720" s="2" t="s">
        <v>14737</v>
      </c>
      <c r="D3720" s="3" t="s">
        <v>14738</v>
      </c>
      <c r="E3720" s="3" t="s">
        <v>14738</v>
      </c>
      <c r="F3720" s="3" t="s">
        <v>14739</v>
      </c>
      <c r="G3720" s="3" t="s">
        <v>14740</v>
      </c>
      <c r="H3720" s="3" t="s">
        <v>33488</v>
      </c>
      <c r="I3720" s="3" t="s">
        <v>33488</v>
      </c>
      <c r="J3720" s="3" t="s">
        <v>33489</v>
      </c>
      <c r="K3720" s="4" t="s">
        <v>33490</v>
      </c>
      <c r="L3720" s="3"/>
    </row>
    <row r="3721" spans="1:12" ht="13.5" customHeight="1" x14ac:dyDescent="0.25">
      <c r="A3721" s="3" t="s">
        <v>9</v>
      </c>
      <c r="B3721" s="2" t="s">
        <v>42608</v>
      </c>
      <c r="C3721" s="2" t="s">
        <v>14741</v>
      </c>
      <c r="D3721" s="3" t="s">
        <v>14742</v>
      </c>
      <c r="E3721" s="3" t="s">
        <v>14742</v>
      </c>
      <c r="F3721" s="3" t="s">
        <v>14743</v>
      </c>
      <c r="G3721" s="3" t="s">
        <v>14744</v>
      </c>
      <c r="H3721" s="3" t="s">
        <v>33491</v>
      </c>
      <c r="I3721" s="3" t="s">
        <v>33491</v>
      </c>
      <c r="J3721" s="3" t="s">
        <v>33492</v>
      </c>
      <c r="K3721" s="3" t="s">
        <v>33493</v>
      </c>
      <c r="L3721" s="3"/>
    </row>
    <row r="3722" spans="1:12" ht="13.5" customHeight="1" x14ac:dyDescent="0.25">
      <c r="A3722" s="3" t="s">
        <v>9</v>
      </c>
      <c r="B3722" s="2" t="s">
        <v>42609</v>
      </c>
      <c r="C3722" s="2" t="s">
        <v>14745</v>
      </c>
      <c r="D3722" s="3" t="s">
        <v>14746</v>
      </c>
      <c r="E3722" s="3" t="s">
        <v>14746</v>
      </c>
      <c r="F3722" s="3" t="s">
        <v>14747</v>
      </c>
      <c r="G3722" s="3" t="s">
        <v>14748</v>
      </c>
      <c r="H3722" s="3" t="s">
        <v>33494</v>
      </c>
      <c r="I3722" s="3" t="s">
        <v>33494</v>
      </c>
      <c r="J3722" s="3" t="s">
        <v>33495</v>
      </c>
      <c r="K3722" s="3" t="s">
        <v>33496</v>
      </c>
      <c r="L3722" s="3"/>
    </row>
    <row r="3723" spans="1:12" ht="13.5" customHeight="1" x14ac:dyDescent="0.25">
      <c r="A3723" s="5" t="s">
        <v>13581</v>
      </c>
      <c r="B3723" s="5" t="s">
        <v>44962</v>
      </c>
      <c r="C3723" s="5" t="s">
        <v>44963</v>
      </c>
      <c r="D3723" s="5" t="s">
        <v>44964</v>
      </c>
      <c r="E3723" s="1" t="s">
        <v>44964</v>
      </c>
      <c r="F3723" s="1" t="s">
        <v>44965</v>
      </c>
      <c r="G3723" s="1" t="s">
        <v>44966</v>
      </c>
      <c r="H3723" s="5" t="str">
        <f ca="1">IFERROR(__xludf.DUMMYFUNCTION("GOOGLETRANSLATE(D150,""en"",""ja"")"),"上皮中の好中球")</f>
        <v>上皮中の好中球</v>
      </c>
      <c r="I3723" s="5" t="str">
        <f ca="1">IFERROR(__xludf.DUMMYFUNCTION("GOOGLETRANSLATE(E150,""en"",""ja"")"),"上皮中の好中球")</f>
        <v>上皮中の好中球</v>
      </c>
      <c r="J3723" s="5" t="str">
        <f ca="1">IFERROR(__xludf.DUMMYFUNCTION("GOOGLETRANSLATE(F150,""en"",""ja"")"),"生物標本における上皮内の好中球の評価。")</f>
        <v>生物標本における上皮内の好中球の評価。</v>
      </c>
      <c r="K3723" s="5" t="str">
        <f ca="1">IFERROR(__xludf.DUMMYFUNCTION("GOOGLETRANSLATE(G150,""en"",""ja"")"),"上皮中の好中球の評価")</f>
        <v>上皮中の好中球の評価</v>
      </c>
      <c r="L3723" s="3"/>
    </row>
    <row r="3724" spans="1:12" ht="13.5" customHeight="1" x14ac:dyDescent="0.25">
      <c r="A3724" s="3" t="s">
        <v>9</v>
      </c>
      <c r="B3724" s="2" t="s">
        <v>42610</v>
      </c>
      <c r="C3724" s="2" t="s">
        <v>14749</v>
      </c>
      <c r="D3724" s="3" t="s">
        <v>14750</v>
      </c>
      <c r="E3724" s="3" t="s">
        <v>14750</v>
      </c>
      <c r="F3724" s="3" t="s">
        <v>14751</v>
      </c>
      <c r="G3724" s="3" t="s">
        <v>14752</v>
      </c>
      <c r="H3724" s="3" t="s">
        <v>33497</v>
      </c>
      <c r="I3724" s="3" t="s">
        <v>33497</v>
      </c>
      <c r="J3724" s="3" t="s">
        <v>33498</v>
      </c>
      <c r="K3724" s="3" t="s">
        <v>33499</v>
      </c>
      <c r="L3724" s="3"/>
    </row>
    <row r="3725" spans="1:12" ht="13.5" customHeight="1" x14ac:dyDescent="0.25">
      <c r="A3725" s="3" t="s">
        <v>9</v>
      </c>
      <c r="B3725" s="2" t="s">
        <v>42611</v>
      </c>
      <c r="C3725" s="2" t="s">
        <v>14753</v>
      </c>
      <c r="D3725" s="3" t="s">
        <v>14754</v>
      </c>
      <c r="E3725" s="3" t="s">
        <v>14754</v>
      </c>
      <c r="F3725" s="3" t="s">
        <v>14755</v>
      </c>
      <c r="G3725" s="3" t="s">
        <v>14756</v>
      </c>
      <c r="H3725" s="3" t="s">
        <v>33500</v>
      </c>
      <c r="I3725" s="3" t="s">
        <v>33500</v>
      </c>
      <c r="J3725" s="3" t="s">
        <v>33501</v>
      </c>
      <c r="K3725" s="3" t="s">
        <v>33502</v>
      </c>
      <c r="L3725" s="3"/>
    </row>
    <row r="3726" spans="1:12" ht="13.5" customHeight="1" x14ac:dyDescent="0.25">
      <c r="A3726" s="3" t="s">
        <v>9</v>
      </c>
      <c r="B3726" s="2" t="s">
        <v>42612</v>
      </c>
      <c r="C3726" s="2" t="s">
        <v>14757</v>
      </c>
      <c r="D3726" s="3" t="s">
        <v>14758</v>
      </c>
      <c r="E3726" s="3" t="s">
        <v>14758</v>
      </c>
      <c r="F3726" s="3" t="s">
        <v>14759</v>
      </c>
      <c r="G3726" s="3" t="s">
        <v>14760</v>
      </c>
      <c r="H3726" s="3" t="s">
        <v>33503</v>
      </c>
      <c r="I3726" s="3" t="s">
        <v>33503</v>
      </c>
      <c r="J3726" s="3" t="s">
        <v>33504</v>
      </c>
      <c r="K3726" s="3" t="s">
        <v>33505</v>
      </c>
      <c r="L3726" s="3"/>
    </row>
    <row r="3727" spans="1:12" ht="13.5" customHeight="1" x14ac:dyDescent="0.25">
      <c r="A3727" s="3" t="s">
        <v>9</v>
      </c>
      <c r="B3727" s="2" t="s">
        <v>42613</v>
      </c>
      <c r="C3727" s="2" t="s">
        <v>14761</v>
      </c>
      <c r="D3727" s="3" t="s">
        <v>14762</v>
      </c>
      <c r="E3727" s="3" t="s">
        <v>14762</v>
      </c>
      <c r="F3727" s="3" t="s">
        <v>14763</v>
      </c>
      <c r="G3727" s="3" t="s">
        <v>14764</v>
      </c>
      <c r="H3727" s="3" t="s">
        <v>33506</v>
      </c>
      <c r="I3727" s="3" t="s">
        <v>33506</v>
      </c>
      <c r="J3727" s="3" t="s">
        <v>33507</v>
      </c>
      <c r="K3727" s="3" t="s">
        <v>33508</v>
      </c>
      <c r="L3727" s="3"/>
    </row>
    <row r="3728" spans="1:12" ht="13.5" customHeight="1" x14ac:dyDescent="0.25">
      <c r="A3728" s="3" t="s">
        <v>9</v>
      </c>
      <c r="B3728" s="2" t="s">
        <v>42614</v>
      </c>
      <c r="C3728" s="2" t="s">
        <v>14765</v>
      </c>
      <c r="D3728" s="3" t="s">
        <v>14766</v>
      </c>
      <c r="E3728" s="3" t="s">
        <v>14766</v>
      </c>
      <c r="F3728" s="3" t="s">
        <v>14767</v>
      </c>
      <c r="G3728" s="3" t="s">
        <v>14768</v>
      </c>
      <c r="H3728" s="3" t="s">
        <v>33509</v>
      </c>
      <c r="I3728" s="3" t="s">
        <v>33509</v>
      </c>
      <c r="J3728" s="3" t="s">
        <v>33510</v>
      </c>
      <c r="K3728" s="3" t="s">
        <v>33511</v>
      </c>
      <c r="L3728" s="3"/>
    </row>
    <row r="3729" spans="1:12" ht="13.5" customHeight="1" x14ac:dyDescent="0.25">
      <c r="A3729" s="5" t="s">
        <v>13581</v>
      </c>
      <c r="B3729" s="5" t="s">
        <v>44967</v>
      </c>
      <c r="C3729" s="5" t="s">
        <v>44968</v>
      </c>
      <c r="D3729" s="5" t="s">
        <v>44969</v>
      </c>
      <c r="E3729" s="1" t="s">
        <v>44970</v>
      </c>
      <c r="F3729" s="1" t="s">
        <v>44971</v>
      </c>
      <c r="G3729" s="1" t="s">
        <v>44972</v>
      </c>
      <c r="H3729" s="5" t="str">
        <f ca="1">IFERROR(__xludf.DUMMYFUNCTION("GOOGLETRANSLATE(D151,""en"",""ja"")"),"粘膜固有層の好中球")</f>
        <v>粘膜固有層の好中球</v>
      </c>
      <c r="I3729" s="5" t="str">
        <f ca="1">IFERROR(__xludf.DUMMYFUNCTION("GOOGLETRANSLATE(E151,""en"",""ja"")"),"固有層好中球;固有層の好中球")</f>
        <v>固有層好中球;固有層の好中球</v>
      </c>
      <c r="J3729" s="5" t="str">
        <f ca="1">IFERROR(__xludf.DUMMYFUNCTION("GOOGLETRANSLATE(F151,""en"",""ja"")"),"生物標本の粘膜固有層の好中球の評価。")</f>
        <v>生物標本の粘膜固有層の好中球の評価。</v>
      </c>
      <c r="K3729" s="5" t="str">
        <f ca="1">IFERROR(__xludf.DUMMYFUNCTION("GOOGLETRANSLATE(G151,""en"",""ja"")"),"粘膜固有層中の好中球の評価")</f>
        <v>粘膜固有層中の好中球の評価</v>
      </c>
      <c r="L3729" s="3"/>
    </row>
    <row r="3730" spans="1:12" ht="13.5" customHeight="1" x14ac:dyDescent="0.25">
      <c r="A3730" s="3" t="s">
        <v>9</v>
      </c>
      <c r="B3730" s="2" t="s">
        <v>42615</v>
      </c>
      <c r="C3730" s="2" t="s">
        <v>14769</v>
      </c>
      <c r="D3730" s="3" t="s">
        <v>14770</v>
      </c>
      <c r="E3730" s="3" t="s">
        <v>14770</v>
      </c>
      <c r="F3730" s="3" t="s">
        <v>14771</v>
      </c>
      <c r="G3730" s="3" t="s">
        <v>14772</v>
      </c>
      <c r="H3730" s="3" t="s">
        <v>33512</v>
      </c>
      <c r="I3730" s="3" t="s">
        <v>33512</v>
      </c>
      <c r="J3730" s="3" t="s">
        <v>33513</v>
      </c>
      <c r="K3730" s="3" t="s">
        <v>33514</v>
      </c>
      <c r="L3730" s="3"/>
    </row>
    <row r="3731" spans="1:12" ht="13.5" customHeight="1" x14ac:dyDescent="0.25">
      <c r="A3731" s="3" t="s">
        <v>9</v>
      </c>
      <c r="B3731" s="2" t="s">
        <v>42616</v>
      </c>
      <c r="C3731" s="2" t="s">
        <v>14773</v>
      </c>
      <c r="D3731" s="3" t="s">
        <v>14774</v>
      </c>
      <c r="E3731" s="3" t="s">
        <v>14774</v>
      </c>
      <c r="F3731" s="3" t="s">
        <v>14775</v>
      </c>
      <c r="G3731" s="3" t="s">
        <v>14776</v>
      </c>
      <c r="H3731" s="3" t="s">
        <v>33515</v>
      </c>
      <c r="I3731" s="3" t="s">
        <v>33515</v>
      </c>
      <c r="J3731" s="3" t="s">
        <v>33516</v>
      </c>
      <c r="K3731" s="3" t="s">
        <v>33517</v>
      </c>
      <c r="L3731" s="3"/>
    </row>
    <row r="3732" spans="1:12" ht="13.5" customHeight="1" x14ac:dyDescent="0.25">
      <c r="A3732" s="3" t="s">
        <v>9</v>
      </c>
      <c r="B3732" s="2" t="s">
        <v>42617</v>
      </c>
      <c r="C3732" s="2" t="s">
        <v>14777</v>
      </c>
      <c r="D3732" s="3" t="s">
        <v>14778</v>
      </c>
      <c r="E3732" s="3" t="s">
        <v>14778</v>
      </c>
      <c r="F3732" s="3" t="s">
        <v>14779</v>
      </c>
      <c r="G3732" s="3" t="s">
        <v>14780</v>
      </c>
      <c r="H3732" s="3" t="s">
        <v>33518</v>
      </c>
      <c r="I3732" s="3" t="s">
        <v>33518</v>
      </c>
      <c r="J3732" s="3" t="s">
        <v>33519</v>
      </c>
      <c r="K3732" s="3" t="s">
        <v>33520</v>
      </c>
      <c r="L3732" s="3"/>
    </row>
    <row r="3733" spans="1:12" ht="13.5" customHeight="1" x14ac:dyDescent="0.25">
      <c r="A3733" s="3" t="s">
        <v>9</v>
      </c>
      <c r="B3733" s="2" t="s">
        <v>42618</v>
      </c>
      <c r="C3733" s="2" t="s">
        <v>14781</v>
      </c>
      <c r="D3733" s="3" t="s">
        <v>14782</v>
      </c>
      <c r="E3733" s="3" t="s">
        <v>14782</v>
      </c>
      <c r="F3733" s="3" t="s">
        <v>14783</v>
      </c>
      <c r="G3733" s="3" t="s">
        <v>14784</v>
      </c>
      <c r="H3733" s="3" t="s">
        <v>33521</v>
      </c>
      <c r="I3733" s="3" t="s">
        <v>33521</v>
      </c>
      <c r="J3733" s="3" t="s">
        <v>33522</v>
      </c>
      <c r="K3733" s="3" t="s">
        <v>33523</v>
      </c>
      <c r="L3733" s="3"/>
    </row>
    <row r="3734" spans="1:12" ht="13.5" customHeight="1" x14ac:dyDescent="0.25">
      <c r="A3734" s="3" t="s">
        <v>9</v>
      </c>
      <c r="B3734" s="2" t="s">
        <v>42619</v>
      </c>
      <c r="C3734" s="2" t="s">
        <v>14785</v>
      </c>
      <c r="D3734" s="3" t="s">
        <v>14786</v>
      </c>
      <c r="E3734" s="3" t="s">
        <v>14786</v>
      </c>
      <c r="F3734" s="3" t="s">
        <v>14787</v>
      </c>
      <c r="G3734" s="3" t="s">
        <v>14788</v>
      </c>
      <c r="H3734" s="3" t="s">
        <v>33518</v>
      </c>
      <c r="I3734" s="3" t="s">
        <v>33518</v>
      </c>
      <c r="J3734" s="3" t="s">
        <v>33524</v>
      </c>
      <c r="K3734" s="3" t="s">
        <v>33520</v>
      </c>
      <c r="L3734" s="3"/>
    </row>
    <row r="3735" spans="1:12" ht="13.5" customHeight="1" x14ac:dyDescent="0.25">
      <c r="A3735" s="3" t="s">
        <v>9</v>
      </c>
      <c r="B3735" s="2" t="s">
        <v>42620</v>
      </c>
      <c r="C3735" s="2" t="s">
        <v>14789</v>
      </c>
      <c r="D3735" s="3" t="s">
        <v>14790</v>
      </c>
      <c r="E3735" s="3" t="s">
        <v>14790</v>
      </c>
      <c r="F3735" s="3" t="s">
        <v>14791</v>
      </c>
      <c r="G3735" s="3" t="s">
        <v>14792</v>
      </c>
      <c r="H3735" s="3" t="s">
        <v>33525</v>
      </c>
      <c r="I3735" s="3" t="s">
        <v>33525</v>
      </c>
      <c r="J3735" s="3" t="s">
        <v>33526</v>
      </c>
      <c r="K3735" s="3" t="s">
        <v>33527</v>
      </c>
      <c r="L3735" s="3"/>
    </row>
    <row r="3736" spans="1:12" ht="13.5" customHeight="1" x14ac:dyDescent="0.25">
      <c r="A3736" s="3" t="s">
        <v>9</v>
      </c>
      <c r="B3736" s="2" t="s">
        <v>42621</v>
      </c>
      <c r="C3736" s="2" t="s">
        <v>14793</v>
      </c>
      <c r="D3736" s="3" t="s">
        <v>14794</v>
      </c>
      <c r="E3736" s="3" t="s">
        <v>14795</v>
      </c>
      <c r="F3736" s="3" t="s">
        <v>14796</v>
      </c>
      <c r="G3736" s="3" t="s">
        <v>14797</v>
      </c>
      <c r="H3736" s="3" t="s">
        <v>33528</v>
      </c>
      <c r="I3736" s="3" t="s">
        <v>33529</v>
      </c>
      <c r="J3736" s="3" t="s">
        <v>33530</v>
      </c>
      <c r="K3736" s="3" t="s">
        <v>33531</v>
      </c>
      <c r="L3736" s="3"/>
    </row>
    <row r="3737" spans="1:12" ht="13.5" customHeight="1" x14ac:dyDescent="0.25">
      <c r="A3737" s="3" t="s">
        <v>9</v>
      </c>
      <c r="B3737" s="2" t="s">
        <v>42622</v>
      </c>
      <c r="C3737" s="2" t="s">
        <v>14798</v>
      </c>
      <c r="D3737" s="3" t="s">
        <v>14799</v>
      </c>
      <c r="E3737" s="3" t="s">
        <v>14799</v>
      </c>
      <c r="F3737" s="3" t="s">
        <v>14800</v>
      </c>
      <c r="G3737" s="3" t="s">
        <v>14801</v>
      </c>
      <c r="H3737" s="3" t="s">
        <v>33532</v>
      </c>
      <c r="I3737" s="3" t="s">
        <v>33532</v>
      </c>
      <c r="J3737" s="3" t="s">
        <v>33533</v>
      </c>
      <c r="K3737" s="3" t="s">
        <v>33534</v>
      </c>
      <c r="L3737" s="3"/>
    </row>
    <row r="3738" spans="1:12" ht="13.5" customHeight="1" x14ac:dyDescent="0.25">
      <c r="A3738" s="3" t="s">
        <v>9</v>
      </c>
      <c r="B3738" s="2" t="s">
        <v>42623</v>
      </c>
      <c r="C3738" s="2" t="s">
        <v>14802</v>
      </c>
      <c r="D3738" s="3" t="s">
        <v>14803</v>
      </c>
      <c r="E3738" s="3" t="s">
        <v>14803</v>
      </c>
      <c r="F3738" s="3" t="s">
        <v>14804</v>
      </c>
      <c r="G3738" s="3" t="s">
        <v>14805</v>
      </c>
      <c r="H3738" s="3" t="s">
        <v>33535</v>
      </c>
      <c r="I3738" s="3" t="s">
        <v>33535</v>
      </c>
      <c r="J3738" s="3" t="s">
        <v>33536</v>
      </c>
      <c r="K3738" s="3" t="s">
        <v>33537</v>
      </c>
      <c r="L3738" s="3"/>
    </row>
    <row r="3739" spans="1:12" ht="13.5" customHeight="1" x14ac:dyDescent="0.25">
      <c r="A3739" s="3" t="s">
        <v>9</v>
      </c>
      <c r="B3739" s="2" t="s">
        <v>42624</v>
      </c>
      <c r="C3739" s="2" t="s">
        <v>14806</v>
      </c>
      <c r="D3739" s="3" t="s">
        <v>14807</v>
      </c>
      <c r="E3739" s="3" t="s">
        <v>14808</v>
      </c>
      <c r="F3739" s="3" t="s">
        <v>14809</v>
      </c>
      <c r="G3739" s="3" t="s">
        <v>14810</v>
      </c>
      <c r="H3739" s="3" t="s">
        <v>33538</v>
      </c>
      <c r="I3739" s="3" t="s">
        <v>33539</v>
      </c>
      <c r="J3739" s="3" t="s">
        <v>33540</v>
      </c>
      <c r="K3739" s="3" t="s">
        <v>33541</v>
      </c>
      <c r="L3739" s="3"/>
    </row>
    <row r="3740" spans="1:12" ht="13.5" customHeight="1" x14ac:dyDescent="0.25">
      <c r="A3740" s="3" t="s">
        <v>9</v>
      </c>
      <c r="B3740" s="2" t="s">
        <v>42625</v>
      </c>
      <c r="C3740" s="2" t="s">
        <v>14811</v>
      </c>
      <c r="D3740" s="3" t="s">
        <v>14812</v>
      </c>
      <c r="E3740" s="3" t="s">
        <v>14812</v>
      </c>
      <c r="F3740" s="3" t="s">
        <v>14813</v>
      </c>
      <c r="G3740" s="3" t="s">
        <v>14814</v>
      </c>
      <c r="H3740" s="3" t="s">
        <v>33542</v>
      </c>
      <c r="I3740" s="3" t="s">
        <v>33542</v>
      </c>
      <c r="J3740" s="3" t="s">
        <v>33543</v>
      </c>
      <c r="K3740" s="3" t="s">
        <v>33544</v>
      </c>
      <c r="L3740" s="3"/>
    </row>
    <row r="3741" spans="1:12" ht="13.5" customHeight="1" x14ac:dyDescent="0.25">
      <c r="A3741" s="5" t="s">
        <v>13581</v>
      </c>
      <c r="B3741" s="5" t="s">
        <v>42625</v>
      </c>
      <c r="C3741" s="5" t="s">
        <v>14811</v>
      </c>
      <c r="D3741" s="5" t="s">
        <v>14812</v>
      </c>
      <c r="E3741" s="1" t="s">
        <v>14812</v>
      </c>
      <c r="F3741" s="1" t="s">
        <v>14813</v>
      </c>
      <c r="G3741" s="1" t="s">
        <v>14814</v>
      </c>
      <c r="H3741" s="5" t="str">
        <f ca="1">IFERROR(__xludf.DUMMYFUNCTION("GOOGLETRANSLATE(D152,""en"",""ja"")"),"好中球、分葉細胞/総細胞")</f>
        <v>好中球、分葉細胞/総細胞</v>
      </c>
      <c r="I3741" s="5" t="str">
        <f ca="1">IFERROR(__xludf.DUMMYFUNCTION("GOOGLETRANSLATE(E152,""en"",""ja"")"),"好中球、分葉細胞/総細胞")</f>
        <v>好中球、分葉細胞/総細胞</v>
      </c>
      <c r="J3741" s="5" t="str">
        <f ca="1">IFERROR(__xludf.DUMMYFUNCTION("GOOGLETRANSLATE(F152,""en"",""ja"")"),"生物標本中の分節好中球と総細胞の相対的な測定値（比率またはパーセンテージ）。")</f>
        <v>生物標本中の分節好中球と総細胞の相対的な測定値（比率またはパーセンテージ）。</v>
      </c>
      <c r="K3741" s="5" t="str">
        <f ca="1">IFERROR(__xludf.DUMMYFUNCTION("GOOGLETRANSLATE(G152,""en"",""ja"")"),"分節好中球対総細胞比測定")</f>
        <v>分節好中球対総細胞比測定</v>
      </c>
      <c r="L3741" s="3"/>
    </row>
    <row r="3742" spans="1:12" ht="13.5" customHeight="1" x14ac:dyDescent="0.25">
      <c r="A3742" s="3" t="s">
        <v>9</v>
      </c>
      <c r="B3742" s="2" t="s">
        <v>42626</v>
      </c>
      <c r="C3742" s="2" t="s">
        <v>14815</v>
      </c>
      <c r="D3742" s="3" t="s">
        <v>14816</v>
      </c>
      <c r="E3742" s="3" t="s">
        <v>14816</v>
      </c>
      <c r="F3742" s="3" t="s">
        <v>14817</v>
      </c>
      <c r="G3742" s="3" t="s">
        <v>14818</v>
      </c>
      <c r="H3742" s="3" t="s">
        <v>33545</v>
      </c>
      <c r="I3742" s="3" t="s">
        <v>33545</v>
      </c>
      <c r="J3742" s="3" t="s">
        <v>33546</v>
      </c>
      <c r="K3742" s="3" t="s">
        <v>33547</v>
      </c>
      <c r="L3742" s="3"/>
    </row>
    <row r="3743" spans="1:12" ht="13.5" customHeight="1" x14ac:dyDescent="0.25">
      <c r="A3743" s="3" t="s">
        <v>9</v>
      </c>
      <c r="B3743" s="2" t="s">
        <v>42627</v>
      </c>
      <c r="C3743" s="2" t="s">
        <v>14819</v>
      </c>
      <c r="D3743" s="3" t="s">
        <v>14820</v>
      </c>
      <c r="E3743" s="3" t="s">
        <v>14820</v>
      </c>
      <c r="F3743" s="3" t="s">
        <v>14821</v>
      </c>
      <c r="G3743" s="3" t="s">
        <v>14822</v>
      </c>
      <c r="H3743" s="3" t="s">
        <v>33532</v>
      </c>
      <c r="I3743" s="3" t="s">
        <v>33532</v>
      </c>
      <c r="J3743" s="3" t="s">
        <v>33548</v>
      </c>
      <c r="K3743" s="3" t="s">
        <v>33549</v>
      </c>
      <c r="L3743" s="3"/>
    </row>
    <row r="3744" spans="1:12" ht="13.5" customHeight="1" x14ac:dyDescent="0.25">
      <c r="A3744" s="3" t="s">
        <v>9</v>
      </c>
      <c r="B3744" s="2" t="s">
        <v>42628</v>
      </c>
      <c r="C3744" s="2" t="s">
        <v>14823</v>
      </c>
      <c r="D3744" s="3" t="s">
        <v>14824</v>
      </c>
      <c r="E3744" s="3" t="s">
        <v>14824</v>
      </c>
      <c r="F3744" s="3" t="s">
        <v>14825</v>
      </c>
      <c r="G3744" s="3" t="s">
        <v>14826</v>
      </c>
      <c r="H3744" s="3" t="s">
        <v>33550</v>
      </c>
      <c r="I3744" s="3" t="s">
        <v>33550</v>
      </c>
      <c r="J3744" s="3" t="s">
        <v>33551</v>
      </c>
      <c r="K3744" s="3" t="s">
        <v>33552</v>
      </c>
      <c r="L3744" s="3"/>
    </row>
    <row r="3745" spans="1:12" ht="13.5" customHeight="1" x14ac:dyDescent="0.25">
      <c r="A3745" s="3" t="s">
        <v>9</v>
      </c>
      <c r="B3745" s="2" t="s">
        <v>42629</v>
      </c>
      <c r="C3745" s="2" t="s">
        <v>14827</v>
      </c>
      <c r="D3745" s="3" t="s">
        <v>14828</v>
      </c>
      <c r="E3745" s="3" t="s">
        <v>14828</v>
      </c>
      <c r="F3745" s="3" t="s">
        <v>14829</v>
      </c>
      <c r="G3745" s="3" t="s">
        <v>14830</v>
      </c>
      <c r="H3745" s="3" t="s">
        <v>33553</v>
      </c>
      <c r="I3745" s="3" t="s">
        <v>33553</v>
      </c>
      <c r="J3745" s="3" t="s">
        <v>33554</v>
      </c>
      <c r="K3745" s="3" t="s">
        <v>33555</v>
      </c>
      <c r="L3745" s="3"/>
    </row>
    <row r="3746" spans="1:12" ht="13.5" customHeight="1" x14ac:dyDescent="0.25">
      <c r="A3746" s="3" t="s">
        <v>213</v>
      </c>
      <c r="B3746" s="2" t="s">
        <v>42630</v>
      </c>
      <c r="C3746" s="2" t="s">
        <v>14831</v>
      </c>
      <c r="D3746" s="3" t="s">
        <v>14832</v>
      </c>
      <c r="E3746" s="3" t="s">
        <v>14832</v>
      </c>
      <c r="F3746" s="3" t="s">
        <v>14833</v>
      </c>
      <c r="G3746" s="3" t="s">
        <v>14834</v>
      </c>
      <c r="H3746" s="3" t="s">
        <v>33556</v>
      </c>
      <c r="I3746" s="3" t="s">
        <v>33556</v>
      </c>
      <c r="J3746" s="3" t="s">
        <v>33557</v>
      </c>
      <c r="K3746" s="3" t="s">
        <v>33558</v>
      </c>
      <c r="L3746" s="3"/>
    </row>
    <row r="3747" spans="1:12" ht="13.5" customHeight="1" x14ac:dyDescent="0.25">
      <c r="A3747" s="3" t="s">
        <v>988</v>
      </c>
      <c r="B3747" s="2" t="s">
        <v>42631</v>
      </c>
      <c r="C3747" s="2" t="s">
        <v>14835</v>
      </c>
      <c r="D3747" s="3" t="s">
        <v>14836</v>
      </c>
      <c r="E3747" s="3" t="s">
        <v>14836</v>
      </c>
      <c r="F3747" s="3" t="s">
        <v>14837</v>
      </c>
      <c r="G3747" s="3" t="s">
        <v>14836</v>
      </c>
      <c r="H3747" s="3" t="s">
        <v>33559</v>
      </c>
      <c r="I3747" s="3" t="s">
        <v>33559</v>
      </c>
      <c r="J3747" s="3" t="s">
        <v>33560</v>
      </c>
      <c r="K3747" s="3" t="s">
        <v>33559</v>
      </c>
      <c r="L3747" s="3"/>
    </row>
    <row r="3748" spans="1:12" ht="13.5" customHeight="1" x14ac:dyDescent="0.25">
      <c r="A3748" s="3" t="s">
        <v>9</v>
      </c>
      <c r="B3748" s="2" t="s">
        <v>42632</v>
      </c>
      <c r="C3748" s="2" t="s">
        <v>14838</v>
      </c>
      <c r="D3748" s="3" t="s">
        <v>14839</v>
      </c>
      <c r="E3748" s="3" t="s">
        <v>14840</v>
      </c>
      <c r="F3748" s="3" t="s">
        <v>14841</v>
      </c>
      <c r="G3748" s="3" t="s">
        <v>14842</v>
      </c>
      <c r="H3748" s="3" t="s">
        <v>33561</v>
      </c>
      <c r="I3748" s="3" t="s">
        <v>33562</v>
      </c>
      <c r="J3748" s="3" t="s">
        <v>33563</v>
      </c>
      <c r="K3748" s="4" t="s">
        <v>33564</v>
      </c>
      <c r="L3748" s="3"/>
    </row>
    <row r="3749" spans="1:12" ht="13.5" customHeight="1" x14ac:dyDescent="0.25">
      <c r="A3749" s="3" t="s">
        <v>9</v>
      </c>
      <c r="B3749" s="2" t="s">
        <v>42633</v>
      </c>
      <c r="C3749" s="2" t="s">
        <v>14843</v>
      </c>
      <c r="D3749" s="3" t="s">
        <v>14844</v>
      </c>
      <c r="E3749" s="3" t="s">
        <v>14844</v>
      </c>
      <c r="F3749" s="3" t="s">
        <v>14845</v>
      </c>
      <c r="G3749" s="3" t="s">
        <v>14846</v>
      </c>
      <c r="H3749" s="3" t="s">
        <v>33565</v>
      </c>
      <c r="I3749" s="3" t="s">
        <v>33565</v>
      </c>
      <c r="J3749" s="3" t="s">
        <v>33566</v>
      </c>
      <c r="K3749" s="4" t="s">
        <v>33567</v>
      </c>
      <c r="L3749" s="3"/>
    </row>
    <row r="3750" spans="1:12" ht="13.5" customHeight="1" x14ac:dyDescent="0.25">
      <c r="A3750" s="3" t="s">
        <v>9</v>
      </c>
      <c r="B3750" s="2" t="s">
        <v>42634</v>
      </c>
      <c r="C3750" s="2" t="s">
        <v>14847</v>
      </c>
      <c r="D3750" s="3" t="s">
        <v>14848</v>
      </c>
      <c r="E3750" s="3" t="s">
        <v>14849</v>
      </c>
      <c r="F3750" s="3" t="s">
        <v>14850</v>
      </c>
      <c r="G3750" s="3" t="s">
        <v>14851</v>
      </c>
      <c r="H3750" s="3" t="s">
        <v>33568</v>
      </c>
      <c r="I3750" s="3" t="s">
        <v>33569</v>
      </c>
      <c r="J3750" s="3" t="s">
        <v>33570</v>
      </c>
      <c r="K3750" s="4" t="s">
        <v>33571</v>
      </c>
      <c r="L3750" s="3"/>
    </row>
    <row r="3751" spans="1:12" ht="13.5" customHeight="1" x14ac:dyDescent="0.25">
      <c r="A3751" s="3" t="s">
        <v>9</v>
      </c>
      <c r="B3751" s="2" t="s">
        <v>42635</v>
      </c>
      <c r="C3751" s="2" t="s">
        <v>14852</v>
      </c>
      <c r="D3751" s="3" t="s">
        <v>14853</v>
      </c>
      <c r="E3751" s="3" t="s">
        <v>14853</v>
      </c>
      <c r="F3751" s="3" t="s">
        <v>14854</v>
      </c>
      <c r="G3751" s="3" t="s">
        <v>14855</v>
      </c>
      <c r="H3751" s="3" t="s">
        <v>33572</v>
      </c>
      <c r="I3751" s="3" t="s">
        <v>33572</v>
      </c>
      <c r="J3751" s="3" t="s">
        <v>33573</v>
      </c>
      <c r="K3751" s="3" t="s">
        <v>33574</v>
      </c>
      <c r="L3751" s="3"/>
    </row>
    <row r="3752" spans="1:12" ht="13.5" customHeight="1" x14ac:dyDescent="0.25">
      <c r="A3752" s="3" t="s">
        <v>9</v>
      </c>
      <c r="B3752" s="2" t="s">
        <v>42636</v>
      </c>
      <c r="C3752" s="2" t="s">
        <v>14856</v>
      </c>
      <c r="D3752" s="3" t="s">
        <v>14857</v>
      </c>
      <c r="E3752" s="3" t="s">
        <v>14857</v>
      </c>
      <c r="F3752" s="3" t="s">
        <v>14858</v>
      </c>
      <c r="G3752" s="3" t="s">
        <v>14859</v>
      </c>
      <c r="H3752" s="3" t="s">
        <v>33575</v>
      </c>
      <c r="I3752" s="3" t="s">
        <v>33575</v>
      </c>
      <c r="J3752" s="3" t="s">
        <v>33576</v>
      </c>
      <c r="K3752" s="3" t="s">
        <v>33577</v>
      </c>
      <c r="L3752" s="3"/>
    </row>
    <row r="3753" spans="1:12" ht="13.5" customHeight="1" x14ac:dyDescent="0.25">
      <c r="A3753" s="3" t="s">
        <v>9</v>
      </c>
      <c r="B3753" s="2" t="s">
        <v>42637</v>
      </c>
      <c r="C3753" s="2" t="s">
        <v>14860</v>
      </c>
      <c r="D3753" s="3" t="s">
        <v>14861</v>
      </c>
      <c r="E3753" s="3" t="s">
        <v>14861</v>
      </c>
      <c r="F3753" s="3" t="s">
        <v>14862</v>
      </c>
      <c r="G3753" s="3" t="s">
        <v>14863</v>
      </c>
      <c r="H3753" s="3" t="s">
        <v>33578</v>
      </c>
      <c r="I3753" s="3" t="s">
        <v>33578</v>
      </c>
      <c r="J3753" s="3" t="s">
        <v>33579</v>
      </c>
      <c r="K3753" s="3" t="s">
        <v>33580</v>
      </c>
      <c r="L3753" s="3"/>
    </row>
    <row r="3754" spans="1:12" ht="13.5" customHeight="1" x14ac:dyDescent="0.25">
      <c r="A3754" s="3" t="s">
        <v>9</v>
      </c>
      <c r="B3754" s="2" t="s">
        <v>42638</v>
      </c>
      <c r="C3754" s="2" t="s">
        <v>14864</v>
      </c>
      <c r="D3754" s="3" t="s">
        <v>14865</v>
      </c>
      <c r="E3754" s="3" t="s">
        <v>14865</v>
      </c>
      <c r="F3754" s="3" t="s">
        <v>14866</v>
      </c>
      <c r="G3754" s="3" t="s">
        <v>14867</v>
      </c>
      <c r="H3754" s="3" t="s">
        <v>33581</v>
      </c>
      <c r="I3754" s="3" t="s">
        <v>33581</v>
      </c>
      <c r="J3754" s="3" t="s">
        <v>33582</v>
      </c>
      <c r="K3754" s="3" t="s">
        <v>33583</v>
      </c>
      <c r="L3754" s="3"/>
    </row>
    <row r="3755" spans="1:12" ht="13.5" customHeight="1" x14ac:dyDescent="0.25">
      <c r="A3755" s="3" t="s">
        <v>106</v>
      </c>
      <c r="B3755" s="2" t="s">
        <v>42639</v>
      </c>
      <c r="C3755" s="2" t="s">
        <v>14868</v>
      </c>
      <c r="D3755" s="3" t="s">
        <v>14869</v>
      </c>
      <c r="E3755" s="3" t="s">
        <v>14870</v>
      </c>
      <c r="F3755" s="3" t="s">
        <v>14871</v>
      </c>
      <c r="G3755" s="3" t="s">
        <v>14872</v>
      </c>
      <c r="H3755" s="3" t="s">
        <v>33584</v>
      </c>
      <c r="I3755" s="3" t="s">
        <v>33585</v>
      </c>
      <c r="J3755" s="3" t="s">
        <v>33586</v>
      </c>
      <c r="K3755" s="3" t="s">
        <v>33587</v>
      </c>
      <c r="L3755" s="3"/>
    </row>
    <row r="3756" spans="1:12" ht="13.5" customHeight="1" x14ac:dyDescent="0.25">
      <c r="A3756" s="3" t="s">
        <v>70</v>
      </c>
      <c r="B3756" s="2" t="s">
        <v>42640</v>
      </c>
      <c r="C3756" s="2" t="s">
        <v>14873</v>
      </c>
      <c r="D3756" s="3" t="s">
        <v>14874</v>
      </c>
      <c r="E3756" s="3" t="s">
        <v>14874</v>
      </c>
      <c r="F3756" s="3" t="s">
        <v>14875</v>
      </c>
      <c r="G3756" s="3" t="s">
        <v>14876</v>
      </c>
      <c r="H3756" s="3" t="s">
        <v>33588</v>
      </c>
      <c r="I3756" s="3" t="s">
        <v>33588</v>
      </c>
      <c r="J3756" s="3" t="s">
        <v>33589</v>
      </c>
      <c r="K3756" s="3" t="s">
        <v>33590</v>
      </c>
      <c r="L3756" s="3"/>
    </row>
    <row r="3757" spans="1:12" ht="13.5" customHeight="1" x14ac:dyDescent="0.25">
      <c r="A3757" s="3" t="s">
        <v>70</v>
      </c>
      <c r="B3757" s="2" t="s">
        <v>42641</v>
      </c>
      <c r="C3757" s="2" t="s">
        <v>14877</v>
      </c>
      <c r="D3757" s="3" t="s">
        <v>14878</v>
      </c>
      <c r="E3757" s="3" t="s">
        <v>14878</v>
      </c>
      <c r="F3757" s="3" t="s">
        <v>14879</v>
      </c>
      <c r="G3757" s="3" t="s">
        <v>14880</v>
      </c>
      <c r="H3757" s="3" t="s">
        <v>33591</v>
      </c>
      <c r="I3757" s="3" t="s">
        <v>33591</v>
      </c>
      <c r="J3757" s="3" t="s">
        <v>33592</v>
      </c>
      <c r="K3757" s="3" t="s">
        <v>33593</v>
      </c>
      <c r="L3757" s="3"/>
    </row>
    <row r="3758" spans="1:12" ht="13.5" customHeight="1" x14ac:dyDescent="0.25">
      <c r="A3758" s="3" t="s">
        <v>70</v>
      </c>
      <c r="B3758" s="2" t="s">
        <v>42642</v>
      </c>
      <c r="C3758" s="2" t="s">
        <v>14881</v>
      </c>
      <c r="D3758" s="3" t="s">
        <v>14882</v>
      </c>
      <c r="E3758" s="3" t="s">
        <v>14882</v>
      </c>
      <c r="F3758" s="3" t="s">
        <v>14883</v>
      </c>
      <c r="G3758" s="3" t="s">
        <v>14884</v>
      </c>
      <c r="H3758" s="3" t="s">
        <v>33594</v>
      </c>
      <c r="I3758" s="3" t="s">
        <v>33594</v>
      </c>
      <c r="J3758" s="3" t="s">
        <v>33595</v>
      </c>
      <c r="K3758" s="3" t="s">
        <v>33596</v>
      </c>
      <c r="L3758" s="3"/>
    </row>
    <row r="3759" spans="1:12" ht="13.5" customHeight="1" x14ac:dyDescent="0.25">
      <c r="A3759" s="3" t="s">
        <v>70</v>
      </c>
      <c r="B3759" s="2" t="s">
        <v>42643</v>
      </c>
      <c r="C3759" s="2" t="s">
        <v>14885</v>
      </c>
      <c r="D3759" s="3" t="s">
        <v>14886</v>
      </c>
      <c r="E3759" s="3" t="s">
        <v>14886</v>
      </c>
      <c r="F3759" s="3" t="s">
        <v>14887</v>
      </c>
      <c r="G3759" s="3" t="s">
        <v>14888</v>
      </c>
      <c r="H3759" s="3" t="s">
        <v>33597</v>
      </c>
      <c r="I3759" s="3" t="s">
        <v>33597</v>
      </c>
      <c r="J3759" s="3" t="s">
        <v>33598</v>
      </c>
      <c r="K3759" s="3" t="s">
        <v>33599</v>
      </c>
      <c r="L3759" s="3"/>
    </row>
    <row r="3760" spans="1:12" ht="13.5" customHeight="1" x14ac:dyDescent="0.25">
      <c r="A3760" s="3" t="s">
        <v>70</v>
      </c>
      <c r="B3760" s="2" t="s">
        <v>42644</v>
      </c>
      <c r="C3760" s="2" t="s">
        <v>14889</v>
      </c>
      <c r="D3760" s="3" t="s">
        <v>14890</v>
      </c>
      <c r="E3760" s="3" t="s">
        <v>14890</v>
      </c>
      <c r="F3760" s="3" t="s">
        <v>14891</v>
      </c>
      <c r="G3760" s="3" t="s">
        <v>14892</v>
      </c>
      <c r="H3760" s="3" t="s">
        <v>33600</v>
      </c>
      <c r="I3760" s="3" t="s">
        <v>33600</v>
      </c>
      <c r="J3760" s="3" t="s">
        <v>33601</v>
      </c>
      <c r="K3760" s="3" t="s">
        <v>33602</v>
      </c>
      <c r="L3760" s="3"/>
    </row>
    <row r="3761" spans="1:12" ht="13.5" customHeight="1" x14ac:dyDescent="0.25">
      <c r="A3761" s="3" t="s">
        <v>9</v>
      </c>
      <c r="B3761" s="2" t="s">
        <v>42645</v>
      </c>
      <c r="C3761" s="2" t="s">
        <v>14893</v>
      </c>
      <c r="D3761" s="3" t="s">
        <v>14894</v>
      </c>
      <c r="E3761" s="3" t="s">
        <v>14894</v>
      </c>
      <c r="F3761" s="3" t="s">
        <v>14895</v>
      </c>
      <c r="G3761" s="3" t="s">
        <v>14896</v>
      </c>
      <c r="H3761" s="3" t="s">
        <v>33603</v>
      </c>
      <c r="I3761" s="3" t="s">
        <v>33603</v>
      </c>
      <c r="J3761" s="3" t="s">
        <v>33604</v>
      </c>
      <c r="K3761" s="4" t="s">
        <v>33605</v>
      </c>
      <c r="L3761" s="3"/>
    </row>
    <row r="3762" spans="1:12" ht="13.5" customHeight="1" x14ac:dyDescent="0.25">
      <c r="A3762" s="3" t="s">
        <v>9</v>
      </c>
      <c r="B3762" s="2" t="s">
        <v>42646</v>
      </c>
      <c r="C3762" s="2" t="s">
        <v>14897</v>
      </c>
      <c r="D3762" s="3" t="s">
        <v>14898</v>
      </c>
      <c r="E3762" s="3" t="s">
        <v>14898</v>
      </c>
      <c r="F3762" s="3" t="s">
        <v>14899</v>
      </c>
      <c r="G3762" s="3" t="s">
        <v>14900</v>
      </c>
      <c r="H3762" s="3" t="s">
        <v>33606</v>
      </c>
      <c r="I3762" s="3" t="s">
        <v>33606</v>
      </c>
      <c r="J3762" s="3" t="s">
        <v>33607</v>
      </c>
      <c r="K3762" s="3" t="s">
        <v>33608</v>
      </c>
      <c r="L3762" s="3"/>
    </row>
    <row r="3763" spans="1:12" ht="13.5" customHeight="1" x14ac:dyDescent="0.25">
      <c r="A3763" s="3" t="s">
        <v>9</v>
      </c>
      <c r="B3763" s="2" t="s">
        <v>42647</v>
      </c>
      <c r="C3763" s="2" t="s">
        <v>14901</v>
      </c>
      <c r="D3763" s="3" t="s">
        <v>14902</v>
      </c>
      <c r="E3763" s="3" t="s">
        <v>14902</v>
      </c>
      <c r="F3763" s="3" t="s">
        <v>14903</v>
      </c>
      <c r="G3763" s="3" t="s">
        <v>14904</v>
      </c>
      <c r="H3763" s="3" t="s">
        <v>33609</v>
      </c>
      <c r="I3763" s="3" t="s">
        <v>33609</v>
      </c>
      <c r="J3763" s="3" t="s">
        <v>33610</v>
      </c>
      <c r="K3763" s="3" t="s">
        <v>33611</v>
      </c>
      <c r="L3763" s="3"/>
    </row>
    <row r="3764" spans="1:12" ht="13.5" customHeight="1" x14ac:dyDescent="0.25">
      <c r="A3764" s="3" t="s">
        <v>9</v>
      </c>
      <c r="B3764" s="2" t="s">
        <v>42648</v>
      </c>
      <c r="C3764" s="2" t="s">
        <v>14905</v>
      </c>
      <c r="D3764" s="3" t="s">
        <v>14906</v>
      </c>
      <c r="E3764" s="3" t="s">
        <v>14906</v>
      </c>
      <c r="F3764" s="3" t="s">
        <v>14907</v>
      </c>
      <c r="G3764" s="3" t="s">
        <v>14908</v>
      </c>
      <c r="H3764" s="3" t="s">
        <v>33612</v>
      </c>
      <c r="I3764" s="3" t="s">
        <v>33612</v>
      </c>
      <c r="J3764" s="3" t="s">
        <v>33613</v>
      </c>
      <c r="K3764" s="3" t="s">
        <v>33614</v>
      </c>
      <c r="L3764" s="3"/>
    </row>
    <row r="3765" spans="1:12" ht="13.5" customHeight="1" x14ac:dyDescent="0.25">
      <c r="A3765" s="3" t="s">
        <v>54</v>
      </c>
      <c r="B3765" s="2" t="s">
        <v>42649</v>
      </c>
      <c r="C3765" s="2" t="s">
        <v>14909</v>
      </c>
      <c r="D3765" s="3" t="s">
        <v>14910</v>
      </c>
      <c r="E3765" s="3" t="s">
        <v>14911</v>
      </c>
      <c r="F3765" s="3" t="s">
        <v>14912</v>
      </c>
      <c r="G3765" s="3" t="s">
        <v>14913</v>
      </c>
      <c r="H3765" s="3" t="s">
        <v>33615</v>
      </c>
      <c r="I3765" s="3" t="s">
        <v>33616</v>
      </c>
      <c r="J3765" s="3" t="s">
        <v>33617</v>
      </c>
      <c r="K3765" s="3" t="s">
        <v>33618</v>
      </c>
      <c r="L3765" s="3"/>
    </row>
    <row r="3766" spans="1:12" ht="13.5" customHeight="1" x14ac:dyDescent="0.25">
      <c r="A3766" s="3" t="s">
        <v>54</v>
      </c>
      <c r="B3766" s="2" t="s">
        <v>42650</v>
      </c>
      <c r="C3766" s="2" t="s">
        <v>14914</v>
      </c>
      <c r="D3766" s="3" t="s">
        <v>14915</v>
      </c>
      <c r="E3766" s="3" t="s">
        <v>14915</v>
      </c>
      <c r="F3766" s="3" t="s">
        <v>14916</v>
      </c>
      <c r="G3766" s="3" t="s">
        <v>14917</v>
      </c>
      <c r="H3766" s="3" t="s">
        <v>33619</v>
      </c>
      <c r="I3766" s="3" t="s">
        <v>33619</v>
      </c>
      <c r="J3766" s="3" t="s">
        <v>33620</v>
      </c>
      <c r="K3766" s="3" t="s">
        <v>33621</v>
      </c>
      <c r="L3766" s="3"/>
    </row>
    <row r="3767" spans="1:12" ht="13.5" customHeight="1" x14ac:dyDescent="0.25">
      <c r="A3767" s="3" t="s">
        <v>9</v>
      </c>
      <c r="B3767" s="2" t="s">
        <v>42650</v>
      </c>
      <c r="C3767" s="2" t="s">
        <v>14914</v>
      </c>
      <c r="D3767" s="3" t="s">
        <v>14915</v>
      </c>
      <c r="E3767" s="3" t="s">
        <v>14915</v>
      </c>
      <c r="F3767" s="3" t="s">
        <v>14916</v>
      </c>
      <c r="G3767" s="3" t="s">
        <v>14917</v>
      </c>
      <c r="H3767" s="3" t="s">
        <v>33619</v>
      </c>
      <c r="I3767" s="3" t="s">
        <v>33619</v>
      </c>
      <c r="J3767" s="3" t="s">
        <v>33620</v>
      </c>
      <c r="K3767" s="3" t="s">
        <v>33621</v>
      </c>
      <c r="L3767" s="3"/>
    </row>
    <row r="3768" spans="1:12" ht="13.5" customHeight="1" x14ac:dyDescent="0.25">
      <c r="A3768" s="3" t="s">
        <v>54</v>
      </c>
      <c r="B3768" s="2" t="s">
        <v>42651</v>
      </c>
      <c r="C3768" s="2" t="s">
        <v>14918</v>
      </c>
      <c r="D3768" s="3" t="s">
        <v>14919</v>
      </c>
      <c r="E3768" s="3" t="s">
        <v>14919</v>
      </c>
      <c r="F3768" s="3" t="s">
        <v>14920</v>
      </c>
      <c r="G3768" s="3" t="s">
        <v>14919</v>
      </c>
      <c r="H3768" s="3" t="s">
        <v>33622</v>
      </c>
      <c r="I3768" s="3" t="s">
        <v>33622</v>
      </c>
      <c r="J3768" s="3" t="s">
        <v>33623</v>
      </c>
      <c r="K3768" s="3" t="s">
        <v>33622</v>
      </c>
      <c r="L3768" s="3"/>
    </row>
    <row r="3769" spans="1:12" ht="13.5" customHeight="1" x14ac:dyDescent="0.25">
      <c r="A3769" s="3" t="s">
        <v>9</v>
      </c>
      <c r="B3769" s="2" t="s">
        <v>42652</v>
      </c>
      <c r="C3769" s="2" t="s">
        <v>14921</v>
      </c>
      <c r="D3769" s="3" t="s">
        <v>14922</v>
      </c>
      <c r="E3769" s="3" t="s">
        <v>14923</v>
      </c>
      <c r="F3769" s="3" t="s">
        <v>14924</v>
      </c>
      <c r="G3769" s="3" t="s">
        <v>14925</v>
      </c>
      <c r="H3769" s="3" t="s">
        <v>33624</v>
      </c>
      <c r="I3769" s="3" t="s">
        <v>33625</v>
      </c>
      <c r="J3769" s="3" t="s">
        <v>33626</v>
      </c>
      <c r="K3769" s="3" t="s">
        <v>33627</v>
      </c>
      <c r="L3769" s="3"/>
    </row>
    <row r="3770" spans="1:12" ht="13.5" customHeight="1" x14ac:dyDescent="0.25">
      <c r="A3770" s="3" t="s">
        <v>9</v>
      </c>
      <c r="B3770" s="2" t="s">
        <v>42653</v>
      </c>
      <c r="C3770" s="2" t="s">
        <v>14926</v>
      </c>
      <c r="D3770" s="3" t="s">
        <v>14927</v>
      </c>
      <c r="E3770" s="3" t="s">
        <v>14927</v>
      </c>
      <c r="F3770" s="3" t="s">
        <v>5003</v>
      </c>
      <c r="G3770" s="3" t="s">
        <v>14928</v>
      </c>
      <c r="H3770" s="3" t="s">
        <v>33628</v>
      </c>
      <c r="I3770" s="3" t="s">
        <v>33628</v>
      </c>
      <c r="J3770" s="3" t="s">
        <v>26171</v>
      </c>
      <c r="K3770" s="3" t="s">
        <v>33629</v>
      </c>
      <c r="L3770" s="3"/>
    </row>
    <row r="3771" spans="1:12" ht="13.5" customHeight="1" x14ac:dyDescent="0.25">
      <c r="A3771" s="3" t="s">
        <v>188</v>
      </c>
      <c r="B3771" s="2" t="s">
        <v>42654</v>
      </c>
      <c r="C3771" s="2" t="s">
        <v>14929</v>
      </c>
      <c r="D3771" s="3" t="s">
        <v>14930</v>
      </c>
      <c r="E3771" s="3" t="s">
        <v>14930</v>
      </c>
      <c r="F3771" s="3" t="s">
        <v>14931</v>
      </c>
      <c r="G3771" s="3" t="s">
        <v>14932</v>
      </c>
      <c r="H3771" s="3" t="s">
        <v>33630</v>
      </c>
      <c r="I3771" s="3" t="s">
        <v>33630</v>
      </c>
      <c r="J3771" s="3" t="s">
        <v>33631</v>
      </c>
      <c r="K3771" s="3" t="s">
        <v>33632</v>
      </c>
      <c r="L3771" s="3"/>
    </row>
    <row r="3772" spans="1:12" ht="13.5" customHeight="1" x14ac:dyDescent="0.25">
      <c r="A3772" s="3" t="s">
        <v>9</v>
      </c>
      <c r="B3772" s="2" t="s">
        <v>42655</v>
      </c>
      <c r="C3772" s="2" t="s">
        <v>14933</v>
      </c>
      <c r="D3772" s="3" t="s">
        <v>14934</v>
      </c>
      <c r="E3772" s="3" t="s">
        <v>14935</v>
      </c>
      <c r="F3772" s="3" t="s">
        <v>14936</v>
      </c>
      <c r="G3772" s="3" t="s">
        <v>14937</v>
      </c>
      <c r="H3772" s="3" t="s">
        <v>33633</v>
      </c>
      <c r="I3772" s="3" t="s">
        <v>33634</v>
      </c>
      <c r="J3772" s="3" t="s">
        <v>33635</v>
      </c>
      <c r="K3772" s="3" t="s">
        <v>33636</v>
      </c>
      <c r="L3772" s="3"/>
    </row>
    <row r="3773" spans="1:12" ht="13.5" customHeight="1" x14ac:dyDescent="0.25">
      <c r="A3773" s="3" t="s">
        <v>9</v>
      </c>
      <c r="B3773" s="2" t="s">
        <v>42656</v>
      </c>
      <c r="C3773" s="2" t="s">
        <v>14938</v>
      </c>
      <c r="D3773" s="3" t="s">
        <v>14939</v>
      </c>
      <c r="E3773" s="3" t="s">
        <v>14940</v>
      </c>
      <c r="F3773" s="3" t="s">
        <v>14941</v>
      </c>
      <c r="G3773" s="3" t="s">
        <v>14942</v>
      </c>
      <c r="H3773" s="3" t="s">
        <v>33637</v>
      </c>
      <c r="I3773" s="3" t="s">
        <v>33638</v>
      </c>
      <c r="J3773" s="3" t="s">
        <v>33639</v>
      </c>
      <c r="K3773" s="3" t="s">
        <v>33640</v>
      </c>
      <c r="L3773" s="3"/>
    </row>
    <row r="3774" spans="1:12" ht="13.5" customHeight="1" x14ac:dyDescent="0.25">
      <c r="A3774" s="3" t="s">
        <v>9</v>
      </c>
      <c r="B3774" s="2" t="s">
        <v>42657</v>
      </c>
      <c r="C3774" s="2" t="s">
        <v>14943</v>
      </c>
      <c r="D3774" s="3" t="s">
        <v>14944</v>
      </c>
      <c r="E3774" s="3" t="s">
        <v>14944</v>
      </c>
      <c r="F3774" s="3" t="s">
        <v>14945</v>
      </c>
      <c r="G3774" s="3" t="s">
        <v>14946</v>
      </c>
      <c r="H3774" s="3" t="s">
        <v>33641</v>
      </c>
      <c r="I3774" s="3" t="s">
        <v>33641</v>
      </c>
      <c r="J3774" s="3" t="s">
        <v>33642</v>
      </c>
      <c r="K3774" s="3" t="s">
        <v>33643</v>
      </c>
      <c r="L3774" s="3"/>
    </row>
    <row r="3775" spans="1:12" ht="13.5" customHeight="1" x14ac:dyDescent="0.25">
      <c r="A3775" s="3" t="s">
        <v>106</v>
      </c>
      <c r="B3775" s="2" t="s">
        <v>42658</v>
      </c>
      <c r="C3775" s="2" t="s">
        <v>14947</v>
      </c>
      <c r="D3775" s="3" t="s">
        <v>14948</v>
      </c>
      <c r="E3775" s="3" t="s">
        <v>14948</v>
      </c>
      <c r="F3775" s="3" t="s">
        <v>14949</v>
      </c>
      <c r="G3775" s="3" t="s">
        <v>14950</v>
      </c>
      <c r="H3775" s="3" t="s">
        <v>33644</v>
      </c>
      <c r="I3775" s="3" t="s">
        <v>33644</v>
      </c>
      <c r="J3775" s="3" t="s">
        <v>33645</v>
      </c>
      <c r="K3775" s="3" t="s">
        <v>33646</v>
      </c>
      <c r="L3775" s="3"/>
    </row>
    <row r="3776" spans="1:12" ht="13.5" customHeight="1" x14ac:dyDescent="0.25">
      <c r="A3776" s="3" t="s">
        <v>9</v>
      </c>
      <c r="B3776" s="2" t="s">
        <v>42658</v>
      </c>
      <c r="C3776" s="2" t="s">
        <v>14947</v>
      </c>
      <c r="D3776" s="3" t="s">
        <v>14948</v>
      </c>
      <c r="E3776" s="3" t="s">
        <v>14948</v>
      </c>
      <c r="F3776" s="3" t="s">
        <v>14949</v>
      </c>
      <c r="G3776" s="3" t="s">
        <v>14950</v>
      </c>
      <c r="H3776" s="3" t="s">
        <v>33644</v>
      </c>
      <c r="I3776" s="3" t="s">
        <v>33644</v>
      </c>
      <c r="J3776" s="3" t="s">
        <v>33645</v>
      </c>
      <c r="K3776" s="3" t="s">
        <v>33646</v>
      </c>
      <c r="L3776" s="3"/>
    </row>
    <row r="3777" spans="1:12" ht="13.5" customHeight="1" x14ac:dyDescent="0.25">
      <c r="A3777" s="3" t="s">
        <v>106</v>
      </c>
      <c r="B3777" s="2" t="s">
        <v>42659</v>
      </c>
      <c r="C3777" s="2" t="s">
        <v>14951</v>
      </c>
      <c r="D3777" s="3" t="s">
        <v>14952</v>
      </c>
      <c r="E3777" s="3" t="s">
        <v>14952</v>
      </c>
      <c r="F3777" s="3" t="s">
        <v>14953</v>
      </c>
      <c r="G3777" s="3" t="s">
        <v>14954</v>
      </c>
      <c r="H3777" s="3" t="s">
        <v>33647</v>
      </c>
      <c r="I3777" s="3" t="s">
        <v>33647</v>
      </c>
      <c r="J3777" s="3" t="s">
        <v>33648</v>
      </c>
      <c r="K3777" s="4" t="s">
        <v>33649</v>
      </c>
      <c r="L3777" s="3"/>
    </row>
    <row r="3778" spans="1:12" ht="13.5" customHeight="1" x14ac:dyDescent="0.25">
      <c r="A3778" s="3" t="s">
        <v>9</v>
      </c>
      <c r="B3778" s="2" t="s">
        <v>42660</v>
      </c>
      <c r="C3778" s="2" t="s">
        <v>14955</v>
      </c>
      <c r="D3778" s="3" t="s">
        <v>14956</v>
      </c>
      <c r="E3778" s="3" t="s">
        <v>14957</v>
      </c>
      <c r="F3778" s="3" t="s">
        <v>14958</v>
      </c>
      <c r="G3778" s="3" t="s">
        <v>14959</v>
      </c>
      <c r="H3778" s="3" t="s">
        <v>33650</v>
      </c>
      <c r="I3778" s="3" t="s">
        <v>33651</v>
      </c>
      <c r="J3778" s="3" t="s">
        <v>33652</v>
      </c>
      <c r="K3778" s="3" t="s">
        <v>33653</v>
      </c>
      <c r="L3778" s="3"/>
    </row>
    <row r="3779" spans="1:12" ht="13.5" customHeight="1" x14ac:dyDescent="0.25">
      <c r="A3779" s="3" t="s">
        <v>183</v>
      </c>
      <c r="B3779" s="2" t="s">
        <v>42661</v>
      </c>
      <c r="C3779" s="2" t="s">
        <v>14960</v>
      </c>
      <c r="D3779" s="3" t="s">
        <v>14961</v>
      </c>
      <c r="E3779" s="3" t="s">
        <v>14962</v>
      </c>
      <c r="F3779" s="3" t="s">
        <v>14963</v>
      </c>
      <c r="G3779" s="3" t="s">
        <v>14964</v>
      </c>
      <c r="H3779" s="3" t="s">
        <v>33654</v>
      </c>
      <c r="I3779" s="3" t="s">
        <v>33655</v>
      </c>
      <c r="J3779" s="3" t="s">
        <v>33656</v>
      </c>
      <c r="K3779" s="4" t="s">
        <v>33657</v>
      </c>
      <c r="L3779" s="3"/>
    </row>
    <row r="3780" spans="1:12" ht="13.5" customHeight="1" x14ac:dyDescent="0.25">
      <c r="A3780" s="3" t="s">
        <v>106</v>
      </c>
      <c r="B3780" s="2" t="s">
        <v>42662</v>
      </c>
      <c r="C3780" s="2" t="s">
        <v>14965</v>
      </c>
      <c r="D3780" s="3" t="s">
        <v>14966</v>
      </c>
      <c r="E3780" s="3" t="s">
        <v>14967</v>
      </c>
      <c r="F3780" s="3" t="s">
        <v>14968</v>
      </c>
      <c r="G3780" s="3" t="s">
        <v>14969</v>
      </c>
      <c r="H3780" s="3" t="s">
        <v>33658</v>
      </c>
      <c r="I3780" s="3" t="s">
        <v>33659</v>
      </c>
      <c r="J3780" s="3" t="s">
        <v>33660</v>
      </c>
      <c r="K3780" s="3" t="s">
        <v>33661</v>
      </c>
      <c r="L3780" s="3"/>
    </row>
    <row r="3781" spans="1:12" ht="13.5" customHeight="1" x14ac:dyDescent="0.25">
      <c r="A3781" s="3" t="s">
        <v>106</v>
      </c>
      <c r="B3781" s="2" t="s">
        <v>42663</v>
      </c>
      <c r="C3781" s="2" t="s">
        <v>14970</v>
      </c>
      <c r="D3781" s="3" t="s">
        <v>14971</v>
      </c>
      <c r="E3781" s="3" t="s">
        <v>14972</v>
      </c>
      <c r="F3781" s="3" t="s">
        <v>14973</v>
      </c>
      <c r="G3781" s="3" t="s">
        <v>14974</v>
      </c>
      <c r="H3781" s="3" t="s">
        <v>33662</v>
      </c>
      <c r="I3781" s="3" t="s">
        <v>33663</v>
      </c>
      <c r="J3781" s="3" t="s">
        <v>33664</v>
      </c>
      <c r="K3781" s="3" t="s">
        <v>33665</v>
      </c>
      <c r="L3781" s="3"/>
    </row>
    <row r="3782" spans="1:12" ht="13.5" customHeight="1" x14ac:dyDescent="0.25">
      <c r="A3782" s="3" t="s">
        <v>106</v>
      </c>
      <c r="B3782" s="2" t="s">
        <v>42664</v>
      </c>
      <c r="C3782" s="2" t="s">
        <v>14975</v>
      </c>
      <c r="D3782" s="3" t="s">
        <v>14976</v>
      </c>
      <c r="E3782" s="3" t="s">
        <v>14977</v>
      </c>
      <c r="F3782" s="3" t="s">
        <v>14978</v>
      </c>
      <c r="G3782" s="3" t="s">
        <v>14979</v>
      </c>
      <c r="H3782" s="3" t="s">
        <v>33666</v>
      </c>
      <c r="I3782" s="3" t="s">
        <v>33667</v>
      </c>
      <c r="J3782" s="3" t="s">
        <v>33668</v>
      </c>
      <c r="K3782" s="4" t="s">
        <v>33669</v>
      </c>
      <c r="L3782" s="3"/>
    </row>
    <row r="3783" spans="1:12" ht="13.5" customHeight="1" x14ac:dyDescent="0.25">
      <c r="A3783" s="3" t="s">
        <v>106</v>
      </c>
      <c r="B3783" s="2" t="s">
        <v>42665</v>
      </c>
      <c r="C3783" s="2" t="s">
        <v>14980</v>
      </c>
      <c r="D3783" s="3" t="s">
        <v>14981</v>
      </c>
      <c r="E3783" s="3" t="s">
        <v>14982</v>
      </c>
      <c r="F3783" s="3" t="s">
        <v>14983</v>
      </c>
      <c r="G3783" s="3" t="s">
        <v>14984</v>
      </c>
      <c r="H3783" s="3" t="s">
        <v>33670</v>
      </c>
      <c r="I3783" s="3" t="s">
        <v>33671</v>
      </c>
      <c r="J3783" s="3" t="s">
        <v>33672</v>
      </c>
      <c r="K3783" s="4" t="s">
        <v>33673</v>
      </c>
      <c r="L3783" s="3"/>
    </row>
    <row r="3784" spans="1:12" ht="13.5" customHeight="1" x14ac:dyDescent="0.25">
      <c r="A3784" s="3" t="s">
        <v>106</v>
      </c>
      <c r="B3784" s="2" t="s">
        <v>42666</v>
      </c>
      <c r="C3784" s="2" t="s">
        <v>14985</v>
      </c>
      <c r="D3784" s="3" t="s">
        <v>14986</v>
      </c>
      <c r="E3784" s="3" t="s">
        <v>14987</v>
      </c>
      <c r="F3784" s="3" t="s">
        <v>14988</v>
      </c>
      <c r="G3784" s="3" t="s">
        <v>14989</v>
      </c>
      <c r="H3784" s="3" t="s">
        <v>33674</v>
      </c>
      <c r="I3784" s="3" t="s">
        <v>33675</v>
      </c>
      <c r="J3784" s="3" t="s">
        <v>33676</v>
      </c>
      <c r="K3784" s="4" t="s">
        <v>33677</v>
      </c>
      <c r="L3784" s="3"/>
    </row>
    <row r="3785" spans="1:12" ht="13.5" customHeight="1" x14ac:dyDescent="0.25">
      <c r="A3785" s="3" t="s">
        <v>106</v>
      </c>
      <c r="B3785" s="2" t="s">
        <v>42667</v>
      </c>
      <c r="C3785" s="2" t="s">
        <v>14990</v>
      </c>
      <c r="D3785" s="3" t="s">
        <v>14991</v>
      </c>
      <c r="E3785" s="3" t="s">
        <v>14992</v>
      </c>
      <c r="F3785" s="3" t="s">
        <v>14993</v>
      </c>
      <c r="G3785" s="3" t="s">
        <v>14994</v>
      </c>
      <c r="H3785" s="3" t="s">
        <v>33678</v>
      </c>
      <c r="I3785" s="3" t="s">
        <v>33679</v>
      </c>
      <c r="J3785" s="3" t="s">
        <v>33680</v>
      </c>
      <c r="K3785" s="4" t="s">
        <v>33681</v>
      </c>
      <c r="L3785" s="3"/>
    </row>
    <row r="3786" spans="1:12" ht="13.5" customHeight="1" x14ac:dyDescent="0.25">
      <c r="A3786" s="3" t="s">
        <v>106</v>
      </c>
      <c r="B3786" s="2" t="s">
        <v>42668</v>
      </c>
      <c r="C3786" s="2" t="s">
        <v>14995</v>
      </c>
      <c r="D3786" s="3" t="s">
        <v>14996</v>
      </c>
      <c r="E3786" s="3" t="s">
        <v>14997</v>
      </c>
      <c r="F3786" s="3" t="s">
        <v>14998</v>
      </c>
      <c r="G3786" s="3" t="s">
        <v>14999</v>
      </c>
      <c r="H3786" s="3" t="s">
        <v>33682</v>
      </c>
      <c r="I3786" s="3" t="s">
        <v>33683</v>
      </c>
      <c r="J3786" s="3" t="s">
        <v>33684</v>
      </c>
      <c r="K3786" s="4" t="s">
        <v>33685</v>
      </c>
      <c r="L3786" s="3"/>
    </row>
    <row r="3787" spans="1:12" ht="13.5" customHeight="1" x14ac:dyDescent="0.25">
      <c r="A3787" s="3" t="s">
        <v>106</v>
      </c>
      <c r="B3787" s="2" t="s">
        <v>42669</v>
      </c>
      <c r="C3787" s="2" t="s">
        <v>15000</v>
      </c>
      <c r="D3787" s="3" t="s">
        <v>15001</v>
      </c>
      <c r="E3787" s="3" t="s">
        <v>15002</v>
      </c>
      <c r="F3787" s="3" t="s">
        <v>15003</v>
      </c>
      <c r="G3787" s="3" t="s">
        <v>15004</v>
      </c>
      <c r="H3787" s="3" t="s">
        <v>33686</v>
      </c>
      <c r="I3787" s="3" t="s">
        <v>33687</v>
      </c>
      <c r="J3787" s="3" t="s">
        <v>33688</v>
      </c>
      <c r="K3787" s="4" t="s">
        <v>33689</v>
      </c>
      <c r="L3787" s="3"/>
    </row>
    <row r="3788" spans="1:12" ht="13.5" customHeight="1" x14ac:dyDescent="0.25">
      <c r="A3788" s="3" t="s">
        <v>106</v>
      </c>
      <c r="B3788" s="2" t="s">
        <v>42670</v>
      </c>
      <c r="C3788" s="2" t="s">
        <v>15005</v>
      </c>
      <c r="D3788" s="3" t="s">
        <v>15006</v>
      </c>
      <c r="E3788" s="3" t="s">
        <v>15007</v>
      </c>
      <c r="F3788" s="3" t="s">
        <v>15008</v>
      </c>
      <c r="G3788" s="3" t="s">
        <v>15009</v>
      </c>
      <c r="H3788" s="3" t="s">
        <v>33690</v>
      </c>
      <c r="I3788" s="3" t="s">
        <v>33691</v>
      </c>
      <c r="J3788" s="3" t="s">
        <v>33692</v>
      </c>
      <c r="K3788" s="4" t="s">
        <v>33693</v>
      </c>
      <c r="L3788" s="3"/>
    </row>
    <row r="3789" spans="1:12" ht="13.5" customHeight="1" x14ac:dyDescent="0.25">
      <c r="A3789" s="3" t="s">
        <v>106</v>
      </c>
      <c r="B3789" s="2" t="s">
        <v>42671</v>
      </c>
      <c r="C3789" s="2" t="s">
        <v>15010</v>
      </c>
      <c r="D3789" s="3" t="s">
        <v>15011</v>
      </c>
      <c r="E3789" s="3" t="s">
        <v>15012</v>
      </c>
      <c r="F3789" s="3" t="s">
        <v>15013</v>
      </c>
      <c r="G3789" s="3" t="s">
        <v>15014</v>
      </c>
      <c r="H3789" s="3" t="s">
        <v>33694</v>
      </c>
      <c r="I3789" s="3" t="s">
        <v>33695</v>
      </c>
      <c r="J3789" s="3" t="s">
        <v>33696</v>
      </c>
      <c r="K3789" s="4" t="s">
        <v>33697</v>
      </c>
      <c r="L3789" s="3"/>
    </row>
    <row r="3790" spans="1:12" ht="13.5" customHeight="1" x14ac:dyDescent="0.25">
      <c r="A3790" s="3" t="s">
        <v>106</v>
      </c>
      <c r="B3790" s="2" t="s">
        <v>42672</v>
      </c>
      <c r="C3790" s="2" t="s">
        <v>15015</v>
      </c>
      <c r="D3790" s="3" t="s">
        <v>15016</v>
      </c>
      <c r="E3790" s="3" t="s">
        <v>15017</v>
      </c>
      <c r="F3790" s="3" t="s">
        <v>15018</v>
      </c>
      <c r="G3790" s="3" t="s">
        <v>15019</v>
      </c>
      <c r="H3790" s="3" t="s">
        <v>33698</v>
      </c>
      <c r="I3790" s="3" t="s">
        <v>33699</v>
      </c>
      <c r="J3790" s="3" t="s">
        <v>33700</v>
      </c>
      <c r="K3790" s="4" t="s">
        <v>33701</v>
      </c>
      <c r="L3790" s="3"/>
    </row>
    <row r="3791" spans="1:12" ht="13.5" customHeight="1" x14ac:dyDescent="0.25">
      <c r="A3791" s="3" t="s">
        <v>106</v>
      </c>
      <c r="B3791" s="2" t="s">
        <v>42673</v>
      </c>
      <c r="C3791" s="2" t="s">
        <v>15020</v>
      </c>
      <c r="D3791" s="3" t="s">
        <v>15021</v>
      </c>
      <c r="E3791" s="3" t="s">
        <v>15022</v>
      </c>
      <c r="F3791" s="3" t="s">
        <v>15023</v>
      </c>
      <c r="G3791" s="3" t="s">
        <v>15024</v>
      </c>
      <c r="H3791" s="3" t="s">
        <v>33702</v>
      </c>
      <c r="I3791" s="3" t="s">
        <v>33703</v>
      </c>
      <c r="J3791" s="3" t="s">
        <v>33704</v>
      </c>
      <c r="K3791" s="3" t="s">
        <v>33705</v>
      </c>
      <c r="L3791" s="3"/>
    </row>
    <row r="3792" spans="1:12" ht="13.5" customHeight="1" x14ac:dyDescent="0.25">
      <c r="A3792" s="3" t="s">
        <v>9</v>
      </c>
      <c r="B3792" s="2" t="s">
        <v>42674</v>
      </c>
      <c r="C3792" s="2" t="s">
        <v>15025</v>
      </c>
      <c r="D3792" s="3" t="s">
        <v>15026</v>
      </c>
      <c r="E3792" s="3" t="s">
        <v>15027</v>
      </c>
      <c r="F3792" s="3" t="s">
        <v>15028</v>
      </c>
      <c r="G3792" s="3" t="s">
        <v>15029</v>
      </c>
      <c r="H3792" s="3" t="s">
        <v>33706</v>
      </c>
      <c r="I3792" s="3" t="s">
        <v>33707</v>
      </c>
      <c r="J3792" s="3" t="s">
        <v>33708</v>
      </c>
      <c r="K3792" s="3" t="s">
        <v>33709</v>
      </c>
      <c r="L3792" s="3"/>
    </row>
    <row r="3793" spans="1:12" ht="13.5" customHeight="1" x14ac:dyDescent="0.25">
      <c r="A3793" s="3" t="s">
        <v>106</v>
      </c>
      <c r="B3793" s="2" t="s">
        <v>42675</v>
      </c>
      <c r="C3793" s="2" t="s">
        <v>15030</v>
      </c>
      <c r="D3793" s="3" t="s">
        <v>15031</v>
      </c>
      <c r="E3793" s="3" t="s">
        <v>15032</v>
      </c>
      <c r="F3793" s="3" t="s">
        <v>15033</v>
      </c>
      <c r="G3793" s="3" t="s">
        <v>15034</v>
      </c>
      <c r="H3793" s="3" t="s">
        <v>33710</v>
      </c>
      <c r="I3793" s="3" t="s">
        <v>33711</v>
      </c>
      <c r="J3793" s="3" t="s">
        <v>33712</v>
      </c>
      <c r="K3793" s="4" t="s">
        <v>33713</v>
      </c>
      <c r="L3793" s="3"/>
    </row>
    <row r="3794" spans="1:12" ht="13.5" customHeight="1" x14ac:dyDescent="0.25">
      <c r="A3794" s="3" t="s">
        <v>106</v>
      </c>
      <c r="B3794" s="2" t="s">
        <v>42676</v>
      </c>
      <c r="C3794" s="2" t="s">
        <v>15035</v>
      </c>
      <c r="D3794" s="3" t="s">
        <v>15036</v>
      </c>
      <c r="E3794" s="3" t="s">
        <v>15037</v>
      </c>
      <c r="F3794" s="3" t="s">
        <v>15038</v>
      </c>
      <c r="G3794" s="3" t="s">
        <v>15039</v>
      </c>
      <c r="H3794" s="3" t="s">
        <v>33714</v>
      </c>
      <c r="I3794" s="3" t="s">
        <v>33715</v>
      </c>
      <c r="J3794" s="3" t="s">
        <v>33716</v>
      </c>
      <c r="K3794" s="4" t="s">
        <v>33717</v>
      </c>
      <c r="L3794" s="3"/>
    </row>
    <row r="3795" spans="1:12" ht="13.5" customHeight="1" x14ac:dyDescent="0.25">
      <c r="A3795" s="3" t="s">
        <v>106</v>
      </c>
      <c r="B3795" s="2" t="s">
        <v>42677</v>
      </c>
      <c r="C3795" s="2" t="s">
        <v>15040</v>
      </c>
      <c r="D3795" s="3" t="s">
        <v>15041</v>
      </c>
      <c r="E3795" s="3" t="s">
        <v>15042</v>
      </c>
      <c r="F3795" s="3" t="s">
        <v>15043</v>
      </c>
      <c r="G3795" s="3" t="s">
        <v>15044</v>
      </c>
      <c r="H3795" s="3" t="s">
        <v>33718</v>
      </c>
      <c r="I3795" s="3" t="s">
        <v>33719</v>
      </c>
      <c r="J3795" s="3" t="s">
        <v>33720</v>
      </c>
      <c r="K3795" s="4" t="s">
        <v>33721</v>
      </c>
      <c r="L3795" s="3"/>
    </row>
    <row r="3796" spans="1:12" ht="13.5" customHeight="1" x14ac:dyDescent="0.25">
      <c r="A3796" s="3" t="s">
        <v>106</v>
      </c>
      <c r="B3796" s="2" t="s">
        <v>42678</v>
      </c>
      <c r="C3796" s="2" t="s">
        <v>15045</v>
      </c>
      <c r="D3796" s="3" t="s">
        <v>15046</v>
      </c>
      <c r="E3796" s="3" t="s">
        <v>15047</v>
      </c>
      <c r="F3796" s="3" t="s">
        <v>15048</v>
      </c>
      <c r="G3796" s="3" t="s">
        <v>15049</v>
      </c>
      <c r="H3796" s="3" t="s">
        <v>33722</v>
      </c>
      <c r="I3796" s="3" t="s">
        <v>33723</v>
      </c>
      <c r="J3796" s="3" t="s">
        <v>33724</v>
      </c>
      <c r="K3796" s="4" t="s">
        <v>33725</v>
      </c>
      <c r="L3796" s="3"/>
    </row>
    <row r="3797" spans="1:12" ht="13.5" customHeight="1" x14ac:dyDescent="0.25">
      <c r="A3797" s="3" t="s">
        <v>106</v>
      </c>
      <c r="B3797" s="2" t="s">
        <v>42679</v>
      </c>
      <c r="C3797" s="2" t="s">
        <v>15050</v>
      </c>
      <c r="D3797" s="3" t="s">
        <v>15051</v>
      </c>
      <c r="E3797" s="3" t="s">
        <v>15052</v>
      </c>
      <c r="F3797" s="3" t="s">
        <v>15053</v>
      </c>
      <c r="G3797" s="3" t="s">
        <v>15054</v>
      </c>
      <c r="H3797" s="3" t="s">
        <v>33726</v>
      </c>
      <c r="I3797" s="3" t="s">
        <v>33727</v>
      </c>
      <c r="J3797" s="3" t="s">
        <v>33728</v>
      </c>
      <c r="K3797" s="4" t="s">
        <v>33729</v>
      </c>
      <c r="L3797" s="3"/>
    </row>
    <row r="3798" spans="1:12" ht="13.5" customHeight="1" x14ac:dyDescent="0.25">
      <c r="A3798" s="3" t="s">
        <v>106</v>
      </c>
      <c r="B3798" s="2" t="s">
        <v>42680</v>
      </c>
      <c r="C3798" s="2" t="s">
        <v>15055</v>
      </c>
      <c r="D3798" s="3" t="s">
        <v>15056</v>
      </c>
      <c r="E3798" s="3" t="s">
        <v>15057</v>
      </c>
      <c r="F3798" s="3" t="s">
        <v>15058</v>
      </c>
      <c r="G3798" s="3" t="s">
        <v>15059</v>
      </c>
      <c r="H3798" s="3" t="s">
        <v>33710</v>
      </c>
      <c r="I3798" s="3" t="s">
        <v>33730</v>
      </c>
      <c r="J3798" s="3" t="s">
        <v>33731</v>
      </c>
      <c r="K3798" s="4" t="s">
        <v>33732</v>
      </c>
      <c r="L3798" s="3"/>
    </row>
    <row r="3799" spans="1:12" ht="13.5" customHeight="1" x14ac:dyDescent="0.25">
      <c r="A3799" s="3" t="s">
        <v>106</v>
      </c>
      <c r="B3799" s="2" t="s">
        <v>42681</v>
      </c>
      <c r="C3799" s="2" t="s">
        <v>15060</v>
      </c>
      <c r="D3799" s="3" t="s">
        <v>15061</v>
      </c>
      <c r="E3799" s="3" t="s">
        <v>15062</v>
      </c>
      <c r="F3799" s="3" t="s">
        <v>15063</v>
      </c>
      <c r="G3799" s="3" t="s">
        <v>15064</v>
      </c>
      <c r="H3799" s="3" t="s">
        <v>33714</v>
      </c>
      <c r="I3799" s="3" t="s">
        <v>33733</v>
      </c>
      <c r="J3799" s="3" t="s">
        <v>33734</v>
      </c>
      <c r="K3799" s="4" t="s">
        <v>33735</v>
      </c>
      <c r="L3799" s="3"/>
    </row>
    <row r="3800" spans="1:12" ht="13.5" customHeight="1" x14ac:dyDescent="0.25">
      <c r="A3800" s="3" t="s">
        <v>106</v>
      </c>
      <c r="B3800" s="2" t="s">
        <v>42682</v>
      </c>
      <c r="C3800" s="2" t="s">
        <v>15065</v>
      </c>
      <c r="D3800" s="3" t="s">
        <v>15066</v>
      </c>
      <c r="E3800" s="3" t="s">
        <v>15067</v>
      </c>
      <c r="F3800" s="3" t="s">
        <v>15068</v>
      </c>
      <c r="G3800" s="3" t="s">
        <v>15069</v>
      </c>
      <c r="H3800" s="3" t="s">
        <v>33736</v>
      </c>
      <c r="I3800" s="3" t="s">
        <v>33737</v>
      </c>
      <c r="J3800" s="3" t="s">
        <v>33738</v>
      </c>
      <c r="K3800" s="4" t="s">
        <v>33739</v>
      </c>
      <c r="L3800" s="3"/>
    </row>
    <row r="3801" spans="1:12" ht="13.5" customHeight="1" x14ac:dyDescent="0.25">
      <c r="A3801" s="3" t="s">
        <v>106</v>
      </c>
      <c r="B3801" s="2" t="s">
        <v>42683</v>
      </c>
      <c r="C3801" s="2" t="s">
        <v>15070</v>
      </c>
      <c r="D3801" s="3" t="s">
        <v>15071</v>
      </c>
      <c r="E3801" s="3" t="s">
        <v>15072</v>
      </c>
      <c r="F3801" s="3" t="s">
        <v>15073</v>
      </c>
      <c r="G3801" s="3" t="s">
        <v>15074</v>
      </c>
      <c r="H3801" s="3" t="s">
        <v>33740</v>
      </c>
      <c r="I3801" s="3" t="s">
        <v>33741</v>
      </c>
      <c r="J3801" s="3" t="s">
        <v>33742</v>
      </c>
      <c r="K3801" s="4" t="s">
        <v>33743</v>
      </c>
      <c r="L3801" s="3"/>
    </row>
    <row r="3802" spans="1:12" ht="13.5" customHeight="1" x14ac:dyDescent="0.25">
      <c r="A3802" s="3" t="s">
        <v>9</v>
      </c>
      <c r="B3802" s="2" t="s">
        <v>42684</v>
      </c>
      <c r="C3802" s="2" t="s">
        <v>15075</v>
      </c>
      <c r="D3802" s="3" t="s">
        <v>15076</v>
      </c>
      <c r="E3802" s="3" t="s">
        <v>15077</v>
      </c>
      <c r="F3802" s="3" t="s">
        <v>15078</v>
      </c>
      <c r="G3802" s="3" t="s">
        <v>15079</v>
      </c>
      <c r="H3802" s="3" t="s">
        <v>33744</v>
      </c>
      <c r="I3802" s="3" t="s">
        <v>33745</v>
      </c>
      <c r="J3802" s="3" t="s">
        <v>33746</v>
      </c>
      <c r="K3802" s="4" t="s">
        <v>33747</v>
      </c>
      <c r="L3802" s="3"/>
    </row>
    <row r="3803" spans="1:12" ht="13.5" customHeight="1" x14ac:dyDescent="0.25">
      <c r="A3803" s="3" t="s">
        <v>106</v>
      </c>
      <c r="B3803" s="2" t="s">
        <v>42684</v>
      </c>
      <c r="C3803" s="2" t="s">
        <v>15075</v>
      </c>
      <c r="D3803" s="3" t="s">
        <v>15076</v>
      </c>
      <c r="E3803" s="3" t="s">
        <v>15077</v>
      </c>
      <c r="F3803" s="3" t="s">
        <v>15078</v>
      </c>
      <c r="G3803" s="3" t="s">
        <v>15079</v>
      </c>
      <c r="H3803" s="3" t="s">
        <v>33744</v>
      </c>
      <c r="I3803" s="3" t="s">
        <v>33745</v>
      </c>
      <c r="J3803" s="3" t="s">
        <v>33746</v>
      </c>
      <c r="K3803" s="4" t="s">
        <v>33747</v>
      </c>
      <c r="L3803" s="3"/>
    </row>
    <row r="3804" spans="1:12" ht="13.5" customHeight="1" x14ac:dyDescent="0.25">
      <c r="A3804" s="3" t="s">
        <v>106</v>
      </c>
      <c r="B3804" s="2" t="s">
        <v>42685</v>
      </c>
      <c r="C3804" s="2" t="s">
        <v>15080</v>
      </c>
      <c r="D3804" s="3" t="s">
        <v>15081</v>
      </c>
      <c r="E3804" s="3" t="s">
        <v>15082</v>
      </c>
      <c r="F3804" s="3" t="s">
        <v>15083</v>
      </c>
      <c r="G3804" s="3" t="s">
        <v>15084</v>
      </c>
      <c r="H3804" s="3" t="s">
        <v>33748</v>
      </c>
      <c r="I3804" s="3" t="s">
        <v>33749</v>
      </c>
      <c r="J3804" s="3" t="s">
        <v>33750</v>
      </c>
      <c r="K3804" s="4" t="s">
        <v>33751</v>
      </c>
      <c r="L3804" s="3"/>
    </row>
    <row r="3805" spans="1:12" ht="13.5" customHeight="1" x14ac:dyDescent="0.25">
      <c r="A3805" s="3" t="s">
        <v>106</v>
      </c>
      <c r="B3805" s="2" t="s">
        <v>42686</v>
      </c>
      <c r="C3805" s="2" t="s">
        <v>15085</v>
      </c>
      <c r="D3805" s="3" t="s">
        <v>15086</v>
      </c>
      <c r="E3805" s="3" t="s">
        <v>15087</v>
      </c>
      <c r="F3805" s="3" t="s">
        <v>15088</v>
      </c>
      <c r="G3805" s="3" t="s">
        <v>15089</v>
      </c>
      <c r="H3805" s="3" t="s">
        <v>33752</v>
      </c>
      <c r="I3805" s="3" t="s">
        <v>33753</v>
      </c>
      <c r="J3805" s="3" t="s">
        <v>33754</v>
      </c>
      <c r="K3805" s="3" t="s">
        <v>33755</v>
      </c>
      <c r="L3805" s="3"/>
    </row>
    <row r="3806" spans="1:12" ht="13.5" customHeight="1" x14ac:dyDescent="0.25">
      <c r="A3806" s="3" t="s">
        <v>106</v>
      </c>
      <c r="B3806" s="2" t="s">
        <v>42687</v>
      </c>
      <c r="C3806" s="2" t="s">
        <v>15090</v>
      </c>
      <c r="D3806" s="3" t="s">
        <v>15091</v>
      </c>
      <c r="E3806" s="3" t="s">
        <v>15092</v>
      </c>
      <c r="F3806" s="3" t="s">
        <v>15093</v>
      </c>
      <c r="G3806" s="3" t="s">
        <v>15094</v>
      </c>
      <c r="H3806" s="3" t="s">
        <v>33756</v>
      </c>
      <c r="I3806" s="3" t="s">
        <v>33757</v>
      </c>
      <c r="J3806" s="3" t="s">
        <v>33758</v>
      </c>
      <c r="K3806" s="4" t="s">
        <v>33759</v>
      </c>
      <c r="L3806" s="3"/>
    </row>
    <row r="3807" spans="1:12" ht="13.5" customHeight="1" x14ac:dyDescent="0.25">
      <c r="A3807" s="3" t="s">
        <v>106</v>
      </c>
      <c r="B3807" s="2" t="s">
        <v>42688</v>
      </c>
      <c r="C3807" s="2" t="s">
        <v>15095</v>
      </c>
      <c r="D3807" s="3" t="s">
        <v>15096</v>
      </c>
      <c r="E3807" s="3" t="s">
        <v>15097</v>
      </c>
      <c r="F3807" s="3" t="s">
        <v>15098</v>
      </c>
      <c r="G3807" s="3" t="s">
        <v>15099</v>
      </c>
      <c r="H3807" s="3" t="s">
        <v>33760</v>
      </c>
      <c r="I3807" s="3" t="s">
        <v>33761</v>
      </c>
      <c r="J3807" s="3" t="s">
        <v>33762</v>
      </c>
      <c r="K3807" s="4" t="s">
        <v>33763</v>
      </c>
      <c r="L3807" s="3"/>
    </row>
    <row r="3808" spans="1:12" ht="13.5" customHeight="1" x14ac:dyDescent="0.25">
      <c r="A3808" s="3" t="s">
        <v>106</v>
      </c>
      <c r="B3808" s="2" t="s">
        <v>42689</v>
      </c>
      <c r="C3808" s="2" t="s">
        <v>15100</v>
      </c>
      <c r="D3808" s="3" t="s">
        <v>15101</v>
      </c>
      <c r="E3808" s="3" t="s">
        <v>15102</v>
      </c>
      <c r="F3808" s="3" t="s">
        <v>15103</v>
      </c>
      <c r="G3808" s="3" t="s">
        <v>15104</v>
      </c>
      <c r="H3808" s="3" t="s">
        <v>33764</v>
      </c>
      <c r="I3808" s="3" t="s">
        <v>33765</v>
      </c>
      <c r="J3808" s="3" t="s">
        <v>33766</v>
      </c>
      <c r="K3808" s="4" t="s">
        <v>33767</v>
      </c>
      <c r="L3808" s="3"/>
    </row>
    <row r="3809" spans="1:12" ht="13.5" customHeight="1" x14ac:dyDescent="0.25">
      <c r="A3809" s="3" t="s">
        <v>106</v>
      </c>
      <c r="B3809" s="2" t="s">
        <v>42690</v>
      </c>
      <c r="C3809" s="2" t="s">
        <v>15105</v>
      </c>
      <c r="D3809" s="3" t="s">
        <v>15106</v>
      </c>
      <c r="E3809" s="3" t="s">
        <v>15107</v>
      </c>
      <c r="F3809" s="3" t="s">
        <v>15108</v>
      </c>
      <c r="G3809" s="3" t="s">
        <v>15109</v>
      </c>
      <c r="H3809" s="3" t="s">
        <v>33768</v>
      </c>
      <c r="I3809" s="3" t="s">
        <v>33769</v>
      </c>
      <c r="J3809" s="3" t="s">
        <v>33770</v>
      </c>
      <c r="K3809" s="4" t="s">
        <v>33771</v>
      </c>
      <c r="L3809" s="3"/>
    </row>
    <row r="3810" spans="1:12" ht="13.5" customHeight="1" x14ac:dyDescent="0.25">
      <c r="A3810" s="3" t="s">
        <v>106</v>
      </c>
      <c r="B3810" s="2" t="s">
        <v>42691</v>
      </c>
      <c r="C3810" s="2" t="s">
        <v>15110</v>
      </c>
      <c r="D3810" s="3" t="s">
        <v>15111</v>
      </c>
      <c r="E3810" s="3" t="s">
        <v>15112</v>
      </c>
      <c r="F3810" s="3" t="s">
        <v>15113</v>
      </c>
      <c r="G3810" s="3" t="s">
        <v>15114</v>
      </c>
      <c r="H3810" s="3" t="s">
        <v>33772</v>
      </c>
      <c r="I3810" s="3" t="s">
        <v>33773</v>
      </c>
      <c r="J3810" s="3" t="s">
        <v>33774</v>
      </c>
      <c r="K3810" s="4" t="s">
        <v>33775</v>
      </c>
      <c r="L3810" s="3"/>
    </row>
    <row r="3811" spans="1:12" ht="13.5" customHeight="1" x14ac:dyDescent="0.25">
      <c r="A3811" s="3" t="s">
        <v>106</v>
      </c>
      <c r="B3811" s="2" t="s">
        <v>42692</v>
      </c>
      <c r="C3811" s="2" t="s">
        <v>15115</v>
      </c>
      <c r="D3811" s="3" t="s">
        <v>15116</v>
      </c>
      <c r="E3811" s="3" t="s">
        <v>15117</v>
      </c>
      <c r="F3811" s="3" t="s">
        <v>15118</v>
      </c>
      <c r="G3811" s="3" t="s">
        <v>15119</v>
      </c>
      <c r="H3811" s="3" t="s">
        <v>33776</v>
      </c>
      <c r="I3811" s="3" t="s">
        <v>33777</v>
      </c>
      <c r="J3811" s="3" t="s">
        <v>33778</v>
      </c>
      <c r="K3811" s="4" t="s">
        <v>33779</v>
      </c>
      <c r="L3811" s="3"/>
    </row>
    <row r="3812" spans="1:12" ht="13.5" customHeight="1" x14ac:dyDescent="0.25">
      <c r="A3812" s="3" t="s">
        <v>106</v>
      </c>
      <c r="B3812" s="2" t="s">
        <v>42693</v>
      </c>
      <c r="C3812" s="2" t="s">
        <v>15120</v>
      </c>
      <c r="D3812" s="3" t="s">
        <v>15121</v>
      </c>
      <c r="E3812" s="3" t="s">
        <v>15122</v>
      </c>
      <c r="F3812" s="3" t="s">
        <v>15123</v>
      </c>
      <c r="G3812" s="3" t="s">
        <v>15124</v>
      </c>
      <c r="H3812" s="3" t="s">
        <v>33780</v>
      </c>
      <c r="I3812" s="3" t="s">
        <v>33781</v>
      </c>
      <c r="J3812" s="3" t="s">
        <v>33782</v>
      </c>
      <c r="K3812" s="4" t="s">
        <v>33783</v>
      </c>
      <c r="L3812" s="3"/>
    </row>
    <row r="3813" spans="1:12" ht="13.5" customHeight="1" x14ac:dyDescent="0.25">
      <c r="A3813" s="3" t="s">
        <v>106</v>
      </c>
      <c r="B3813" s="2" t="s">
        <v>42694</v>
      </c>
      <c r="C3813" s="2" t="s">
        <v>15125</v>
      </c>
      <c r="D3813" s="3" t="s">
        <v>15126</v>
      </c>
      <c r="E3813" s="3" t="s">
        <v>15127</v>
      </c>
      <c r="F3813" s="3" t="s">
        <v>15128</v>
      </c>
      <c r="G3813" s="3" t="s">
        <v>15129</v>
      </c>
      <c r="H3813" s="3" t="s">
        <v>33784</v>
      </c>
      <c r="I3813" s="3" t="s">
        <v>33785</v>
      </c>
      <c r="J3813" s="3" t="s">
        <v>33786</v>
      </c>
      <c r="K3813" s="4" t="s">
        <v>33787</v>
      </c>
      <c r="L3813" s="3"/>
    </row>
    <row r="3814" spans="1:12" ht="13.5" customHeight="1" x14ac:dyDescent="0.25">
      <c r="A3814" s="3" t="s">
        <v>106</v>
      </c>
      <c r="B3814" s="2" t="s">
        <v>42695</v>
      </c>
      <c r="C3814" s="2" t="s">
        <v>15130</v>
      </c>
      <c r="D3814" s="3" t="s">
        <v>15131</v>
      </c>
      <c r="E3814" s="3" t="s">
        <v>15132</v>
      </c>
      <c r="F3814" s="3" t="s">
        <v>15133</v>
      </c>
      <c r="G3814" s="3" t="s">
        <v>15134</v>
      </c>
      <c r="H3814" s="3" t="s">
        <v>33788</v>
      </c>
      <c r="I3814" s="3" t="s">
        <v>33789</v>
      </c>
      <c r="J3814" s="3" t="s">
        <v>33790</v>
      </c>
      <c r="K3814" s="4" t="s">
        <v>33791</v>
      </c>
      <c r="L3814" s="3"/>
    </row>
    <row r="3815" spans="1:12" ht="13.5" customHeight="1" x14ac:dyDescent="0.25">
      <c r="A3815" s="3" t="s">
        <v>106</v>
      </c>
      <c r="B3815" s="2" t="s">
        <v>42696</v>
      </c>
      <c r="C3815" s="2" t="s">
        <v>15135</v>
      </c>
      <c r="D3815" s="3" t="s">
        <v>15136</v>
      </c>
      <c r="E3815" s="3" t="s">
        <v>15137</v>
      </c>
      <c r="F3815" s="3" t="s">
        <v>15138</v>
      </c>
      <c r="G3815" s="3" t="s">
        <v>15139</v>
      </c>
      <c r="H3815" s="3" t="s">
        <v>33792</v>
      </c>
      <c r="I3815" s="3" t="s">
        <v>33793</v>
      </c>
      <c r="J3815" s="3" t="s">
        <v>33794</v>
      </c>
      <c r="K3815" s="4" t="s">
        <v>33795</v>
      </c>
      <c r="L3815" s="3"/>
    </row>
    <row r="3816" spans="1:12" ht="13.5" customHeight="1" x14ac:dyDescent="0.25">
      <c r="A3816" s="3" t="s">
        <v>106</v>
      </c>
      <c r="B3816" s="2" t="s">
        <v>42697</v>
      </c>
      <c r="C3816" s="2" t="s">
        <v>15140</v>
      </c>
      <c r="D3816" s="3" t="s">
        <v>15141</v>
      </c>
      <c r="E3816" s="3" t="s">
        <v>15142</v>
      </c>
      <c r="F3816" s="3" t="s">
        <v>15143</v>
      </c>
      <c r="G3816" s="3" t="s">
        <v>15144</v>
      </c>
      <c r="H3816" s="3" t="s">
        <v>33796</v>
      </c>
      <c r="I3816" s="3" t="s">
        <v>33797</v>
      </c>
      <c r="J3816" s="3" t="s">
        <v>33798</v>
      </c>
      <c r="K3816" s="4" t="s">
        <v>33799</v>
      </c>
      <c r="L3816" s="3"/>
    </row>
    <row r="3817" spans="1:12" ht="13.5" customHeight="1" x14ac:dyDescent="0.25">
      <c r="A3817" s="3" t="s">
        <v>106</v>
      </c>
      <c r="B3817" s="2" t="s">
        <v>42698</v>
      </c>
      <c r="C3817" s="2" t="s">
        <v>15145</v>
      </c>
      <c r="D3817" s="3" t="s">
        <v>15146</v>
      </c>
      <c r="E3817" s="3" t="s">
        <v>15147</v>
      </c>
      <c r="F3817" s="3" t="s">
        <v>15148</v>
      </c>
      <c r="G3817" s="3" t="s">
        <v>15149</v>
      </c>
      <c r="H3817" s="3" t="s">
        <v>33800</v>
      </c>
      <c r="I3817" s="3" t="s">
        <v>33801</v>
      </c>
      <c r="J3817" s="3" t="s">
        <v>33802</v>
      </c>
      <c r="K3817" s="4" t="s">
        <v>33803</v>
      </c>
      <c r="L3817" s="3"/>
    </row>
    <row r="3818" spans="1:12" ht="13.5" customHeight="1" x14ac:dyDescent="0.25">
      <c r="A3818" s="3" t="s">
        <v>106</v>
      </c>
      <c r="B3818" s="2" t="s">
        <v>42699</v>
      </c>
      <c r="C3818" s="2" t="s">
        <v>15150</v>
      </c>
      <c r="D3818" s="3" t="s">
        <v>15151</v>
      </c>
      <c r="E3818" s="3" t="s">
        <v>15152</v>
      </c>
      <c r="F3818" s="3" t="s">
        <v>15153</v>
      </c>
      <c r="G3818" s="3" t="s">
        <v>15154</v>
      </c>
      <c r="H3818" s="3" t="s">
        <v>33804</v>
      </c>
      <c r="I3818" s="3" t="s">
        <v>33805</v>
      </c>
      <c r="J3818" s="3" t="s">
        <v>33806</v>
      </c>
      <c r="K3818" s="4" t="s">
        <v>33807</v>
      </c>
      <c r="L3818" s="3"/>
    </row>
    <row r="3819" spans="1:12" ht="13.5" customHeight="1" x14ac:dyDescent="0.25">
      <c r="A3819" s="3" t="s">
        <v>106</v>
      </c>
      <c r="B3819" s="2" t="s">
        <v>42700</v>
      </c>
      <c r="C3819" s="2" t="s">
        <v>15155</v>
      </c>
      <c r="D3819" s="3" t="s">
        <v>15156</v>
      </c>
      <c r="E3819" s="3" t="s">
        <v>15157</v>
      </c>
      <c r="F3819" s="3" t="s">
        <v>15158</v>
      </c>
      <c r="G3819" s="3" t="s">
        <v>15159</v>
      </c>
      <c r="H3819" s="3" t="s">
        <v>33808</v>
      </c>
      <c r="I3819" s="3" t="s">
        <v>33809</v>
      </c>
      <c r="J3819" s="3" t="s">
        <v>33810</v>
      </c>
      <c r="K3819" s="4" t="s">
        <v>33811</v>
      </c>
      <c r="L3819" s="3"/>
    </row>
    <row r="3820" spans="1:12" ht="13.5" customHeight="1" x14ac:dyDescent="0.25">
      <c r="A3820" s="3" t="s">
        <v>106</v>
      </c>
      <c r="B3820" s="2" t="s">
        <v>42701</v>
      </c>
      <c r="C3820" s="2" t="s">
        <v>15160</v>
      </c>
      <c r="D3820" s="3" t="s">
        <v>15161</v>
      </c>
      <c r="E3820" s="3" t="s">
        <v>15162</v>
      </c>
      <c r="F3820" s="3" t="s">
        <v>15163</v>
      </c>
      <c r="G3820" s="3" t="s">
        <v>15164</v>
      </c>
      <c r="H3820" s="3" t="s">
        <v>15161</v>
      </c>
      <c r="I3820" s="3" t="s">
        <v>33812</v>
      </c>
      <c r="J3820" s="3" t="s">
        <v>33813</v>
      </c>
      <c r="K3820" s="3" t="s">
        <v>33814</v>
      </c>
      <c r="L3820" s="3"/>
    </row>
    <row r="3821" spans="1:12" ht="13.5" customHeight="1" x14ac:dyDescent="0.25">
      <c r="A3821" s="3" t="s">
        <v>106</v>
      </c>
      <c r="B3821" s="2" t="s">
        <v>42702</v>
      </c>
      <c r="C3821" s="2" t="s">
        <v>15165</v>
      </c>
      <c r="D3821" s="3" t="s">
        <v>15166</v>
      </c>
      <c r="E3821" s="3" t="s">
        <v>15167</v>
      </c>
      <c r="F3821" s="3" t="s">
        <v>15168</v>
      </c>
      <c r="G3821" s="3" t="s">
        <v>15169</v>
      </c>
      <c r="H3821" s="3" t="s">
        <v>33815</v>
      </c>
      <c r="I3821" s="3" t="s">
        <v>33816</v>
      </c>
      <c r="J3821" s="3" t="s">
        <v>33817</v>
      </c>
      <c r="K3821" s="3" t="s">
        <v>33818</v>
      </c>
      <c r="L3821" s="3"/>
    </row>
    <row r="3822" spans="1:12" ht="13.5" customHeight="1" x14ac:dyDescent="0.25">
      <c r="A3822" s="3" t="s">
        <v>106</v>
      </c>
      <c r="B3822" s="2" t="s">
        <v>42703</v>
      </c>
      <c r="C3822" s="2" t="s">
        <v>15170</v>
      </c>
      <c r="D3822" s="3" t="s">
        <v>15171</v>
      </c>
      <c r="E3822" s="3" t="s">
        <v>15172</v>
      </c>
      <c r="F3822" s="3" t="s">
        <v>15173</v>
      </c>
      <c r="G3822" s="3" t="s">
        <v>15174</v>
      </c>
      <c r="H3822" s="3" t="s">
        <v>33819</v>
      </c>
      <c r="I3822" s="3" t="s">
        <v>33820</v>
      </c>
      <c r="J3822" s="3" t="s">
        <v>33821</v>
      </c>
      <c r="K3822" s="4" t="s">
        <v>33822</v>
      </c>
      <c r="L3822" s="3"/>
    </row>
    <row r="3823" spans="1:12" ht="13.5" customHeight="1" x14ac:dyDescent="0.25">
      <c r="A3823" s="3" t="s">
        <v>106</v>
      </c>
      <c r="B3823" s="2" t="s">
        <v>42704</v>
      </c>
      <c r="C3823" s="2" t="s">
        <v>15175</v>
      </c>
      <c r="D3823" s="3" t="s">
        <v>15176</v>
      </c>
      <c r="E3823" s="3" t="s">
        <v>15177</v>
      </c>
      <c r="F3823" s="3" t="s">
        <v>15178</v>
      </c>
      <c r="G3823" s="3" t="s">
        <v>15179</v>
      </c>
      <c r="H3823" s="3" t="s">
        <v>33823</v>
      </c>
      <c r="I3823" s="3" t="s">
        <v>33824</v>
      </c>
      <c r="J3823" s="3" t="s">
        <v>33825</v>
      </c>
      <c r="K3823" s="4" t="s">
        <v>33826</v>
      </c>
      <c r="L3823" s="3"/>
    </row>
    <row r="3824" spans="1:12" ht="13.5" customHeight="1" x14ac:dyDescent="0.25">
      <c r="A3824" s="3" t="s">
        <v>106</v>
      </c>
      <c r="B3824" s="2" t="s">
        <v>42705</v>
      </c>
      <c r="C3824" s="2" t="s">
        <v>15180</v>
      </c>
      <c r="D3824" s="3" t="s">
        <v>15181</v>
      </c>
      <c r="E3824" s="3" t="s">
        <v>15182</v>
      </c>
      <c r="F3824" s="3" t="s">
        <v>15183</v>
      </c>
      <c r="G3824" s="3" t="s">
        <v>15184</v>
      </c>
      <c r="H3824" s="3" t="s">
        <v>33827</v>
      </c>
      <c r="I3824" s="3" t="s">
        <v>33828</v>
      </c>
      <c r="J3824" s="3" t="s">
        <v>33829</v>
      </c>
      <c r="K3824" s="4" t="s">
        <v>33830</v>
      </c>
      <c r="L3824" s="3"/>
    </row>
    <row r="3825" spans="1:12" ht="13.5" customHeight="1" x14ac:dyDescent="0.25">
      <c r="A3825" s="3" t="s">
        <v>106</v>
      </c>
      <c r="B3825" s="2" t="s">
        <v>42706</v>
      </c>
      <c r="C3825" s="2" t="s">
        <v>15185</v>
      </c>
      <c r="D3825" s="3" t="s">
        <v>15186</v>
      </c>
      <c r="E3825" s="3" t="s">
        <v>15187</v>
      </c>
      <c r="F3825" s="3" t="s">
        <v>15188</v>
      </c>
      <c r="G3825" s="3" t="s">
        <v>15189</v>
      </c>
      <c r="H3825" s="3" t="s">
        <v>15186</v>
      </c>
      <c r="I3825" s="3" t="s">
        <v>33831</v>
      </c>
      <c r="J3825" s="3" t="s">
        <v>33832</v>
      </c>
      <c r="K3825" s="4" t="s">
        <v>33833</v>
      </c>
      <c r="L3825" s="3"/>
    </row>
    <row r="3826" spans="1:12" ht="13.5" customHeight="1" x14ac:dyDescent="0.25">
      <c r="A3826" s="3" t="s">
        <v>106</v>
      </c>
      <c r="B3826" s="2" t="s">
        <v>42707</v>
      </c>
      <c r="C3826" s="2" t="s">
        <v>15190</v>
      </c>
      <c r="D3826" s="3" t="s">
        <v>15191</v>
      </c>
      <c r="E3826" s="3" t="s">
        <v>15192</v>
      </c>
      <c r="F3826" s="3" t="s">
        <v>15193</v>
      </c>
      <c r="G3826" s="3" t="s">
        <v>15194</v>
      </c>
      <c r="H3826" s="3" t="s">
        <v>15191</v>
      </c>
      <c r="I3826" s="3" t="s">
        <v>33834</v>
      </c>
      <c r="J3826" s="3" t="s">
        <v>33835</v>
      </c>
      <c r="K3826" s="4" t="s">
        <v>33836</v>
      </c>
      <c r="L3826" s="3"/>
    </row>
    <row r="3827" spans="1:12" ht="13.5" customHeight="1" x14ac:dyDescent="0.25">
      <c r="A3827" s="3" t="s">
        <v>106</v>
      </c>
      <c r="B3827" s="2" t="s">
        <v>42708</v>
      </c>
      <c r="C3827" s="2" t="s">
        <v>15195</v>
      </c>
      <c r="D3827" s="3" t="s">
        <v>15196</v>
      </c>
      <c r="E3827" s="3" t="s">
        <v>15197</v>
      </c>
      <c r="F3827" s="3" t="s">
        <v>15198</v>
      </c>
      <c r="G3827" s="3" t="s">
        <v>15199</v>
      </c>
      <c r="H3827" s="3" t="s">
        <v>33837</v>
      </c>
      <c r="I3827" s="3" t="s">
        <v>33838</v>
      </c>
      <c r="J3827" s="3" t="s">
        <v>33839</v>
      </c>
      <c r="K3827" s="4" t="s">
        <v>33840</v>
      </c>
      <c r="L3827" s="3"/>
    </row>
    <row r="3828" spans="1:12" ht="13.5" customHeight="1" x14ac:dyDescent="0.25">
      <c r="A3828" s="3" t="s">
        <v>106</v>
      </c>
      <c r="B3828" s="2" t="s">
        <v>42709</v>
      </c>
      <c r="C3828" s="2" t="s">
        <v>15200</v>
      </c>
      <c r="D3828" s="3" t="s">
        <v>15201</v>
      </c>
      <c r="E3828" s="3" t="s">
        <v>15202</v>
      </c>
      <c r="F3828" s="3" t="s">
        <v>15203</v>
      </c>
      <c r="G3828" s="3" t="s">
        <v>15204</v>
      </c>
      <c r="H3828" s="3" t="s">
        <v>33841</v>
      </c>
      <c r="I3828" s="3" t="s">
        <v>33842</v>
      </c>
      <c r="J3828" s="3" t="s">
        <v>33843</v>
      </c>
      <c r="K3828" s="4" t="s">
        <v>33844</v>
      </c>
      <c r="L3828" s="3"/>
    </row>
    <row r="3829" spans="1:12" ht="13.5" customHeight="1" x14ac:dyDescent="0.25">
      <c r="A3829" s="3" t="s">
        <v>106</v>
      </c>
      <c r="B3829" s="2" t="s">
        <v>42710</v>
      </c>
      <c r="C3829" s="2" t="s">
        <v>15205</v>
      </c>
      <c r="D3829" s="3" t="s">
        <v>15206</v>
      </c>
      <c r="E3829" s="3" t="s">
        <v>15207</v>
      </c>
      <c r="F3829" s="3" t="s">
        <v>15208</v>
      </c>
      <c r="G3829" s="3" t="s">
        <v>15209</v>
      </c>
      <c r="H3829" s="3" t="s">
        <v>33845</v>
      </c>
      <c r="I3829" s="3" t="s">
        <v>33846</v>
      </c>
      <c r="J3829" s="3" t="s">
        <v>33847</v>
      </c>
      <c r="K3829" s="4" t="s">
        <v>33848</v>
      </c>
      <c r="L3829" s="3"/>
    </row>
    <row r="3830" spans="1:12" ht="13.5" customHeight="1" x14ac:dyDescent="0.25">
      <c r="A3830" s="3" t="s">
        <v>106</v>
      </c>
      <c r="B3830" s="2" t="s">
        <v>42711</v>
      </c>
      <c r="C3830" s="2" t="s">
        <v>15210</v>
      </c>
      <c r="D3830" s="3" t="s">
        <v>15211</v>
      </c>
      <c r="E3830" s="3" t="s">
        <v>15212</v>
      </c>
      <c r="F3830" s="3" t="s">
        <v>15213</v>
      </c>
      <c r="G3830" s="3" t="s">
        <v>15214</v>
      </c>
      <c r="H3830" s="3" t="s">
        <v>33849</v>
      </c>
      <c r="I3830" s="3" t="s">
        <v>33850</v>
      </c>
      <c r="J3830" s="3" t="s">
        <v>33851</v>
      </c>
      <c r="K3830" s="4" t="s">
        <v>33852</v>
      </c>
      <c r="L3830" s="3"/>
    </row>
    <row r="3831" spans="1:12" ht="13.5" customHeight="1" x14ac:dyDescent="0.25">
      <c r="A3831" s="3" t="s">
        <v>106</v>
      </c>
      <c r="B3831" s="2" t="s">
        <v>42712</v>
      </c>
      <c r="C3831" s="2" t="s">
        <v>15215</v>
      </c>
      <c r="D3831" s="3" t="s">
        <v>15216</v>
      </c>
      <c r="E3831" s="3" t="s">
        <v>15217</v>
      </c>
      <c r="F3831" s="3" t="s">
        <v>15218</v>
      </c>
      <c r="G3831" s="3" t="s">
        <v>15219</v>
      </c>
      <c r="H3831" s="3" t="s">
        <v>15216</v>
      </c>
      <c r="I3831" s="3" t="s">
        <v>33853</v>
      </c>
      <c r="J3831" s="3" t="s">
        <v>33854</v>
      </c>
      <c r="K3831" s="4" t="s">
        <v>33855</v>
      </c>
      <c r="L3831" s="3"/>
    </row>
    <row r="3832" spans="1:12" ht="13.5" customHeight="1" x14ac:dyDescent="0.25">
      <c r="A3832" s="5" t="s">
        <v>13581</v>
      </c>
      <c r="B3832" s="5" t="s">
        <v>44973</v>
      </c>
      <c r="C3832" s="5" t="s">
        <v>44974</v>
      </c>
      <c r="D3832" s="5" t="s">
        <v>44975</v>
      </c>
      <c r="E3832" s="1" t="s">
        <v>44976</v>
      </c>
      <c r="F3832" s="1" t="s">
        <v>44977</v>
      </c>
      <c r="G3832" s="1" t="s">
        <v>44978</v>
      </c>
      <c r="H3832" s="5" t="str">
        <f ca="1">IFERROR(__xludf.DUMMYFUNCTION("GOOGLETRANSLATE(D153,""en"",""ja"")"),"NK2ホメオボックス1")</f>
        <v>NK2ホメオボックス1</v>
      </c>
      <c r="I3832" s="5" t="str">
        <f ca="1">IFERROR(__xludf.DUMMYFUNCTION("GOOGLETRANSLATE(E153,""en"",""ja"")"),"NK2ホメオボックス1; TEBP; 甲状腺転写因子1; TTF1")</f>
        <v>NK2ホメオボックス1; TEBP; 甲状腺転写因子1; TTF1</v>
      </c>
      <c r="J3832" s="5" t="str">
        <f ca="1">IFERROR(__xludf.DUMMYFUNCTION("GOOGLETRANSLATE(F153,""en"",""ja"")"),"生物標本中の NK2 ホメオボックス 1 タンパク質の測定。")</f>
        <v>生物標本中の NK2 ホメオボックス 1 タンパク質の測定。</v>
      </c>
      <c r="K3832" s="5" t="str">
        <f ca="1">IFERROR(__xludf.DUMMYFUNCTION("GOOGLETRANSLATE(G153,""en"",""ja"")"),"NK2ホメオボックス1の測定")</f>
        <v>NK2ホメオボックス1の測定</v>
      </c>
      <c r="L3832" s="3"/>
    </row>
    <row r="3833" spans="1:12" ht="13.5" customHeight="1" x14ac:dyDescent="0.25">
      <c r="A3833" s="3" t="s">
        <v>70</v>
      </c>
      <c r="B3833" s="2" t="s">
        <v>42713</v>
      </c>
      <c r="C3833" s="2" t="s">
        <v>15220</v>
      </c>
      <c r="D3833" s="3" t="s">
        <v>15221</v>
      </c>
      <c r="E3833" s="3" t="s">
        <v>15222</v>
      </c>
      <c r="F3833" s="3" t="s">
        <v>15223</v>
      </c>
      <c r="G3833" s="3" t="s">
        <v>15224</v>
      </c>
      <c r="H3833" s="3" t="s">
        <v>33856</v>
      </c>
      <c r="I3833" s="3" t="s">
        <v>33857</v>
      </c>
      <c r="J3833" s="3" t="s">
        <v>33858</v>
      </c>
      <c r="K3833" s="3" t="s">
        <v>33859</v>
      </c>
      <c r="L3833" s="3"/>
    </row>
    <row r="3834" spans="1:12" ht="13.5" customHeight="1" x14ac:dyDescent="0.25">
      <c r="A3834" s="3" t="s">
        <v>70</v>
      </c>
      <c r="B3834" s="2" t="s">
        <v>42714</v>
      </c>
      <c r="C3834" s="2" t="s">
        <v>15225</v>
      </c>
      <c r="D3834" s="3" t="s">
        <v>15226</v>
      </c>
      <c r="E3834" s="3" t="s">
        <v>15227</v>
      </c>
      <c r="F3834" s="3" t="s">
        <v>15228</v>
      </c>
      <c r="G3834" s="3" t="s">
        <v>15229</v>
      </c>
      <c r="H3834" s="3" t="s">
        <v>15226</v>
      </c>
      <c r="I3834" s="3" t="s">
        <v>33860</v>
      </c>
      <c r="J3834" s="3" t="s">
        <v>33861</v>
      </c>
      <c r="K3834" s="3" t="s">
        <v>33862</v>
      </c>
      <c r="L3834" s="3"/>
    </row>
    <row r="3835" spans="1:12" ht="13.5" customHeight="1" x14ac:dyDescent="0.25">
      <c r="A3835" s="3" t="s">
        <v>54</v>
      </c>
      <c r="B3835" s="2" t="s">
        <v>42715</v>
      </c>
      <c r="C3835" s="2" t="s">
        <v>15230</v>
      </c>
      <c r="D3835" s="3" t="s">
        <v>15231</v>
      </c>
      <c r="E3835" s="3" t="s">
        <v>15232</v>
      </c>
      <c r="F3835" s="3" t="s">
        <v>15233</v>
      </c>
      <c r="G3835" s="3" t="s">
        <v>15234</v>
      </c>
      <c r="H3835" s="3" t="s">
        <v>33863</v>
      </c>
      <c r="I3835" s="3" t="s">
        <v>33864</v>
      </c>
      <c r="J3835" s="3" t="s">
        <v>33865</v>
      </c>
      <c r="K3835" s="3" t="s">
        <v>33866</v>
      </c>
      <c r="L3835" s="3"/>
    </row>
    <row r="3836" spans="1:12" ht="13.5" customHeight="1" x14ac:dyDescent="0.25">
      <c r="A3836" s="3" t="s">
        <v>70</v>
      </c>
      <c r="B3836" s="2" t="s">
        <v>42716</v>
      </c>
      <c r="C3836" s="2" t="s">
        <v>15235</v>
      </c>
      <c r="D3836" s="3" t="s">
        <v>15236</v>
      </c>
      <c r="E3836" s="3" t="s">
        <v>15236</v>
      </c>
      <c r="F3836" s="3" t="s">
        <v>15237</v>
      </c>
      <c r="G3836" s="3" t="s">
        <v>15238</v>
      </c>
      <c r="H3836" s="3" t="s">
        <v>33867</v>
      </c>
      <c r="I3836" s="3" t="s">
        <v>33867</v>
      </c>
      <c r="J3836" s="3" t="s">
        <v>33868</v>
      </c>
      <c r="K3836" s="3" t="s">
        <v>33869</v>
      </c>
      <c r="L3836" s="3"/>
    </row>
    <row r="3837" spans="1:12" ht="13.5" customHeight="1" x14ac:dyDescent="0.25">
      <c r="A3837" s="3" t="s">
        <v>70</v>
      </c>
      <c r="B3837" s="2" t="s">
        <v>42717</v>
      </c>
      <c r="C3837" s="2" t="s">
        <v>15239</v>
      </c>
      <c r="D3837" s="3" t="s">
        <v>15240</v>
      </c>
      <c r="E3837" s="3" t="s">
        <v>15240</v>
      </c>
      <c r="F3837" s="3" t="s">
        <v>15241</v>
      </c>
      <c r="G3837" s="3" t="s">
        <v>15242</v>
      </c>
      <c r="H3837" s="3" t="s">
        <v>33870</v>
      </c>
      <c r="I3837" s="3" t="s">
        <v>33870</v>
      </c>
      <c r="J3837" s="3" t="s">
        <v>33871</v>
      </c>
      <c r="K3837" s="3" t="s">
        <v>33872</v>
      </c>
      <c r="L3837" s="3"/>
    </row>
    <row r="3838" spans="1:12" ht="13.5" customHeight="1" x14ac:dyDescent="0.25">
      <c r="A3838" s="3" t="s">
        <v>70</v>
      </c>
      <c r="B3838" s="2" t="s">
        <v>42718</v>
      </c>
      <c r="C3838" s="2" t="s">
        <v>15243</v>
      </c>
      <c r="D3838" s="3" t="s">
        <v>15244</v>
      </c>
      <c r="E3838" s="3" t="s">
        <v>15244</v>
      </c>
      <c r="F3838" s="3" t="s">
        <v>15245</v>
      </c>
      <c r="G3838" s="3" t="s">
        <v>15246</v>
      </c>
      <c r="H3838" s="3" t="s">
        <v>33873</v>
      </c>
      <c r="I3838" s="3" t="s">
        <v>33873</v>
      </c>
      <c r="J3838" s="3" t="s">
        <v>33874</v>
      </c>
      <c r="K3838" s="3" t="s">
        <v>33875</v>
      </c>
      <c r="L3838" s="3"/>
    </row>
    <row r="3839" spans="1:12" ht="13.5" customHeight="1" x14ac:dyDescent="0.25">
      <c r="A3839" s="3" t="s">
        <v>54</v>
      </c>
      <c r="B3839" s="2" t="s">
        <v>42719</v>
      </c>
      <c r="C3839" s="2" t="s">
        <v>15247</v>
      </c>
      <c r="D3839" s="3" t="s">
        <v>15248</v>
      </c>
      <c r="E3839" s="3" t="s">
        <v>15248</v>
      </c>
      <c r="F3839" s="3" t="s">
        <v>15249</v>
      </c>
      <c r="G3839" s="3" t="s">
        <v>15250</v>
      </c>
      <c r="H3839" s="3" t="s">
        <v>33876</v>
      </c>
      <c r="I3839" s="3" t="s">
        <v>33876</v>
      </c>
      <c r="J3839" s="3" t="s">
        <v>33877</v>
      </c>
      <c r="K3839" s="3" t="s">
        <v>33878</v>
      </c>
      <c r="L3839" s="3"/>
    </row>
    <row r="3840" spans="1:12" ht="13.5" customHeight="1" x14ac:dyDescent="0.25">
      <c r="A3840" s="3" t="s">
        <v>9</v>
      </c>
      <c r="B3840" s="2" t="s">
        <v>42720</v>
      </c>
      <c r="C3840" s="2" t="s">
        <v>15251</v>
      </c>
      <c r="D3840" s="3" t="s">
        <v>15252</v>
      </c>
      <c r="E3840" s="3" t="s">
        <v>15252</v>
      </c>
      <c r="F3840" s="3" t="s">
        <v>15253</v>
      </c>
      <c r="G3840" s="3" t="s">
        <v>15254</v>
      </c>
      <c r="H3840" s="3" t="s">
        <v>33879</v>
      </c>
      <c r="I3840" s="3" t="s">
        <v>33879</v>
      </c>
      <c r="J3840" s="3" t="s">
        <v>33880</v>
      </c>
      <c r="K3840" s="3" t="s">
        <v>33881</v>
      </c>
      <c r="L3840" s="3"/>
    </row>
    <row r="3841" spans="1:12" ht="13.5" customHeight="1" x14ac:dyDescent="0.25">
      <c r="A3841" s="3" t="s">
        <v>54</v>
      </c>
      <c r="B3841" s="2" t="s">
        <v>42721</v>
      </c>
      <c r="C3841" s="2" t="s">
        <v>15255</v>
      </c>
      <c r="D3841" s="3" t="s">
        <v>15256</v>
      </c>
      <c r="E3841" s="3" t="s">
        <v>15257</v>
      </c>
      <c r="F3841" s="3" t="s">
        <v>15258</v>
      </c>
      <c r="G3841" s="3" t="s">
        <v>15259</v>
      </c>
      <c r="H3841" s="3" t="s">
        <v>33882</v>
      </c>
      <c r="I3841" s="3" t="s">
        <v>33883</v>
      </c>
      <c r="J3841" s="3" t="s">
        <v>33884</v>
      </c>
      <c r="K3841" s="3" t="s">
        <v>33885</v>
      </c>
      <c r="L3841" s="3"/>
    </row>
    <row r="3842" spans="1:12" ht="13.5" customHeight="1" x14ac:dyDescent="0.25">
      <c r="A3842" s="3" t="s">
        <v>9</v>
      </c>
      <c r="B3842" s="2" t="s">
        <v>42722</v>
      </c>
      <c r="C3842" s="2" t="s">
        <v>15260</v>
      </c>
      <c r="D3842" s="3" t="s">
        <v>15261</v>
      </c>
      <c r="E3842" s="3" t="s">
        <v>15262</v>
      </c>
      <c r="F3842" s="3" t="s">
        <v>15263</v>
      </c>
      <c r="G3842" s="3" t="s">
        <v>15264</v>
      </c>
      <c r="H3842" s="3" t="s">
        <v>33886</v>
      </c>
      <c r="I3842" s="3" t="s">
        <v>33887</v>
      </c>
      <c r="J3842" s="3" t="s">
        <v>33888</v>
      </c>
      <c r="K3842" s="3" t="s">
        <v>33889</v>
      </c>
      <c r="L3842" s="3"/>
    </row>
    <row r="3843" spans="1:12" ht="13.5" customHeight="1" x14ac:dyDescent="0.25">
      <c r="A3843" s="3" t="s">
        <v>9</v>
      </c>
      <c r="B3843" s="2" t="s">
        <v>42723</v>
      </c>
      <c r="C3843" s="2" t="s">
        <v>15265</v>
      </c>
      <c r="D3843" s="3" t="s">
        <v>15265</v>
      </c>
      <c r="E3843" s="3" t="s">
        <v>15266</v>
      </c>
      <c r="F3843" s="3" t="s">
        <v>15267</v>
      </c>
      <c r="G3843" s="3" t="s">
        <v>15268</v>
      </c>
      <c r="H3843" s="3" t="s">
        <v>15265</v>
      </c>
      <c r="I3843" s="3" t="s">
        <v>33890</v>
      </c>
      <c r="J3843" s="3" t="s">
        <v>33891</v>
      </c>
      <c r="K3843" s="4" t="s">
        <v>33892</v>
      </c>
      <c r="L3843" s="3"/>
    </row>
    <row r="3844" spans="1:12" ht="13.5" customHeight="1" x14ac:dyDescent="0.25">
      <c r="A3844" s="3" t="s">
        <v>54</v>
      </c>
      <c r="B3844" s="2" t="s">
        <v>42724</v>
      </c>
      <c r="C3844" s="2" t="s">
        <v>15265</v>
      </c>
      <c r="D3844" s="3" t="s">
        <v>15265</v>
      </c>
      <c r="E3844" s="3" t="s">
        <v>15266</v>
      </c>
      <c r="F3844" s="3" t="s">
        <v>15267</v>
      </c>
      <c r="G3844" s="3" t="s">
        <v>15269</v>
      </c>
      <c r="H3844" s="3" t="s">
        <v>15265</v>
      </c>
      <c r="I3844" s="3" t="s">
        <v>33890</v>
      </c>
      <c r="J3844" s="3" t="s">
        <v>33891</v>
      </c>
      <c r="K3844" s="3" t="s">
        <v>33893</v>
      </c>
      <c r="L3844" s="3"/>
    </row>
    <row r="3845" spans="1:12" ht="13.5" customHeight="1" x14ac:dyDescent="0.25">
      <c r="A3845" s="3" t="s">
        <v>54</v>
      </c>
      <c r="B3845" s="2" t="s">
        <v>42725</v>
      </c>
      <c r="C3845" s="2" t="s">
        <v>15270</v>
      </c>
      <c r="D3845" s="3" t="s">
        <v>15271</v>
      </c>
      <c r="E3845" s="3" t="s">
        <v>15272</v>
      </c>
      <c r="F3845" s="3" t="s">
        <v>15273</v>
      </c>
      <c r="G3845" s="3" t="s">
        <v>15274</v>
      </c>
      <c r="H3845" s="3" t="s">
        <v>33894</v>
      </c>
      <c r="I3845" s="3" t="s">
        <v>33895</v>
      </c>
      <c r="J3845" s="3" t="s">
        <v>33896</v>
      </c>
      <c r="K3845" s="3" t="s">
        <v>33897</v>
      </c>
      <c r="L3845" s="3"/>
    </row>
    <row r="3846" spans="1:12" ht="13.5" customHeight="1" x14ac:dyDescent="0.25">
      <c r="A3846" s="3" t="s">
        <v>54</v>
      </c>
      <c r="B3846" s="2" t="s">
        <v>42726</v>
      </c>
      <c r="C3846" s="2" t="s">
        <v>15275</v>
      </c>
      <c r="D3846" s="3" t="s">
        <v>15276</v>
      </c>
      <c r="E3846" s="3" t="s">
        <v>15277</v>
      </c>
      <c r="F3846" s="3" t="s">
        <v>15278</v>
      </c>
      <c r="G3846" s="3" t="s">
        <v>15279</v>
      </c>
      <c r="H3846" s="3" t="s">
        <v>33898</v>
      </c>
      <c r="I3846" s="3" t="s">
        <v>33899</v>
      </c>
      <c r="J3846" s="3" t="s">
        <v>33900</v>
      </c>
      <c r="K3846" s="3" t="s">
        <v>33901</v>
      </c>
      <c r="L3846" s="3"/>
    </row>
    <row r="3847" spans="1:12" ht="13.5" customHeight="1" x14ac:dyDescent="0.25">
      <c r="A3847" s="3" t="s">
        <v>54</v>
      </c>
      <c r="B3847" s="2" t="s">
        <v>42727</v>
      </c>
      <c r="C3847" s="2" t="s">
        <v>15280</v>
      </c>
      <c r="D3847" s="3" t="s">
        <v>15281</v>
      </c>
      <c r="E3847" s="3" t="s">
        <v>15282</v>
      </c>
      <c r="F3847" s="3" t="s">
        <v>15283</v>
      </c>
      <c r="G3847" s="3" t="s">
        <v>15284</v>
      </c>
      <c r="H3847" s="3" t="s">
        <v>33902</v>
      </c>
      <c r="I3847" s="3" t="s">
        <v>33903</v>
      </c>
      <c r="J3847" s="3" t="s">
        <v>33904</v>
      </c>
      <c r="K3847" s="3" t="s">
        <v>33905</v>
      </c>
      <c r="L3847" s="3"/>
    </row>
    <row r="3848" spans="1:12" ht="13.5" customHeight="1" x14ac:dyDescent="0.25">
      <c r="A3848" s="3" t="s">
        <v>54</v>
      </c>
      <c r="B3848" s="2" t="s">
        <v>42728</v>
      </c>
      <c r="C3848" s="2" t="s">
        <v>15285</v>
      </c>
      <c r="D3848" s="3" t="s">
        <v>15286</v>
      </c>
      <c r="E3848" s="3" t="s">
        <v>15287</v>
      </c>
      <c r="F3848" s="3" t="s">
        <v>15288</v>
      </c>
      <c r="G3848" s="3" t="s">
        <v>15289</v>
      </c>
      <c r="H3848" s="3" t="s">
        <v>33906</v>
      </c>
      <c r="I3848" s="3" t="s">
        <v>33907</v>
      </c>
      <c r="J3848" s="3" t="s">
        <v>33908</v>
      </c>
      <c r="K3848" s="3" t="s">
        <v>33909</v>
      </c>
      <c r="L3848" s="3"/>
    </row>
    <row r="3849" spans="1:12" ht="13.5" customHeight="1" x14ac:dyDescent="0.25">
      <c r="A3849" s="3" t="s">
        <v>54</v>
      </c>
      <c r="B3849" s="2" t="s">
        <v>42729</v>
      </c>
      <c r="C3849" s="2" t="s">
        <v>15290</v>
      </c>
      <c r="D3849" s="3" t="s">
        <v>15291</v>
      </c>
      <c r="E3849" s="3" t="s">
        <v>15292</v>
      </c>
      <c r="F3849" s="3" t="s">
        <v>15293</v>
      </c>
      <c r="G3849" s="3" t="s">
        <v>15294</v>
      </c>
      <c r="H3849" s="3" t="s">
        <v>33910</v>
      </c>
      <c r="I3849" s="3" t="s">
        <v>33911</v>
      </c>
      <c r="J3849" s="3" t="s">
        <v>33912</v>
      </c>
      <c r="K3849" s="3" t="s">
        <v>33913</v>
      </c>
      <c r="L3849" s="3"/>
    </row>
    <row r="3850" spans="1:12" ht="13.5" customHeight="1" x14ac:dyDescent="0.25">
      <c r="A3850" s="3" t="s">
        <v>9</v>
      </c>
      <c r="B3850" s="2" t="s">
        <v>42730</v>
      </c>
      <c r="C3850" s="2" t="s">
        <v>15295</v>
      </c>
      <c r="D3850" s="3" t="s">
        <v>15296</v>
      </c>
      <c r="E3850" s="3" t="s">
        <v>15297</v>
      </c>
      <c r="F3850" s="3" t="s">
        <v>15298</v>
      </c>
      <c r="G3850" s="3" t="s">
        <v>15299</v>
      </c>
      <c r="H3850" s="3" t="s">
        <v>33914</v>
      </c>
      <c r="I3850" s="3" t="s">
        <v>33915</v>
      </c>
      <c r="J3850" s="3" t="s">
        <v>33916</v>
      </c>
      <c r="K3850" s="4" t="s">
        <v>33917</v>
      </c>
      <c r="L3850" s="3"/>
    </row>
    <row r="3851" spans="1:12" ht="13.5" customHeight="1" x14ac:dyDescent="0.25">
      <c r="A3851" s="3" t="s">
        <v>54</v>
      </c>
      <c r="B3851" s="2" t="s">
        <v>42730</v>
      </c>
      <c r="C3851" s="2" t="s">
        <v>15295</v>
      </c>
      <c r="D3851" s="3" t="s">
        <v>15296</v>
      </c>
      <c r="E3851" s="3" t="s">
        <v>15297</v>
      </c>
      <c r="F3851" s="3" t="s">
        <v>15298</v>
      </c>
      <c r="G3851" s="3" t="s">
        <v>15299</v>
      </c>
      <c r="H3851" s="3" t="s">
        <v>33914</v>
      </c>
      <c r="I3851" s="3" t="s">
        <v>33915</v>
      </c>
      <c r="J3851" s="3" t="s">
        <v>33916</v>
      </c>
      <c r="K3851" s="4" t="s">
        <v>33917</v>
      </c>
      <c r="L3851" s="3"/>
    </row>
    <row r="3852" spans="1:12" ht="13.5" customHeight="1" x14ac:dyDescent="0.25">
      <c r="A3852" s="3" t="s">
        <v>9</v>
      </c>
      <c r="B3852" s="2" t="s">
        <v>42731</v>
      </c>
      <c r="C3852" s="2" t="s">
        <v>15300</v>
      </c>
      <c r="D3852" s="3" t="s">
        <v>15301</v>
      </c>
      <c r="E3852" s="3" t="s">
        <v>15302</v>
      </c>
      <c r="F3852" s="3" t="s">
        <v>15303</v>
      </c>
      <c r="G3852" s="3" t="s">
        <v>15304</v>
      </c>
      <c r="H3852" s="3" t="s">
        <v>33918</v>
      </c>
      <c r="I3852" s="3" t="s">
        <v>33919</v>
      </c>
      <c r="J3852" s="3" t="s">
        <v>33920</v>
      </c>
      <c r="K3852" s="3" t="s">
        <v>33921</v>
      </c>
      <c r="L3852" s="3"/>
    </row>
    <row r="3853" spans="1:12" ht="13.5" customHeight="1" x14ac:dyDescent="0.25">
      <c r="A3853" s="3" t="s">
        <v>54</v>
      </c>
      <c r="B3853" s="2" t="s">
        <v>42731</v>
      </c>
      <c r="C3853" s="2" t="s">
        <v>15300</v>
      </c>
      <c r="D3853" s="3" t="s">
        <v>15301</v>
      </c>
      <c r="E3853" s="3" t="s">
        <v>15302</v>
      </c>
      <c r="F3853" s="3" t="s">
        <v>15303</v>
      </c>
      <c r="G3853" s="3" t="s">
        <v>15304</v>
      </c>
      <c r="H3853" s="3" t="s">
        <v>33918</v>
      </c>
      <c r="I3853" s="3" t="s">
        <v>33919</v>
      </c>
      <c r="J3853" s="3" t="s">
        <v>33920</v>
      </c>
      <c r="K3853" s="3" t="s">
        <v>33921</v>
      </c>
      <c r="L3853" s="3"/>
    </row>
    <row r="3854" spans="1:12" ht="13.5" customHeight="1" x14ac:dyDescent="0.25">
      <c r="A3854" s="3" t="s">
        <v>54</v>
      </c>
      <c r="B3854" s="2" t="s">
        <v>42732</v>
      </c>
      <c r="C3854" s="2" t="s">
        <v>15305</v>
      </c>
      <c r="D3854" s="3" t="s">
        <v>15306</v>
      </c>
      <c r="E3854" s="3" t="s">
        <v>15307</v>
      </c>
      <c r="F3854" s="3" t="s">
        <v>15308</v>
      </c>
      <c r="G3854" s="3" t="s">
        <v>15309</v>
      </c>
      <c r="H3854" s="3" t="s">
        <v>33922</v>
      </c>
      <c r="I3854" s="3" t="s">
        <v>33923</v>
      </c>
      <c r="J3854" s="3" t="s">
        <v>33924</v>
      </c>
      <c r="K3854" s="3" t="s">
        <v>33925</v>
      </c>
      <c r="L3854" s="3"/>
    </row>
    <row r="3855" spans="1:12" ht="13.5" customHeight="1" x14ac:dyDescent="0.25">
      <c r="A3855" s="3" t="s">
        <v>9</v>
      </c>
      <c r="B3855" s="2" t="s">
        <v>42733</v>
      </c>
      <c r="C3855" s="2" t="s">
        <v>15310</v>
      </c>
      <c r="D3855" s="3" t="s">
        <v>15311</v>
      </c>
      <c r="E3855" s="3" t="s">
        <v>15311</v>
      </c>
      <c r="F3855" s="3" t="s">
        <v>15312</v>
      </c>
      <c r="G3855" s="3" t="s">
        <v>15313</v>
      </c>
      <c r="H3855" s="3" t="s">
        <v>33926</v>
      </c>
      <c r="I3855" s="3" t="s">
        <v>33926</v>
      </c>
      <c r="J3855" s="3" t="s">
        <v>33927</v>
      </c>
      <c r="K3855" s="4" t="s">
        <v>33928</v>
      </c>
      <c r="L3855" s="3"/>
    </row>
    <row r="3856" spans="1:12" ht="13.5" customHeight="1" x14ac:dyDescent="0.25">
      <c r="A3856" s="3" t="s">
        <v>9</v>
      </c>
      <c r="B3856" s="2" t="s">
        <v>42734</v>
      </c>
      <c r="C3856" s="2" t="s">
        <v>15314</v>
      </c>
      <c r="D3856" s="3" t="s">
        <v>15315</v>
      </c>
      <c r="E3856" s="3" t="s">
        <v>15316</v>
      </c>
      <c r="F3856" s="3" t="s">
        <v>15317</v>
      </c>
      <c r="G3856" s="3" t="s">
        <v>15318</v>
      </c>
      <c r="H3856" s="3" t="s">
        <v>33929</v>
      </c>
      <c r="I3856" s="3" t="s">
        <v>33930</v>
      </c>
      <c r="J3856" s="3" t="s">
        <v>33931</v>
      </c>
      <c r="K3856" s="4" t="s">
        <v>33932</v>
      </c>
      <c r="L3856" s="3"/>
    </row>
    <row r="3857" spans="1:12" ht="13.5" customHeight="1" x14ac:dyDescent="0.25">
      <c r="A3857" s="3" t="s">
        <v>9</v>
      </c>
      <c r="B3857" s="2" t="s">
        <v>42735</v>
      </c>
      <c r="C3857" s="2" t="s">
        <v>15319</v>
      </c>
      <c r="D3857" s="3" t="s">
        <v>15320</v>
      </c>
      <c r="E3857" s="3" t="s">
        <v>15320</v>
      </c>
      <c r="F3857" s="3" t="s">
        <v>15321</v>
      </c>
      <c r="G3857" s="3" t="s">
        <v>15322</v>
      </c>
      <c r="H3857" s="3" t="s">
        <v>33933</v>
      </c>
      <c r="I3857" s="3" t="s">
        <v>33933</v>
      </c>
      <c r="J3857" s="3" t="s">
        <v>33934</v>
      </c>
      <c r="K3857" s="3" t="s">
        <v>33935</v>
      </c>
      <c r="L3857" s="3"/>
    </row>
    <row r="3858" spans="1:12" ht="13.5" customHeight="1" x14ac:dyDescent="0.25">
      <c r="A3858" s="3" t="s">
        <v>9</v>
      </c>
      <c r="B3858" s="2" t="s">
        <v>42736</v>
      </c>
      <c r="C3858" s="2" t="s">
        <v>15323</v>
      </c>
      <c r="D3858" s="3" t="s">
        <v>15324</v>
      </c>
      <c r="E3858" s="3" t="s">
        <v>15324</v>
      </c>
      <c r="F3858" s="3" t="s">
        <v>15325</v>
      </c>
      <c r="G3858" s="3" t="s">
        <v>15324</v>
      </c>
      <c r="H3858" s="3" t="s">
        <v>33936</v>
      </c>
      <c r="I3858" s="3" t="s">
        <v>33936</v>
      </c>
      <c r="J3858" s="3" t="s">
        <v>33937</v>
      </c>
      <c r="K3858" s="3" t="s">
        <v>33936</v>
      </c>
      <c r="L3858" s="3"/>
    </row>
    <row r="3859" spans="1:12" ht="13.5" customHeight="1" x14ac:dyDescent="0.25">
      <c r="A3859" s="3" t="s">
        <v>9</v>
      </c>
      <c r="B3859" s="2" t="s">
        <v>42737</v>
      </c>
      <c r="C3859" s="2" t="s">
        <v>15326</v>
      </c>
      <c r="D3859" s="3" t="s">
        <v>15327</v>
      </c>
      <c r="E3859" s="3" t="s">
        <v>15328</v>
      </c>
      <c r="F3859" s="3" t="s">
        <v>15329</v>
      </c>
      <c r="G3859" s="3" t="s">
        <v>15330</v>
      </c>
      <c r="H3859" s="3" t="s">
        <v>33938</v>
      </c>
      <c r="I3859" s="3" t="s">
        <v>33939</v>
      </c>
      <c r="J3859" s="3" t="s">
        <v>33940</v>
      </c>
      <c r="K3859" s="3" t="s">
        <v>33941</v>
      </c>
      <c r="L3859" s="3"/>
    </row>
    <row r="3860" spans="1:12" ht="13.5" customHeight="1" x14ac:dyDescent="0.25">
      <c r="A3860" s="3" t="s">
        <v>9</v>
      </c>
      <c r="B3860" s="2" t="s">
        <v>42738</v>
      </c>
      <c r="C3860" s="2" t="s">
        <v>15331</v>
      </c>
      <c r="D3860" s="3" t="s">
        <v>15332</v>
      </c>
      <c r="E3860" s="3" t="s">
        <v>15332</v>
      </c>
      <c r="F3860" s="3" t="s">
        <v>15333</v>
      </c>
      <c r="G3860" s="3" t="s">
        <v>15334</v>
      </c>
      <c r="H3860" s="3" t="s">
        <v>33942</v>
      </c>
      <c r="I3860" s="3" t="s">
        <v>33942</v>
      </c>
      <c r="J3860" s="3" t="s">
        <v>33943</v>
      </c>
      <c r="K3860" s="3" t="s">
        <v>33944</v>
      </c>
      <c r="L3860" s="3"/>
    </row>
    <row r="3861" spans="1:12" ht="13.5" customHeight="1" x14ac:dyDescent="0.25">
      <c r="A3861" s="5" t="s">
        <v>13581</v>
      </c>
      <c r="B3861" s="5" t="s">
        <v>44979</v>
      </c>
      <c r="C3861" s="5" t="s">
        <v>44980</v>
      </c>
      <c r="D3861" s="5" t="s">
        <v>44981</v>
      </c>
      <c r="E3861" s="1" t="s">
        <v>44981</v>
      </c>
      <c r="F3861" s="1" t="s">
        <v>44982</v>
      </c>
      <c r="G3861" s="1" t="s">
        <v>44983</v>
      </c>
      <c r="H3861" s="5" t="str">
        <f ca="1">IFERROR(__xludf.DUMMYFUNCTION("GOOGLETRANSLATE(D154,""en"",""ja"")"),"正常細胞数／総細胞数")</f>
        <v>正常細胞数／総細胞数</v>
      </c>
      <c r="I3861" s="5" t="str">
        <f ca="1">IFERROR(__xludf.DUMMYFUNCTION("GOOGLETRANSLATE(E154,""en"",""ja"")"),"正常細胞数／総細胞数")</f>
        <v>正常細胞数／総細胞数</v>
      </c>
      <c r="J3861" s="5" t="str">
        <f ca="1">IFERROR(__xludf.DUMMYFUNCTION("GOOGLETRANSLATE(F154,""en"",""ja"")"),"生物標本内の正常細胞と総細胞の相対的な測定値（比率またはパーセンテージ）。")</f>
        <v>生物標本内の正常細胞と総細胞の相対的な測定値（比率またはパーセンテージ）。</v>
      </c>
      <c r="K3861" s="5" t="str">
        <f ca="1">IFERROR(__xludf.DUMMYFUNCTION("GOOGLETRANSLATE(G154,""en"",""ja"")"),"正常細胞対総細胞比測定")</f>
        <v>正常細胞対総細胞比測定</v>
      </c>
      <c r="L3861" s="3"/>
    </row>
    <row r="3862" spans="1:12" ht="13.5" customHeight="1" x14ac:dyDescent="0.25">
      <c r="A3862" s="3" t="s">
        <v>9</v>
      </c>
      <c r="B3862" s="2" t="s">
        <v>42739</v>
      </c>
      <c r="C3862" s="2" t="s">
        <v>15335</v>
      </c>
      <c r="D3862" s="3" t="s">
        <v>15336</v>
      </c>
      <c r="E3862" s="3" t="s">
        <v>15336</v>
      </c>
      <c r="F3862" s="3" t="s">
        <v>15337</v>
      </c>
      <c r="G3862" s="3" t="s">
        <v>15336</v>
      </c>
      <c r="H3862" s="3" t="s">
        <v>33945</v>
      </c>
      <c r="I3862" s="3" t="s">
        <v>33945</v>
      </c>
      <c r="J3862" s="3" t="s">
        <v>33946</v>
      </c>
      <c r="K3862" s="3" t="s">
        <v>33945</v>
      </c>
      <c r="L3862" s="3"/>
    </row>
    <row r="3863" spans="1:12" ht="13.5" customHeight="1" x14ac:dyDescent="0.25">
      <c r="A3863" s="3" t="s">
        <v>9</v>
      </c>
      <c r="B3863" s="2" t="s">
        <v>42740</v>
      </c>
      <c r="C3863" s="2" t="s">
        <v>15338</v>
      </c>
      <c r="D3863" s="3" t="s">
        <v>15339</v>
      </c>
      <c r="E3863" s="3" t="s">
        <v>15339</v>
      </c>
      <c r="F3863" s="3" t="s">
        <v>15340</v>
      </c>
      <c r="G3863" s="3" t="s">
        <v>15341</v>
      </c>
      <c r="H3863" s="3" t="s">
        <v>33947</v>
      </c>
      <c r="I3863" s="3" t="s">
        <v>33947</v>
      </c>
      <c r="J3863" s="3" t="s">
        <v>33948</v>
      </c>
      <c r="K3863" s="3" t="s">
        <v>33949</v>
      </c>
      <c r="L3863" s="3"/>
    </row>
    <row r="3864" spans="1:12" ht="13.5" customHeight="1" x14ac:dyDescent="0.25">
      <c r="A3864" s="3" t="s">
        <v>9</v>
      </c>
      <c r="B3864" s="2" t="s">
        <v>42741</v>
      </c>
      <c r="C3864" s="2" t="s">
        <v>15342</v>
      </c>
      <c r="D3864" s="3" t="s">
        <v>15343</v>
      </c>
      <c r="E3864" s="3" t="s">
        <v>15343</v>
      </c>
      <c r="F3864" s="3" t="s">
        <v>15344</v>
      </c>
      <c r="G3864" s="3" t="s">
        <v>15345</v>
      </c>
      <c r="H3864" s="3" t="s">
        <v>33950</v>
      </c>
      <c r="I3864" s="3" t="s">
        <v>33950</v>
      </c>
      <c r="J3864" s="3" t="s">
        <v>33951</v>
      </c>
      <c r="K3864" s="3" t="s">
        <v>33952</v>
      </c>
      <c r="L3864" s="3"/>
    </row>
    <row r="3865" spans="1:12" ht="13.5" customHeight="1" x14ac:dyDescent="0.25">
      <c r="A3865" s="3" t="s">
        <v>9</v>
      </c>
      <c r="B3865" s="2" t="s">
        <v>42742</v>
      </c>
      <c r="C3865" s="2" t="s">
        <v>15346</v>
      </c>
      <c r="D3865" s="3" t="s">
        <v>15347</v>
      </c>
      <c r="E3865" s="3" t="s">
        <v>15347</v>
      </c>
      <c r="F3865" s="3" t="s">
        <v>15348</v>
      </c>
      <c r="G3865" s="3" t="s">
        <v>15349</v>
      </c>
      <c r="H3865" s="3" t="s">
        <v>33953</v>
      </c>
      <c r="I3865" s="3" t="s">
        <v>33953</v>
      </c>
      <c r="J3865" s="3" t="s">
        <v>33954</v>
      </c>
      <c r="K3865" s="3" t="s">
        <v>33955</v>
      </c>
      <c r="L3865" s="3"/>
    </row>
    <row r="3866" spans="1:12" ht="13.5" customHeight="1" x14ac:dyDescent="0.25">
      <c r="A3866" s="3" t="s">
        <v>54</v>
      </c>
      <c r="B3866" s="2" t="s">
        <v>42742</v>
      </c>
      <c r="C3866" s="2" t="s">
        <v>15346</v>
      </c>
      <c r="D3866" s="3" t="s">
        <v>15347</v>
      </c>
      <c r="E3866" s="3" t="s">
        <v>15347</v>
      </c>
      <c r="F3866" s="3" t="s">
        <v>15348</v>
      </c>
      <c r="G3866" s="3" t="s">
        <v>15349</v>
      </c>
      <c r="H3866" s="3" t="s">
        <v>33953</v>
      </c>
      <c r="I3866" s="3" t="s">
        <v>33953</v>
      </c>
      <c r="J3866" s="3" t="s">
        <v>33954</v>
      </c>
      <c r="K3866" s="3" t="s">
        <v>33955</v>
      </c>
      <c r="L3866" s="3"/>
    </row>
    <row r="3867" spans="1:12" ht="13.5" customHeight="1" x14ac:dyDescent="0.25">
      <c r="A3867" s="3" t="s">
        <v>70</v>
      </c>
      <c r="B3867" s="2" t="s">
        <v>42743</v>
      </c>
      <c r="C3867" s="2" t="s">
        <v>15350</v>
      </c>
      <c r="D3867" s="3" t="s">
        <v>15351</v>
      </c>
      <c r="E3867" s="3" t="s">
        <v>15351</v>
      </c>
      <c r="F3867" s="3" t="s">
        <v>15352</v>
      </c>
      <c r="G3867" s="3" t="s">
        <v>15353</v>
      </c>
      <c r="H3867" s="3" t="s">
        <v>33956</v>
      </c>
      <c r="I3867" s="3" t="s">
        <v>33956</v>
      </c>
      <c r="J3867" s="3" t="s">
        <v>33957</v>
      </c>
      <c r="K3867" s="3" t="s">
        <v>33958</v>
      </c>
      <c r="L3867" s="3"/>
    </row>
    <row r="3868" spans="1:12" ht="13.5" customHeight="1" x14ac:dyDescent="0.25">
      <c r="A3868" s="3" t="s">
        <v>9</v>
      </c>
      <c r="B3868" s="2" t="s">
        <v>42744</v>
      </c>
      <c r="C3868" s="2" t="s">
        <v>15354</v>
      </c>
      <c r="D3868" s="3" t="s">
        <v>15355</v>
      </c>
      <c r="E3868" s="3" t="s">
        <v>15355</v>
      </c>
      <c r="F3868" s="3" t="s">
        <v>15356</v>
      </c>
      <c r="G3868" s="3" t="s">
        <v>15357</v>
      </c>
      <c r="H3868" s="3" t="s">
        <v>33959</v>
      </c>
      <c r="I3868" s="3" t="s">
        <v>33959</v>
      </c>
      <c r="J3868" s="3" t="s">
        <v>33960</v>
      </c>
      <c r="K3868" s="3" t="s">
        <v>33961</v>
      </c>
      <c r="L3868" s="3"/>
    </row>
    <row r="3869" spans="1:12" ht="13.5" customHeight="1" x14ac:dyDescent="0.25">
      <c r="A3869" s="3" t="s">
        <v>70</v>
      </c>
      <c r="B3869" s="2" t="s">
        <v>42745</v>
      </c>
      <c r="C3869" s="2" t="s">
        <v>15358</v>
      </c>
      <c r="D3869" s="3" t="s">
        <v>15359</v>
      </c>
      <c r="E3869" s="3" t="s">
        <v>15360</v>
      </c>
      <c r="F3869" s="3" t="s">
        <v>15361</v>
      </c>
      <c r="G3869" s="3" t="s">
        <v>15362</v>
      </c>
      <c r="H3869" s="3" t="s">
        <v>33962</v>
      </c>
      <c r="I3869" s="3" t="s">
        <v>33963</v>
      </c>
      <c r="J3869" s="3" t="s">
        <v>33964</v>
      </c>
      <c r="K3869" s="3" t="s">
        <v>33965</v>
      </c>
      <c r="L3869" s="3"/>
    </row>
    <row r="3870" spans="1:12" ht="13.5" customHeight="1" x14ac:dyDescent="0.25">
      <c r="A3870" s="3" t="s">
        <v>9</v>
      </c>
      <c r="B3870" s="2" t="s">
        <v>42746</v>
      </c>
      <c r="C3870" s="2" t="s">
        <v>15363</v>
      </c>
      <c r="D3870" s="3" t="s">
        <v>15364</v>
      </c>
      <c r="E3870" s="3" t="s">
        <v>15364</v>
      </c>
      <c r="F3870" s="3" t="s">
        <v>15365</v>
      </c>
      <c r="G3870" s="3" t="s">
        <v>15366</v>
      </c>
      <c r="H3870" s="3" t="s">
        <v>33966</v>
      </c>
      <c r="I3870" s="3" t="s">
        <v>33966</v>
      </c>
      <c r="J3870" s="3" t="s">
        <v>33967</v>
      </c>
      <c r="K3870" s="3" t="s">
        <v>33968</v>
      </c>
      <c r="L3870" s="3"/>
    </row>
    <row r="3871" spans="1:12" ht="13.5" customHeight="1" x14ac:dyDescent="0.25">
      <c r="A3871" s="3" t="s">
        <v>9</v>
      </c>
      <c r="B3871" s="2" t="s">
        <v>42747</v>
      </c>
      <c r="C3871" s="2" t="s">
        <v>15367</v>
      </c>
      <c r="D3871" s="3" t="s">
        <v>15368</v>
      </c>
      <c r="E3871" s="3" t="s">
        <v>15368</v>
      </c>
      <c r="F3871" s="3" t="s">
        <v>15369</v>
      </c>
      <c r="G3871" s="3" t="s">
        <v>15370</v>
      </c>
      <c r="H3871" s="3" t="s">
        <v>33969</v>
      </c>
      <c r="I3871" s="3" t="s">
        <v>33969</v>
      </c>
      <c r="J3871" s="3" t="s">
        <v>33970</v>
      </c>
      <c r="K3871" s="3" t="s">
        <v>33971</v>
      </c>
      <c r="L3871" s="3"/>
    </row>
    <row r="3872" spans="1:12" ht="13.5" customHeight="1" x14ac:dyDescent="0.25">
      <c r="A3872" s="3" t="s">
        <v>9</v>
      </c>
      <c r="B3872" s="2" t="s">
        <v>42748</v>
      </c>
      <c r="C3872" s="2" t="s">
        <v>15371</v>
      </c>
      <c r="D3872" s="3" t="s">
        <v>15372</v>
      </c>
      <c r="E3872" s="3" t="s">
        <v>15373</v>
      </c>
      <c r="F3872" s="3" t="s">
        <v>15374</v>
      </c>
      <c r="G3872" s="3" t="s">
        <v>15372</v>
      </c>
      <c r="H3872" s="3" t="s">
        <v>33972</v>
      </c>
      <c r="I3872" s="3" t="s">
        <v>33973</v>
      </c>
      <c r="J3872" s="3" t="s">
        <v>33974</v>
      </c>
      <c r="K3872" s="3" t="s">
        <v>33972</v>
      </c>
      <c r="L3872" s="3"/>
    </row>
    <row r="3873" spans="1:12" ht="13.5" customHeight="1" x14ac:dyDescent="0.25">
      <c r="A3873" s="3" t="s">
        <v>54</v>
      </c>
      <c r="B3873" s="2" t="s">
        <v>42749</v>
      </c>
      <c r="C3873" s="2" t="s">
        <v>15375</v>
      </c>
      <c r="D3873" s="3" t="s">
        <v>15376</v>
      </c>
      <c r="E3873" s="3" t="s">
        <v>15376</v>
      </c>
      <c r="F3873" s="3" t="s">
        <v>15377</v>
      </c>
      <c r="G3873" s="3" t="s">
        <v>15378</v>
      </c>
      <c r="H3873" s="3" t="s">
        <v>33975</v>
      </c>
      <c r="I3873" s="3" t="s">
        <v>33975</v>
      </c>
      <c r="J3873" s="3" t="s">
        <v>33976</v>
      </c>
      <c r="K3873" s="3" t="s">
        <v>33977</v>
      </c>
      <c r="L3873" s="3"/>
    </row>
    <row r="3874" spans="1:12" ht="13.5" customHeight="1" x14ac:dyDescent="0.25">
      <c r="A3874" s="3" t="s">
        <v>54</v>
      </c>
      <c r="B3874" s="2" t="s">
        <v>42750</v>
      </c>
      <c r="C3874" s="2" t="s">
        <v>15379</v>
      </c>
      <c r="D3874" s="3" t="s">
        <v>15380</v>
      </c>
      <c r="E3874" s="3" t="s">
        <v>15381</v>
      </c>
      <c r="F3874" s="3" t="s">
        <v>15382</v>
      </c>
      <c r="G3874" s="3" t="s">
        <v>15383</v>
      </c>
      <c r="H3874" s="3" t="s">
        <v>33978</v>
      </c>
      <c r="I3874" s="3" t="s">
        <v>33979</v>
      </c>
      <c r="J3874" s="3" t="s">
        <v>33980</v>
      </c>
      <c r="K3874" s="3" t="s">
        <v>33981</v>
      </c>
      <c r="L3874" s="3"/>
    </row>
    <row r="3875" spans="1:12" ht="13.5" customHeight="1" x14ac:dyDescent="0.25">
      <c r="A3875" s="3" t="s">
        <v>54</v>
      </c>
      <c r="B3875" s="2" t="s">
        <v>42751</v>
      </c>
      <c r="C3875" s="2" t="s">
        <v>15384</v>
      </c>
      <c r="D3875" s="3" t="s">
        <v>15385</v>
      </c>
      <c r="E3875" s="3" t="s">
        <v>15386</v>
      </c>
      <c r="F3875" s="3" t="s">
        <v>15387</v>
      </c>
      <c r="G3875" s="3" t="s">
        <v>15388</v>
      </c>
      <c r="H3875" s="3" t="s">
        <v>33982</v>
      </c>
      <c r="I3875" s="3" t="s">
        <v>33983</v>
      </c>
      <c r="J3875" s="3" t="s">
        <v>33984</v>
      </c>
      <c r="K3875" s="3" t="s">
        <v>33985</v>
      </c>
      <c r="L3875" s="3"/>
    </row>
    <row r="3876" spans="1:12" ht="13.5" customHeight="1" x14ac:dyDescent="0.25">
      <c r="A3876" s="3" t="s">
        <v>9</v>
      </c>
      <c r="B3876" s="2" t="s">
        <v>42752</v>
      </c>
      <c r="C3876" s="2" t="s">
        <v>15389</v>
      </c>
      <c r="D3876" s="3" t="s">
        <v>15390</v>
      </c>
      <c r="E3876" s="3" t="s">
        <v>15390</v>
      </c>
      <c r="F3876" s="3" t="s">
        <v>15391</v>
      </c>
      <c r="G3876" s="3" t="s">
        <v>15392</v>
      </c>
      <c r="H3876" s="3" t="s">
        <v>33986</v>
      </c>
      <c r="I3876" s="3" t="s">
        <v>33986</v>
      </c>
      <c r="J3876" s="3" t="s">
        <v>33987</v>
      </c>
      <c r="K3876" s="3" t="s">
        <v>33988</v>
      </c>
      <c r="L3876" s="3"/>
    </row>
    <row r="3877" spans="1:12" ht="13.5" customHeight="1" x14ac:dyDescent="0.25">
      <c r="A3877" s="3" t="s">
        <v>54</v>
      </c>
      <c r="B3877" s="2" t="s">
        <v>42753</v>
      </c>
      <c r="C3877" s="2" t="s">
        <v>15393</v>
      </c>
      <c r="D3877" s="3" t="s">
        <v>15394</v>
      </c>
      <c r="E3877" s="3" t="s">
        <v>15395</v>
      </c>
      <c r="F3877" s="3" t="s">
        <v>15396</v>
      </c>
      <c r="G3877" s="3" t="s">
        <v>15397</v>
      </c>
      <c r="H3877" s="3" t="s">
        <v>33989</v>
      </c>
      <c r="I3877" s="3" t="s">
        <v>33990</v>
      </c>
      <c r="J3877" s="3" t="s">
        <v>33991</v>
      </c>
      <c r="K3877" s="3" t="s">
        <v>33992</v>
      </c>
      <c r="L3877" s="3"/>
    </row>
    <row r="3878" spans="1:12" ht="13.5" customHeight="1" x14ac:dyDescent="0.25">
      <c r="A3878" s="3" t="s">
        <v>9</v>
      </c>
      <c r="B3878" s="2" t="s">
        <v>42754</v>
      </c>
      <c r="C3878" s="2" t="s">
        <v>15398</v>
      </c>
      <c r="D3878" s="3" t="s">
        <v>15399</v>
      </c>
      <c r="E3878" s="3" t="s">
        <v>15400</v>
      </c>
      <c r="F3878" s="3" t="s">
        <v>15401</v>
      </c>
      <c r="G3878" s="3" t="s">
        <v>15402</v>
      </c>
      <c r="H3878" s="3" t="s">
        <v>33993</v>
      </c>
      <c r="I3878" s="3" t="s">
        <v>33994</v>
      </c>
      <c r="J3878" s="3" t="s">
        <v>33995</v>
      </c>
      <c r="K3878" s="3" t="s">
        <v>33996</v>
      </c>
      <c r="L3878" s="3"/>
    </row>
    <row r="3879" spans="1:12" ht="13.5" customHeight="1" x14ac:dyDescent="0.25">
      <c r="A3879" s="3" t="s">
        <v>9</v>
      </c>
      <c r="B3879" s="2" t="s">
        <v>42755</v>
      </c>
      <c r="C3879" s="2" t="s">
        <v>15403</v>
      </c>
      <c r="D3879" s="3" t="s">
        <v>15404</v>
      </c>
      <c r="E3879" s="3" t="s">
        <v>15404</v>
      </c>
      <c r="F3879" s="3" t="s">
        <v>15405</v>
      </c>
      <c r="G3879" s="3" t="s">
        <v>15406</v>
      </c>
      <c r="H3879" s="3" t="s">
        <v>33997</v>
      </c>
      <c r="I3879" s="3" t="s">
        <v>33997</v>
      </c>
      <c r="J3879" s="3" t="s">
        <v>33998</v>
      </c>
      <c r="K3879" s="3" t="s">
        <v>33999</v>
      </c>
      <c r="L3879" s="3"/>
    </row>
    <row r="3880" spans="1:12" ht="13.5" customHeight="1" x14ac:dyDescent="0.25">
      <c r="A3880" s="3" t="s">
        <v>9</v>
      </c>
      <c r="B3880" s="2" t="s">
        <v>42756</v>
      </c>
      <c r="C3880" s="2" t="s">
        <v>15407</v>
      </c>
      <c r="D3880" s="3" t="s">
        <v>15408</v>
      </c>
      <c r="E3880" s="3" t="s">
        <v>15409</v>
      </c>
      <c r="F3880" s="3" t="s">
        <v>15410</v>
      </c>
      <c r="G3880" s="3" t="s">
        <v>15411</v>
      </c>
      <c r="H3880" s="3" t="s">
        <v>34000</v>
      </c>
      <c r="I3880" s="3" t="s">
        <v>34001</v>
      </c>
      <c r="J3880" s="3" t="s">
        <v>34002</v>
      </c>
      <c r="K3880" s="3" t="s">
        <v>34003</v>
      </c>
      <c r="L3880" s="3"/>
    </row>
    <row r="3881" spans="1:12" ht="13.5" customHeight="1" x14ac:dyDescent="0.25">
      <c r="A3881" s="3" t="s">
        <v>1560</v>
      </c>
      <c r="B3881" s="2" t="s">
        <v>42757</v>
      </c>
      <c r="C3881" s="2" t="s">
        <v>15412</v>
      </c>
      <c r="D3881" s="3" t="s">
        <v>15413</v>
      </c>
      <c r="E3881" s="3" t="s">
        <v>15413</v>
      </c>
      <c r="F3881" s="3" t="s">
        <v>15414</v>
      </c>
      <c r="G3881" s="3" t="s">
        <v>15413</v>
      </c>
      <c r="H3881" s="3" t="s">
        <v>34004</v>
      </c>
      <c r="I3881" s="3" t="s">
        <v>34004</v>
      </c>
      <c r="J3881" s="3" t="s">
        <v>34005</v>
      </c>
      <c r="K3881" s="3" t="s">
        <v>34004</v>
      </c>
      <c r="L3881" s="3"/>
    </row>
    <row r="3882" spans="1:12" ht="13.5" customHeight="1" x14ac:dyDescent="0.25">
      <c r="A3882" s="3" t="s">
        <v>9</v>
      </c>
      <c r="B3882" s="2" t="s">
        <v>42758</v>
      </c>
      <c r="C3882" s="2" t="s">
        <v>15415</v>
      </c>
      <c r="D3882" s="3" t="s">
        <v>15416</v>
      </c>
      <c r="E3882" s="3" t="s">
        <v>15416</v>
      </c>
      <c r="F3882" s="3" t="s">
        <v>15417</v>
      </c>
      <c r="G3882" s="3" t="s">
        <v>15418</v>
      </c>
      <c r="H3882" s="3" t="s">
        <v>34006</v>
      </c>
      <c r="I3882" s="3" t="s">
        <v>34006</v>
      </c>
      <c r="J3882" s="3" t="s">
        <v>34007</v>
      </c>
      <c r="K3882" s="3" t="s">
        <v>34008</v>
      </c>
      <c r="L3882" s="3"/>
    </row>
    <row r="3883" spans="1:12" ht="13.5" customHeight="1" x14ac:dyDescent="0.25">
      <c r="A3883" s="3" t="s">
        <v>54</v>
      </c>
      <c r="B3883" s="2" t="s">
        <v>42759</v>
      </c>
      <c r="C3883" s="2" t="s">
        <v>15419</v>
      </c>
      <c r="D3883" s="3" t="s">
        <v>15420</v>
      </c>
      <c r="E3883" s="3" t="s">
        <v>15421</v>
      </c>
      <c r="F3883" s="3" t="s">
        <v>15422</v>
      </c>
      <c r="G3883" s="3" t="s">
        <v>15423</v>
      </c>
      <c r="H3883" s="3" t="s">
        <v>34009</v>
      </c>
      <c r="I3883" s="3" t="s">
        <v>34010</v>
      </c>
      <c r="J3883" s="3" t="s">
        <v>34011</v>
      </c>
      <c r="K3883" s="3" t="s">
        <v>34012</v>
      </c>
      <c r="L3883" s="3"/>
    </row>
    <row r="3884" spans="1:12" ht="13.5" customHeight="1" x14ac:dyDescent="0.25">
      <c r="A3884" s="3" t="s">
        <v>9</v>
      </c>
      <c r="B3884" s="2" t="s">
        <v>42760</v>
      </c>
      <c r="C3884" s="2" t="s">
        <v>15424</v>
      </c>
      <c r="D3884" s="3" t="s">
        <v>15425</v>
      </c>
      <c r="E3884" s="3" t="s">
        <v>15426</v>
      </c>
      <c r="F3884" s="3" t="s">
        <v>15427</v>
      </c>
      <c r="G3884" s="3" t="s">
        <v>15428</v>
      </c>
      <c r="H3884" s="3" t="s">
        <v>34013</v>
      </c>
      <c r="I3884" s="3" t="s">
        <v>34014</v>
      </c>
      <c r="J3884" s="3" t="s">
        <v>34015</v>
      </c>
      <c r="K3884" s="3" t="s">
        <v>34016</v>
      </c>
      <c r="L3884" s="3"/>
    </row>
    <row r="3885" spans="1:12" ht="13.5" customHeight="1" x14ac:dyDescent="0.25">
      <c r="A3885" s="3" t="s">
        <v>9</v>
      </c>
      <c r="B3885" s="2" t="s">
        <v>42761</v>
      </c>
      <c r="C3885" s="2" t="s">
        <v>15429</v>
      </c>
      <c r="D3885" s="3" t="s">
        <v>15430</v>
      </c>
      <c r="E3885" s="3" t="s">
        <v>15431</v>
      </c>
      <c r="F3885" s="3" t="s">
        <v>15432</v>
      </c>
      <c r="G3885" s="3" t="s">
        <v>15433</v>
      </c>
      <c r="H3885" s="3" t="s">
        <v>34017</v>
      </c>
      <c r="I3885" s="3" t="s">
        <v>34018</v>
      </c>
      <c r="J3885" s="3" t="s">
        <v>34019</v>
      </c>
      <c r="K3885" s="3" t="s">
        <v>34020</v>
      </c>
      <c r="L3885" s="3"/>
    </row>
    <row r="3886" spans="1:12" ht="13.5" customHeight="1" x14ac:dyDescent="0.25">
      <c r="A3886" s="5" t="s">
        <v>13581</v>
      </c>
      <c r="B3886" s="5" t="s">
        <v>44984</v>
      </c>
      <c r="C3886" s="5" t="s">
        <v>44985</v>
      </c>
      <c r="D3886" s="5" t="s">
        <v>44986</v>
      </c>
      <c r="E3886" s="1" t="s">
        <v>44987</v>
      </c>
      <c r="F3886" s="1" t="s">
        <v>44988</v>
      </c>
      <c r="G3886" s="1" t="s">
        <v>44989</v>
      </c>
      <c r="H3886" s="5" t="str">
        <f ca="1">IFERROR(__xludf.DUMMYFUNCTION("GOOGLETRANSLATE(D155,""en"",""ja"")"),"エクト-5'-ヌクレオチダーゼ")</f>
        <v>エクト-5'-ヌクレオチダーゼ</v>
      </c>
      <c r="I3886" s="5" t="str">
        <f ca="1">IFERROR(__xludf.DUMMYFUNCTION("GOOGLETRANSLATE(E155,""en"",""ja"")"),"5'-NT; 5'-ヌクレオチダーゼ; 5'-ヌクレオチダーゼ エクト; CD73; E5NT; エクト-5'-ヌクレオチダーゼ")</f>
        <v>5'-NT; 5'-ヌクレオチダーゼ; 5'-ヌクレオチダーゼ エクト; CD73; E5NT; エクト-5'-ヌクレオチダーゼ</v>
      </c>
      <c r="J3886" s="5" t="str">
        <f ca="1">IFERROR(__xludf.DUMMYFUNCTION("GOOGLETRANSLATE(F155,""en"",""ja"")"),"生物標本中のエクト-5'-ヌクレオチダーゼの測定。")</f>
        <v>生物標本中のエクト-5'-ヌクレオチダーゼの測定。</v>
      </c>
      <c r="K3886" s="5" t="str">
        <f ca="1">IFERROR(__xludf.DUMMYFUNCTION("GOOGLETRANSLATE(G155,""en"",""ja"")"),"エクト-5'-ヌクレオチダーゼ測定")</f>
        <v>エクト-5'-ヌクレオチダーゼ測定</v>
      </c>
      <c r="L3886" s="3"/>
    </row>
    <row r="3887" spans="1:12" ht="13.5" customHeight="1" x14ac:dyDescent="0.25">
      <c r="A3887" s="3" t="s">
        <v>70</v>
      </c>
      <c r="B3887" s="2" t="s">
        <v>42762</v>
      </c>
      <c r="C3887" s="2" t="s">
        <v>15434</v>
      </c>
      <c r="D3887" s="3" t="s">
        <v>15435</v>
      </c>
      <c r="E3887" s="3" t="s">
        <v>15436</v>
      </c>
      <c r="F3887" s="3" t="s">
        <v>15437</v>
      </c>
      <c r="G3887" s="3" t="s">
        <v>15438</v>
      </c>
      <c r="H3887" s="3" t="s">
        <v>34021</v>
      </c>
      <c r="I3887" s="3" t="s">
        <v>34022</v>
      </c>
      <c r="J3887" s="3" t="s">
        <v>34023</v>
      </c>
      <c r="K3887" s="3" t="s">
        <v>34024</v>
      </c>
      <c r="L3887" s="3"/>
    </row>
    <row r="3888" spans="1:12" ht="13.5" customHeight="1" x14ac:dyDescent="0.25">
      <c r="A3888" s="3" t="s">
        <v>106</v>
      </c>
      <c r="B3888" s="2" t="s">
        <v>42763</v>
      </c>
      <c r="C3888" s="2" t="s">
        <v>15439</v>
      </c>
      <c r="D3888" s="3" t="s">
        <v>15440</v>
      </c>
      <c r="E3888" s="3" t="s">
        <v>15441</v>
      </c>
      <c r="F3888" s="3" t="s">
        <v>15442</v>
      </c>
      <c r="G3888" s="3" t="s">
        <v>15443</v>
      </c>
      <c r="H3888" s="3" t="s">
        <v>34025</v>
      </c>
      <c r="I3888" s="3" t="s">
        <v>34026</v>
      </c>
      <c r="J3888" s="3" t="s">
        <v>34027</v>
      </c>
      <c r="K3888" s="3" t="s">
        <v>34028</v>
      </c>
      <c r="L3888" s="3"/>
    </row>
    <row r="3889" spans="1:12" ht="13.5" customHeight="1" x14ac:dyDescent="0.25">
      <c r="A3889" s="3" t="s">
        <v>106</v>
      </c>
      <c r="B3889" s="2" t="s">
        <v>42764</v>
      </c>
      <c r="C3889" s="2" t="s">
        <v>15444</v>
      </c>
      <c r="D3889" s="3" t="s">
        <v>15445</v>
      </c>
      <c r="E3889" s="3" t="s">
        <v>15446</v>
      </c>
      <c r="F3889" s="3" t="s">
        <v>15447</v>
      </c>
      <c r="G3889" s="3" t="s">
        <v>15448</v>
      </c>
      <c r="H3889" s="3" t="s">
        <v>34029</v>
      </c>
      <c r="I3889" s="3" t="s">
        <v>34030</v>
      </c>
      <c r="J3889" s="3" t="s">
        <v>34031</v>
      </c>
      <c r="K3889" s="3" t="s">
        <v>34032</v>
      </c>
      <c r="L3889" s="3"/>
    </row>
    <row r="3890" spans="1:12" ht="13.5" customHeight="1" x14ac:dyDescent="0.25">
      <c r="A3890" s="3" t="s">
        <v>9</v>
      </c>
      <c r="B3890" s="2" t="s">
        <v>42765</v>
      </c>
      <c r="C3890" s="2" t="s">
        <v>15449</v>
      </c>
      <c r="D3890" s="3" t="s">
        <v>15450</v>
      </c>
      <c r="E3890" s="3" t="s">
        <v>15450</v>
      </c>
      <c r="F3890" s="3" t="s">
        <v>15451</v>
      </c>
      <c r="G3890" s="3" t="s">
        <v>15452</v>
      </c>
      <c r="H3890" s="3" t="s">
        <v>34033</v>
      </c>
      <c r="I3890" s="3" t="s">
        <v>34033</v>
      </c>
      <c r="J3890" s="3" t="s">
        <v>34034</v>
      </c>
      <c r="K3890" s="3" t="s">
        <v>34035</v>
      </c>
      <c r="L3890" s="3"/>
    </row>
    <row r="3891" spans="1:12" ht="13.5" customHeight="1" x14ac:dyDescent="0.25">
      <c r="A3891" s="3" t="s">
        <v>9</v>
      </c>
      <c r="B3891" s="2" t="s">
        <v>42766</v>
      </c>
      <c r="C3891" s="2" t="s">
        <v>15453</v>
      </c>
      <c r="D3891" s="3" t="s">
        <v>15454</v>
      </c>
      <c r="E3891" s="3" t="s">
        <v>15454</v>
      </c>
      <c r="F3891" s="3" t="s">
        <v>15455</v>
      </c>
      <c r="G3891" s="3" t="s">
        <v>15456</v>
      </c>
      <c r="H3891" s="3" t="s">
        <v>34036</v>
      </c>
      <c r="I3891" s="3" t="s">
        <v>34036</v>
      </c>
      <c r="J3891" s="3" t="s">
        <v>34037</v>
      </c>
      <c r="K3891" s="3" t="s">
        <v>34038</v>
      </c>
      <c r="L3891" s="3"/>
    </row>
    <row r="3892" spans="1:12" ht="13.5" customHeight="1" x14ac:dyDescent="0.25">
      <c r="A3892" s="3" t="s">
        <v>9</v>
      </c>
      <c r="B3892" s="2" t="s">
        <v>42767</v>
      </c>
      <c r="C3892" s="2" t="s">
        <v>15457</v>
      </c>
      <c r="D3892" s="3" t="s">
        <v>15458</v>
      </c>
      <c r="E3892" s="3" t="s">
        <v>15459</v>
      </c>
      <c r="F3892" s="3" t="s">
        <v>15460</v>
      </c>
      <c r="G3892" s="3" t="s">
        <v>15461</v>
      </c>
      <c r="H3892" s="3" t="s">
        <v>34039</v>
      </c>
      <c r="I3892" s="3" t="s">
        <v>34040</v>
      </c>
      <c r="J3892" s="3" t="s">
        <v>34041</v>
      </c>
      <c r="K3892" s="3" t="s">
        <v>34042</v>
      </c>
      <c r="L3892" s="3"/>
    </row>
    <row r="3893" spans="1:12" ht="13.5" customHeight="1" x14ac:dyDescent="0.25">
      <c r="A3893" s="3" t="s">
        <v>5522</v>
      </c>
      <c r="B3893" s="2" t="s">
        <v>42768</v>
      </c>
      <c r="C3893" s="2" t="s">
        <v>15462</v>
      </c>
      <c r="D3893" s="3" t="s">
        <v>15463</v>
      </c>
      <c r="E3893" s="3" t="s">
        <v>15463</v>
      </c>
      <c r="F3893" s="3" t="s">
        <v>15464</v>
      </c>
      <c r="G3893" s="3" t="s">
        <v>15463</v>
      </c>
      <c r="H3893" s="3" t="s">
        <v>34043</v>
      </c>
      <c r="I3893" s="3" t="s">
        <v>34043</v>
      </c>
      <c r="J3893" s="3" t="s">
        <v>34044</v>
      </c>
      <c r="K3893" s="3" t="s">
        <v>34043</v>
      </c>
      <c r="L3893" s="3"/>
    </row>
    <row r="3894" spans="1:12" ht="13.5" customHeight="1" x14ac:dyDescent="0.25">
      <c r="A3894" s="3" t="s">
        <v>70</v>
      </c>
      <c r="B3894" s="2" t="s">
        <v>42769</v>
      </c>
      <c r="C3894" s="2" t="s">
        <v>15465</v>
      </c>
      <c r="D3894" s="3" t="s">
        <v>15466</v>
      </c>
      <c r="E3894" s="3" t="s">
        <v>15466</v>
      </c>
      <c r="F3894" s="3" t="s">
        <v>15467</v>
      </c>
      <c r="G3894" s="3" t="s">
        <v>15468</v>
      </c>
      <c r="H3894" s="3" t="s">
        <v>34045</v>
      </c>
      <c r="I3894" s="3" t="s">
        <v>34045</v>
      </c>
      <c r="J3894" s="3" t="s">
        <v>34046</v>
      </c>
      <c r="K3894" s="3" t="s">
        <v>34047</v>
      </c>
      <c r="L3894" s="3"/>
    </row>
    <row r="3895" spans="1:12" ht="13.5" customHeight="1" x14ac:dyDescent="0.25">
      <c r="A3895" s="3" t="s">
        <v>9</v>
      </c>
      <c r="B3895" s="2" t="s">
        <v>42770</v>
      </c>
      <c r="C3895" s="2" t="s">
        <v>15469</v>
      </c>
      <c r="D3895" s="3" t="s">
        <v>15470</v>
      </c>
      <c r="E3895" s="3" t="s">
        <v>15470</v>
      </c>
      <c r="F3895" s="3" t="s">
        <v>15471</v>
      </c>
      <c r="G3895" s="3" t="s">
        <v>15472</v>
      </c>
      <c r="H3895" s="3" t="s">
        <v>34048</v>
      </c>
      <c r="I3895" s="3" t="s">
        <v>34048</v>
      </c>
      <c r="J3895" s="3" t="s">
        <v>34049</v>
      </c>
      <c r="K3895" s="3" t="s">
        <v>34050</v>
      </c>
      <c r="L3895" s="3"/>
    </row>
    <row r="3896" spans="1:12" ht="13.5" customHeight="1" x14ac:dyDescent="0.25">
      <c r="A3896" s="3" t="s">
        <v>9</v>
      </c>
      <c r="B3896" s="2" t="s">
        <v>42771</v>
      </c>
      <c r="C3896" s="2" t="s">
        <v>15473</v>
      </c>
      <c r="D3896" s="3" t="s">
        <v>15474</v>
      </c>
      <c r="E3896" s="3" t="s">
        <v>15474</v>
      </c>
      <c r="F3896" s="3" t="s">
        <v>15475</v>
      </c>
      <c r="G3896" s="3" t="s">
        <v>15476</v>
      </c>
      <c r="H3896" s="3" t="s">
        <v>34051</v>
      </c>
      <c r="I3896" s="3" t="s">
        <v>34051</v>
      </c>
      <c r="J3896" s="3" t="s">
        <v>34052</v>
      </c>
      <c r="K3896" s="3" t="s">
        <v>34053</v>
      </c>
      <c r="L3896" s="3"/>
    </row>
    <row r="3897" spans="1:12" ht="13.5" customHeight="1" x14ac:dyDescent="0.25">
      <c r="A3897" s="3" t="s">
        <v>9</v>
      </c>
      <c r="B3897" s="2" t="s">
        <v>42772</v>
      </c>
      <c r="C3897" s="2" t="s">
        <v>15477</v>
      </c>
      <c r="D3897" s="3" t="s">
        <v>15478</v>
      </c>
      <c r="E3897" s="3" t="s">
        <v>15479</v>
      </c>
      <c r="F3897" s="3" t="s">
        <v>15480</v>
      </c>
      <c r="G3897" s="3" t="s">
        <v>15481</v>
      </c>
      <c r="H3897" s="3" t="s">
        <v>34054</v>
      </c>
      <c r="I3897" s="3" t="s">
        <v>34055</v>
      </c>
      <c r="J3897" s="3" t="s">
        <v>34056</v>
      </c>
      <c r="K3897" s="3" t="s">
        <v>34057</v>
      </c>
      <c r="L3897" s="3"/>
    </row>
    <row r="3898" spans="1:12" ht="13.5" customHeight="1" x14ac:dyDescent="0.25">
      <c r="A3898" s="3" t="s">
        <v>9</v>
      </c>
      <c r="B3898" s="2" t="s">
        <v>42773</v>
      </c>
      <c r="C3898" s="2" t="s">
        <v>15482</v>
      </c>
      <c r="D3898" s="3" t="s">
        <v>15483</v>
      </c>
      <c r="E3898" s="3" t="s">
        <v>15484</v>
      </c>
      <c r="F3898" s="3" t="s">
        <v>15485</v>
      </c>
      <c r="G3898" s="3" t="s">
        <v>15486</v>
      </c>
      <c r="H3898" s="3" t="s">
        <v>34058</v>
      </c>
      <c r="I3898" s="3" t="s">
        <v>34059</v>
      </c>
      <c r="J3898" s="3" t="s">
        <v>34060</v>
      </c>
      <c r="K3898" s="4" t="s">
        <v>34061</v>
      </c>
      <c r="L3898" s="3"/>
    </row>
    <row r="3899" spans="1:12" ht="13.5" customHeight="1" x14ac:dyDescent="0.25">
      <c r="A3899" s="3" t="s">
        <v>9</v>
      </c>
      <c r="B3899" s="2" t="s">
        <v>42774</v>
      </c>
      <c r="C3899" s="2" t="s">
        <v>15487</v>
      </c>
      <c r="D3899" s="3" t="s">
        <v>15488</v>
      </c>
      <c r="E3899" s="3" t="s">
        <v>15489</v>
      </c>
      <c r="F3899" s="3" t="s">
        <v>15490</v>
      </c>
      <c r="G3899" s="3" t="s">
        <v>15491</v>
      </c>
      <c r="H3899" s="3" t="s">
        <v>34062</v>
      </c>
      <c r="I3899" s="3" t="s">
        <v>34063</v>
      </c>
      <c r="J3899" s="3" t="s">
        <v>34064</v>
      </c>
      <c r="K3899" s="3" t="s">
        <v>34065</v>
      </c>
      <c r="L3899" s="3"/>
    </row>
    <row r="3900" spans="1:12" ht="13.5" customHeight="1" x14ac:dyDescent="0.25">
      <c r="A3900" s="3" t="s">
        <v>9</v>
      </c>
      <c r="B3900" s="2" t="s">
        <v>42775</v>
      </c>
      <c r="C3900" s="2" t="s">
        <v>15492</v>
      </c>
      <c r="D3900" s="3" t="s">
        <v>15493</v>
      </c>
      <c r="E3900" s="3" t="s">
        <v>15493</v>
      </c>
      <c r="F3900" s="3" t="s">
        <v>15494</v>
      </c>
      <c r="G3900" s="3" t="s">
        <v>15495</v>
      </c>
      <c r="H3900" s="3" t="s">
        <v>34066</v>
      </c>
      <c r="I3900" s="3" t="s">
        <v>34066</v>
      </c>
      <c r="J3900" s="3" t="s">
        <v>34067</v>
      </c>
      <c r="K3900" s="3" t="s">
        <v>34068</v>
      </c>
      <c r="L3900" s="3"/>
    </row>
    <row r="3901" spans="1:12" ht="13.5" customHeight="1" x14ac:dyDescent="0.25">
      <c r="A3901" s="3" t="s">
        <v>9</v>
      </c>
      <c r="B3901" s="2" t="s">
        <v>42776</v>
      </c>
      <c r="C3901" s="2" t="s">
        <v>15496</v>
      </c>
      <c r="D3901" s="3" t="s">
        <v>15497</v>
      </c>
      <c r="E3901" s="3" t="s">
        <v>15497</v>
      </c>
      <c r="F3901" s="3" t="s">
        <v>15498</v>
      </c>
      <c r="G3901" s="3" t="s">
        <v>15499</v>
      </c>
      <c r="H3901" s="3" t="s">
        <v>34069</v>
      </c>
      <c r="I3901" s="3" t="s">
        <v>34069</v>
      </c>
      <c r="J3901" s="3" t="s">
        <v>34070</v>
      </c>
      <c r="K3901" s="4" t="s">
        <v>34071</v>
      </c>
      <c r="L3901" s="3"/>
    </row>
    <row r="3902" spans="1:12" ht="13.5" customHeight="1" x14ac:dyDescent="0.25">
      <c r="A3902" s="3" t="s">
        <v>106</v>
      </c>
      <c r="B3902" s="2" t="s">
        <v>42777</v>
      </c>
      <c r="C3902" s="2" t="s">
        <v>15500</v>
      </c>
      <c r="D3902" s="3" t="s">
        <v>15501</v>
      </c>
      <c r="E3902" s="3" t="s">
        <v>15502</v>
      </c>
      <c r="F3902" s="3" t="s">
        <v>15503</v>
      </c>
      <c r="G3902" s="3" t="s">
        <v>15504</v>
      </c>
      <c r="H3902" s="3" t="s">
        <v>34072</v>
      </c>
      <c r="I3902" s="3" t="s">
        <v>34073</v>
      </c>
      <c r="J3902" s="3" t="s">
        <v>34074</v>
      </c>
      <c r="K3902" s="3" t="s">
        <v>34075</v>
      </c>
      <c r="L3902" s="3"/>
    </row>
    <row r="3903" spans="1:12" ht="13.5" customHeight="1" x14ac:dyDescent="0.25">
      <c r="A3903" s="3" t="s">
        <v>9</v>
      </c>
      <c r="B3903" s="2" t="s">
        <v>42777</v>
      </c>
      <c r="C3903" s="2" t="s">
        <v>15500</v>
      </c>
      <c r="D3903" s="3" t="s">
        <v>15502</v>
      </c>
      <c r="E3903" s="3" t="s">
        <v>15502</v>
      </c>
      <c r="F3903" s="3" t="s">
        <v>15503</v>
      </c>
      <c r="G3903" s="3" t="s">
        <v>15504</v>
      </c>
      <c r="H3903" s="3" t="s">
        <v>34073</v>
      </c>
      <c r="I3903" s="3" t="s">
        <v>34073</v>
      </c>
      <c r="J3903" s="3" t="s">
        <v>34074</v>
      </c>
      <c r="K3903" s="3" t="s">
        <v>34075</v>
      </c>
      <c r="L3903" s="3"/>
    </row>
    <row r="3904" spans="1:12" ht="13.5" customHeight="1" x14ac:dyDescent="0.25">
      <c r="A3904" s="5" t="s">
        <v>13581</v>
      </c>
      <c r="B3904" s="5" t="s">
        <v>44990</v>
      </c>
      <c r="C3904" s="5" t="s">
        <v>44991</v>
      </c>
      <c r="D3904" s="5" t="s">
        <v>44992</v>
      </c>
      <c r="E3904" s="1" t="s">
        <v>44993</v>
      </c>
      <c r="F3904" s="1" t="s">
        <v>44994</v>
      </c>
      <c r="G3904" s="1" t="s">
        <v>44995</v>
      </c>
      <c r="H3904" s="5" t="str">
        <f ca="1">IFERROR(__xludf.DUMMYFUNCTION("GOOGLETRANSLATE(D156,""en"",""ja"")"),"核、グリコーゲン化")</f>
        <v>核、グリコーゲン化</v>
      </c>
      <c r="I3904" s="5" t="str">
        <f ca="1">IFERROR(__xludf.DUMMYFUNCTION("GOOGLETRANSLATE(E156,""en"",""ja"")"),"グリコーゲン化核；グリコーゲン化核")</f>
        <v>グリコーゲン化核；グリコーゲン化核</v>
      </c>
      <c r="J3904" s="5" t="str">
        <f ca="1">IFERROR(__xludf.DUMMYFUNCTION("GOOGLETRANSLATE(F156,""en"",""ja"")"),"生物標本におけるグリコーゲン化核の評価。")</f>
        <v>生物標本におけるグリコーゲン化核の評価。</v>
      </c>
      <c r="K3904" s="5" t="str">
        <f ca="1">IFERROR(__xludf.DUMMYFUNCTION("GOOGLETRANSLATE(G156,""en"",""ja"")"),"グリコーゲン化核の評価")</f>
        <v>グリコーゲン化核の評価</v>
      </c>
      <c r="L3904" s="3"/>
    </row>
    <row r="3905" spans="1:12" ht="13.5" customHeight="1" x14ac:dyDescent="0.25">
      <c r="A3905" s="3" t="s">
        <v>9</v>
      </c>
      <c r="B3905" s="2" t="s">
        <v>42778</v>
      </c>
      <c r="C3905" s="2" t="s">
        <v>15505</v>
      </c>
      <c r="D3905" s="3" t="s">
        <v>15506</v>
      </c>
      <c r="E3905" s="3" t="s">
        <v>15506</v>
      </c>
      <c r="F3905" s="3" t="s">
        <v>15507</v>
      </c>
      <c r="G3905" s="3" t="s">
        <v>15508</v>
      </c>
      <c r="H3905" s="3" t="s">
        <v>34076</v>
      </c>
      <c r="I3905" s="3" t="s">
        <v>34076</v>
      </c>
      <c r="J3905" s="3" t="s">
        <v>34077</v>
      </c>
      <c r="K3905" s="3" t="s">
        <v>34078</v>
      </c>
      <c r="L3905" s="3"/>
    </row>
    <row r="3906" spans="1:12" ht="13.5" customHeight="1" x14ac:dyDescent="0.25">
      <c r="A3906" s="3" t="s">
        <v>1560</v>
      </c>
      <c r="B3906" s="2" t="s">
        <v>42779</v>
      </c>
      <c r="C3906" s="2" t="s">
        <v>15509</v>
      </c>
      <c r="D3906" s="3" t="s">
        <v>15510</v>
      </c>
      <c r="E3906" s="3" t="s">
        <v>15510</v>
      </c>
      <c r="F3906" s="3" t="s">
        <v>15511</v>
      </c>
      <c r="G3906" s="3" t="s">
        <v>15510</v>
      </c>
      <c r="H3906" s="3" t="s">
        <v>34079</v>
      </c>
      <c r="I3906" s="3" t="s">
        <v>34079</v>
      </c>
      <c r="J3906" s="3" t="s">
        <v>34080</v>
      </c>
      <c r="K3906" s="3" t="s">
        <v>34079</v>
      </c>
      <c r="L3906" s="3"/>
    </row>
    <row r="3907" spans="1:12" ht="13.5" customHeight="1" x14ac:dyDescent="0.25">
      <c r="A3907" s="3" t="s">
        <v>1560</v>
      </c>
      <c r="B3907" s="2" t="s">
        <v>42780</v>
      </c>
      <c r="C3907" s="2" t="s">
        <v>15512</v>
      </c>
      <c r="D3907" s="3" t="s">
        <v>15513</v>
      </c>
      <c r="E3907" s="3" t="s">
        <v>15513</v>
      </c>
      <c r="F3907" s="3" t="s">
        <v>15514</v>
      </c>
      <c r="G3907" s="3" t="s">
        <v>15513</v>
      </c>
      <c r="H3907" s="3" t="s">
        <v>34081</v>
      </c>
      <c r="I3907" s="3" t="s">
        <v>34081</v>
      </c>
      <c r="J3907" s="3" t="s">
        <v>34082</v>
      </c>
      <c r="K3907" s="3" t="s">
        <v>34081</v>
      </c>
      <c r="L3907" s="3"/>
    </row>
    <row r="3908" spans="1:12" ht="13.5" customHeight="1" x14ac:dyDescent="0.25">
      <c r="A3908" s="3" t="s">
        <v>84</v>
      </c>
      <c r="B3908" s="2" t="s">
        <v>42781</v>
      </c>
      <c r="C3908" s="2" t="s">
        <v>15515</v>
      </c>
      <c r="D3908" s="3" t="s">
        <v>15516</v>
      </c>
      <c r="E3908" s="3" t="s">
        <v>15516</v>
      </c>
      <c r="F3908" s="3" t="s">
        <v>15517</v>
      </c>
      <c r="G3908" s="3" t="s">
        <v>15518</v>
      </c>
      <c r="H3908" s="3" t="s">
        <v>34083</v>
      </c>
      <c r="I3908" s="3" t="s">
        <v>34083</v>
      </c>
      <c r="J3908" s="3" t="s">
        <v>34084</v>
      </c>
      <c r="K3908" s="3" t="s">
        <v>34085</v>
      </c>
      <c r="L3908" s="3"/>
    </row>
    <row r="3909" spans="1:12" ht="13.5" customHeight="1" x14ac:dyDescent="0.25">
      <c r="A3909" s="3" t="s">
        <v>84</v>
      </c>
      <c r="B3909" s="2" t="s">
        <v>42782</v>
      </c>
      <c r="C3909" s="2" t="s">
        <v>15519</v>
      </c>
      <c r="D3909" s="3" t="s">
        <v>15520</v>
      </c>
      <c r="E3909" s="3" t="s">
        <v>15520</v>
      </c>
      <c r="F3909" s="3" t="s">
        <v>15521</v>
      </c>
      <c r="G3909" s="3" t="s">
        <v>15522</v>
      </c>
      <c r="H3909" s="3" t="s">
        <v>34086</v>
      </c>
      <c r="I3909" s="3" t="s">
        <v>34086</v>
      </c>
      <c r="J3909" s="3" t="s">
        <v>34087</v>
      </c>
      <c r="K3909" s="3" t="s">
        <v>34086</v>
      </c>
      <c r="L3909" s="3"/>
    </row>
    <row r="3910" spans="1:12" ht="13.5" customHeight="1" x14ac:dyDescent="0.25">
      <c r="A3910" s="3" t="s">
        <v>1560</v>
      </c>
      <c r="B3910" s="2" t="s">
        <v>42783</v>
      </c>
      <c r="C3910" s="2" t="s">
        <v>15523</v>
      </c>
      <c r="D3910" s="3" t="s">
        <v>15524</v>
      </c>
      <c r="E3910" s="3" t="s">
        <v>15524</v>
      </c>
      <c r="F3910" s="3" t="s">
        <v>15525</v>
      </c>
      <c r="G3910" s="3" t="s">
        <v>15526</v>
      </c>
      <c r="H3910" s="3" t="s">
        <v>34088</v>
      </c>
      <c r="I3910" s="3" t="s">
        <v>34088</v>
      </c>
      <c r="J3910" s="3" t="s">
        <v>34089</v>
      </c>
      <c r="K3910" s="3" t="s">
        <v>34090</v>
      </c>
      <c r="L3910" s="3"/>
    </row>
    <row r="3911" spans="1:12" ht="13.5" customHeight="1" x14ac:dyDescent="0.25">
      <c r="A3911" s="3" t="s">
        <v>1560</v>
      </c>
      <c r="B3911" s="2" t="s">
        <v>42784</v>
      </c>
      <c r="C3911" s="2" t="s">
        <v>15527</v>
      </c>
      <c r="D3911" s="3" t="s">
        <v>15528</v>
      </c>
      <c r="E3911" s="3" t="s">
        <v>15528</v>
      </c>
      <c r="F3911" s="3" t="s">
        <v>15529</v>
      </c>
      <c r="G3911" s="3" t="s">
        <v>15530</v>
      </c>
      <c r="H3911" s="3" t="s">
        <v>34091</v>
      </c>
      <c r="I3911" s="3" t="s">
        <v>34091</v>
      </c>
      <c r="J3911" s="3" t="s">
        <v>34092</v>
      </c>
      <c r="K3911" s="3" t="s">
        <v>34093</v>
      </c>
      <c r="L3911" s="3"/>
    </row>
    <row r="3912" spans="1:12" ht="13.5" customHeight="1" x14ac:dyDescent="0.25">
      <c r="A3912" s="3" t="s">
        <v>1560</v>
      </c>
      <c r="B3912" s="2" t="s">
        <v>42785</v>
      </c>
      <c r="C3912" s="2" t="s">
        <v>15531</v>
      </c>
      <c r="D3912" s="3" t="s">
        <v>15532</v>
      </c>
      <c r="E3912" s="3" t="s">
        <v>15532</v>
      </c>
      <c r="F3912" s="3" t="s">
        <v>15533</v>
      </c>
      <c r="G3912" s="3" t="s">
        <v>15532</v>
      </c>
      <c r="H3912" s="3" t="s">
        <v>34094</v>
      </c>
      <c r="I3912" s="3" t="s">
        <v>34094</v>
      </c>
      <c r="J3912" s="3" t="s">
        <v>34095</v>
      </c>
      <c r="K3912" s="3" t="s">
        <v>34094</v>
      </c>
      <c r="L3912" s="3"/>
    </row>
    <row r="3913" spans="1:12" ht="13.5" customHeight="1" x14ac:dyDescent="0.25">
      <c r="A3913" s="3" t="s">
        <v>1258</v>
      </c>
      <c r="B3913" s="2" t="s">
        <v>42786</v>
      </c>
      <c r="C3913" s="2" t="s">
        <v>15534</v>
      </c>
      <c r="D3913" s="3" t="s">
        <v>15535</v>
      </c>
      <c r="E3913" s="3" t="s">
        <v>15535</v>
      </c>
      <c r="F3913" s="3" t="s">
        <v>15536</v>
      </c>
      <c r="G3913" s="3" t="s">
        <v>15535</v>
      </c>
      <c r="H3913" s="3" t="s">
        <v>34096</v>
      </c>
      <c r="I3913" s="3" t="s">
        <v>34096</v>
      </c>
      <c r="J3913" s="3" t="s">
        <v>34097</v>
      </c>
      <c r="K3913" s="3" t="s">
        <v>34096</v>
      </c>
      <c r="L3913" s="3"/>
    </row>
    <row r="3914" spans="1:12" ht="13.5" customHeight="1" x14ac:dyDescent="0.25">
      <c r="A3914" s="3" t="s">
        <v>162</v>
      </c>
      <c r="B3914" s="2" t="s">
        <v>42787</v>
      </c>
      <c r="C3914" s="2" t="s">
        <v>15537</v>
      </c>
      <c r="D3914" s="3" t="s">
        <v>15538</v>
      </c>
      <c r="E3914" s="3" t="s">
        <v>15538</v>
      </c>
      <c r="F3914" s="3" t="s">
        <v>15539</v>
      </c>
      <c r="G3914" s="3" t="s">
        <v>15540</v>
      </c>
      <c r="H3914" s="3" t="s">
        <v>34098</v>
      </c>
      <c r="I3914" s="3" t="s">
        <v>34098</v>
      </c>
      <c r="J3914" s="3" t="s">
        <v>34099</v>
      </c>
      <c r="K3914" s="3" t="s">
        <v>34100</v>
      </c>
      <c r="L3914" s="3"/>
    </row>
    <row r="3915" spans="1:12" ht="13.5" customHeight="1" x14ac:dyDescent="0.25">
      <c r="A3915" s="3" t="s">
        <v>70</v>
      </c>
      <c r="B3915" s="2" t="s">
        <v>42788</v>
      </c>
      <c r="C3915" s="2" t="s">
        <v>15541</v>
      </c>
      <c r="D3915" s="3" t="s">
        <v>15542</v>
      </c>
      <c r="E3915" s="3" t="s">
        <v>15543</v>
      </c>
      <c r="F3915" s="3" t="s">
        <v>15544</v>
      </c>
      <c r="G3915" s="3" t="s">
        <v>15545</v>
      </c>
      <c r="H3915" s="3" t="s">
        <v>34101</v>
      </c>
      <c r="I3915" s="3" t="s">
        <v>34102</v>
      </c>
      <c r="J3915" s="3" t="s">
        <v>34103</v>
      </c>
      <c r="K3915" s="3" t="s">
        <v>34104</v>
      </c>
      <c r="L3915" s="3"/>
    </row>
    <row r="3916" spans="1:12" ht="13.5" customHeight="1" x14ac:dyDescent="0.25">
      <c r="A3916" s="3" t="s">
        <v>70</v>
      </c>
      <c r="B3916" s="2" t="s">
        <v>42789</v>
      </c>
      <c r="C3916" s="2" t="s">
        <v>15546</v>
      </c>
      <c r="D3916" s="3" t="s">
        <v>15547</v>
      </c>
      <c r="E3916" s="3" t="s">
        <v>15548</v>
      </c>
      <c r="F3916" s="3" t="s">
        <v>15549</v>
      </c>
      <c r="G3916" s="3" t="s">
        <v>15550</v>
      </c>
      <c r="H3916" s="3" t="s">
        <v>34105</v>
      </c>
      <c r="I3916" s="3" t="s">
        <v>34106</v>
      </c>
      <c r="J3916" s="3" t="s">
        <v>34107</v>
      </c>
      <c r="K3916" s="3" t="s">
        <v>34108</v>
      </c>
      <c r="L3916" s="3"/>
    </row>
    <row r="3917" spans="1:12" ht="13.5" customHeight="1" x14ac:dyDescent="0.25">
      <c r="A3917" s="3" t="s">
        <v>70</v>
      </c>
      <c r="B3917" s="2" t="s">
        <v>42790</v>
      </c>
      <c r="C3917" s="2" t="s">
        <v>15551</v>
      </c>
      <c r="D3917" s="3" t="s">
        <v>15552</v>
      </c>
      <c r="E3917" s="3" t="s">
        <v>15552</v>
      </c>
      <c r="F3917" s="3" t="s">
        <v>15553</v>
      </c>
      <c r="G3917" s="3" t="s">
        <v>15554</v>
      </c>
      <c r="H3917" s="3" t="s">
        <v>34109</v>
      </c>
      <c r="I3917" s="3" t="s">
        <v>34109</v>
      </c>
      <c r="J3917" s="3" t="s">
        <v>34110</v>
      </c>
      <c r="K3917" s="3" t="s">
        <v>34111</v>
      </c>
      <c r="L3917" s="3"/>
    </row>
    <row r="3918" spans="1:12" ht="13.5" customHeight="1" x14ac:dyDescent="0.25">
      <c r="A3918" s="3" t="s">
        <v>188</v>
      </c>
      <c r="B3918" s="2" t="s">
        <v>42791</v>
      </c>
      <c r="C3918" s="2" t="s">
        <v>15555</v>
      </c>
      <c r="D3918" s="3" t="s">
        <v>15556</v>
      </c>
      <c r="E3918" s="3" t="s">
        <v>15556</v>
      </c>
      <c r="F3918" s="3" t="s">
        <v>15557</v>
      </c>
      <c r="G3918" s="3" t="s">
        <v>15558</v>
      </c>
      <c r="H3918" s="3" t="s">
        <v>34112</v>
      </c>
      <c r="I3918" s="3" t="s">
        <v>34112</v>
      </c>
      <c r="J3918" s="3" t="s">
        <v>34113</v>
      </c>
      <c r="K3918" s="3" t="s">
        <v>34112</v>
      </c>
      <c r="L3918" s="3"/>
    </row>
    <row r="3919" spans="1:12" ht="13.5" customHeight="1" x14ac:dyDescent="0.25">
      <c r="A3919" s="3" t="s">
        <v>9</v>
      </c>
      <c r="B3919" s="2" t="s">
        <v>42792</v>
      </c>
      <c r="C3919" s="2" t="s">
        <v>15559</v>
      </c>
      <c r="D3919" s="3" t="s">
        <v>15560</v>
      </c>
      <c r="E3919" s="3" t="s">
        <v>15560</v>
      </c>
      <c r="F3919" s="3" t="s">
        <v>15561</v>
      </c>
      <c r="G3919" s="3" t="s">
        <v>15562</v>
      </c>
      <c r="H3919" s="3" t="s">
        <v>34114</v>
      </c>
      <c r="I3919" s="3" t="s">
        <v>34114</v>
      </c>
      <c r="J3919" s="3" t="s">
        <v>34115</v>
      </c>
      <c r="K3919" s="3" t="s">
        <v>34116</v>
      </c>
      <c r="L3919" s="3"/>
    </row>
    <row r="3920" spans="1:12" ht="13.5" customHeight="1" x14ac:dyDescent="0.25">
      <c r="A3920" s="3" t="s">
        <v>158</v>
      </c>
      <c r="B3920" s="2" t="s">
        <v>42793</v>
      </c>
      <c r="C3920" s="2" t="s">
        <v>15563</v>
      </c>
      <c r="D3920" s="3" t="s">
        <v>15564</v>
      </c>
      <c r="E3920" s="3" t="s">
        <v>15564</v>
      </c>
      <c r="F3920" s="3" t="s">
        <v>15565</v>
      </c>
      <c r="G3920" s="3" t="s">
        <v>15564</v>
      </c>
      <c r="H3920" s="3" t="s">
        <v>34117</v>
      </c>
      <c r="I3920" s="3" t="s">
        <v>34117</v>
      </c>
      <c r="J3920" s="3" t="s">
        <v>34118</v>
      </c>
      <c r="K3920" s="3" t="s">
        <v>34117</v>
      </c>
      <c r="L3920" s="3"/>
    </row>
    <row r="3921" spans="1:12" ht="13.5" customHeight="1" x14ac:dyDescent="0.25">
      <c r="A3921" s="3" t="s">
        <v>54</v>
      </c>
      <c r="B3921" s="2" t="s">
        <v>42794</v>
      </c>
      <c r="C3921" s="2" t="s">
        <v>15566</v>
      </c>
      <c r="D3921" s="3" t="s">
        <v>15567</v>
      </c>
      <c r="E3921" s="3" t="s">
        <v>15568</v>
      </c>
      <c r="F3921" s="3" t="s">
        <v>15569</v>
      </c>
      <c r="G3921" s="3" t="s">
        <v>15570</v>
      </c>
      <c r="H3921" s="3" t="s">
        <v>34119</v>
      </c>
      <c r="I3921" s="3" t="s">
        <v>34120</v>
      </c>
      <c r="J3921" s="3" t="s">
        <v>34121</v>
      </c>
      <c r="K3921" s="3" t="s">
        <v>34122</v>
      </c>
      <c r="L3921" s="3"/>
    </row>
    <row r="3922" spans="1:12" ht="13.5" customHeight="1" x14ac:dyDescent="0.25">
      <c r="A3922" s="3" t="s">
        <v>9</v>
      </c>
      <c r="B3922" s="2" t="s">
        <v>42795</v>
      </c>
      <c r="C3922" s="2" t="s">
        <v>15571</v>
      </c>
      <c r="D3922" s="3" t="s">
        <v>15572</v>
      </c>
      <c r="E3922" s="3" t="s">
        <v>15572</v>
      </c>
      <c r="F3922" s="3" t="s">
        <v>15573</v>
      </c>
      <c r="G3922" s="3" t="s">
        <v>15574</v>
      </c>
      <c r="H3922" s="3" t="s">
        <v>34123</v>
      </c>
      <c r="I3922" s="3" t="s">
        <v>34123</v>
      </c>
      <c r="J3922" s="3" t="s">
        <v>34124</v>
      </c>
      <c r="K3922" s="4" t="s">
        <v>34125</v>
      </c>
      <c r="L3922" s="3"/>
    </row>
    <row r="3923" spans="1:12" ht="13.5" customHeight="1" x14ac:dyDescent="0.25">
      <c r="A3923" s="3" t="s">
        <v>9</v>
      </c>
      <c r="B3923" s="2" t="s">
        <v>42796</v>
      </c>
      <c r="C3923" s="2" t="s">
        <v>15575</v>
      </c>
      <c r="D3923" s="3" t="s">
        <v>15576</v>
      </c>
      <c r="E3923" s="3" t="s">
        <v>15576</v>
      </c>
      <c r="F3923" s="3" t="s">
        <v>15577</v>
      </c>
      <c r="G3923" s="3" t="s">
        <v>15578</v>
      </c>
      <c r="H3923" s="3" t="s">
        <v>34126</v>
      </c>
      <c r="I3923" s="3" t="s">
        <v>34126</v>
      </c>
      <c r="J3923" s="3" t="s">
        <v>34127</v>
      </c>
      <c r="K3923" s="4" t="s">
        <v>34128</v>
      </c>
      <c r="L3923" s="3"/>
    </row>
    <row r="3924" spans="1:12" ht="13.5" customHeight="1" x14ac:dyDescent="0.25">
      <c r="A3924" s="3" t="s">
        <v>9</v>
      </c>
      <c r="B3924" s="2" t="s">
        <v>42797</v>
      </c>
      <c r="C3924" s="2" t="s">
        <v>15579</v>
      </c>
      <c r="D3924" s="3" t="s">
        <v>15580</v>
      </c>
      <c r="E3924" s="3" t="s">
        <v>15580</v>
      </c>
      <c r="F3924" s="3" t="s">
        <v>15581</v>
      </c>
      <c r="G3924" s="3" t="s">
        <v>15582</v>
      </c>
      <c r="H3924" s="3" t="s">
        <v>34129</v>
      </c>
      <c r="I3924" s="3" t="s">
        <v>34129</v>
      </c>
      <c r="J3924" s="3" t="s">
        <v>34130</v>
      </c>
      <c r="K3924" s="4" t="s">
        <v>34131</v>
      </c>
      <c r="L3924" s="3"/>
    </row>
    <row r="3925" spans="1:12" ht="13.5" customHeight="1" x14ac:dyDescent="0.25">
      <c r="A3925" s="3" t="s">
        <v>188</v>
      </c>
      <c r="B3925" s="2" t="s">
        <v>42798</v>
      </c>
      <c r="C3925" s="2" t="s">
        <v>15583</v>
      </c>
      <c r="D3925" s="3" t="s">
        <v>15584</v>
      </c>
      <c r="E3925" s="3" t="s">
        <v>15584</v>
      </c>
      <c r="F3925" s="3" t="s">
        <v>15585</v>
      </c>
      <c r="G3925" s="3" t="s">
        <v>15584</v>
      </c>
      <c r="H3925" s="3" t="s">
        <v>34132</v>
      </c>
      <c r="I3925" s="3" t="s">
        <v>34132</v>
      </c>
      <c r="J3925" s="3" t="s">
        <v>34133</v>
      </c>
      <c r="K3925" s="3" t="s">
        <v>34132</v>
      </c>
      <c r="L3925" s="3"/>
    </row>
    <row r="3926" spans="1:12" ht="13.5" customHeight="1" x14ac:dyDescent="0.25">
      <c r="A3926" s="3" t="s">
        <v>188</v>
      </c>
      <c r="B3926" s="2" t="s">
        <v>42799</v>
      </c>
      <c r="C3926" s="2" t="s">
        <v>15586</v>
      </c>
      <c r="D3926" s="3" t="s">
        <v>15587</v>
      </c>
      <c r="E3926" s="3" t="s">
        <v>15587</v>
      </c>
      <c r="F3926" s="3" t="s">
        <v>15588</v>
      </c>
      <c r="G3926" s="3" t="s">
        <v>15587</v>
      </c>
      <c r="H3926" s="3" t="s">
        <v>34134</v>
      </c>
      <c r="I3926" s="3" t="s">
        <v>34134</v>
      </c>
      <c r="J3926" s="3" t="s">
        <v>34135</v>
      </c>
      <c r="K3926" s="3" t="s">
        <v>34134</v>
      </c>
      <c r="L3926" s="3"/>
    </row>
    <row r="3927" spans="1:12" ht="13.5" customHeight="1" x14ac:dyDescent="0.25">
      <c r="A3927" s="3" t="s">
        <v>84</v>
      </c>
      <c r="B3927" s="2" t="s">
        <v>42800</v>
      </c>
      <c r="C3927" s="2" t="s">
        <v>15589</v>
      </c>
      <c r="D3927" s="3" t="s">
        <v>15590</v>
      </c>
      <c r="E3927" s="3" t="s">
        <v>15591</v>
      </c>
      <c r="F3927" s="3" t="s">
        <v>15592</v>
      </c>
      <c r="G3927" s="3" t="s">
        <v>15593</v>
      </c>
      <c r="H3927" s="3" t="s">
        <v>34136</v>
      </c>
      <c r="I3927" s="3" t="s">
        <v>34137</v>
      </c>
      <c r="J3927" s="3" t="s">
        <v>34138</v>
      </c>
      <c r="K3927" s="4" t="s">
        <v>34139</v>
      </c>
      <c r="L3927" s="3"/>
    </row>
    <row r="3928" spans="1:12" ht="13.5" customHeight="1" x14ac:dyDescent="0.25">
      <c r="A3928" s="3" t="s">
        <v>84</v>
      </c>
      <c r="B3928" s="2" t="s">
        <v>42801</v>
      </c>
      <c r="C3928" s="2" t="s">
        <v>15594</v>
      </c>
      <c r="D3928" s="3" t="s">
        <v>15595</v>
      </c>
      <c r="E3928" s="3" t="s">
        <v>15595</v>
      </c>
      <c r="F3928" s="3" t="s">
        <v>15596</v>
      </c>
      <c r="G3928" s="3" t="s">
        <v>15597</v>
      </c>
      <c r="H3928" s="3" t="s">
        <v>34140</v>
      </c>
      <c r="I3928" s="3" t="s">
        <v>34140</v>
      </c>
      <c r="J3928" s="3" t="s">
        <v>34141</v>
      </c>
      <c r="K3928" s="4" t="s">
        <v>34142</v>
      </c>
      <c r="L3928" s="3"/>
    </row>
    <row r="3929" spans="1:12" ht="13.5" customHeight="1" x14ac:dyDescent="0.25">
      <c r="A3929" s="3" t="s">
        <v>84</v>
      </c>
      <c r="B3929" s="2" t="s">
        <v>42802</v>
      </c>
      <c r="C3929" s="2" t="s">
        <v>15598</v>
      </c>
      <c r="D3929" s="3" t="s">
        <v>15599</v>
      </c>
      <c r="E3929" s="3" t="s">
        <v>15599</v>
      </c>
      <c r="F3929" s="3" t="s">
        <v>15600</v>
      </c>
      <c r="G3929" s="3" t="s">
        <v>15599</v>
      </c>
      <c r="H3929" s="3" t="s">
        <v>34143</v>
      </c>
      <c r="I3929" s="3" t="s">
        <v>34143</v>
      </c>
      <c r="J3929" s="3" t="s">
        <v>34144</v>
      </c>
      <c r="K3929" s="3" t="s">
        <v>34143</v>
      </c>
      <c r="L3929" s="3"/>
    </row>
    <row r="3930" spans="1:12" ht="13.5" customHeight="1" x14ac:dyDescent="0.25">
      <c r="A3930" s="3" t="s">
        <v>70</v>
      </c>
      <c r="B3930" s="2" t="s">
        <v>42803</v>
      </c>
      <c r="C3930" s="2" t="s">
        <v>15601</v>
      </c>
      <c r="D3930" s="3" t="s">
        <v>15602</v>
      </c>
      <c r="E3930" s="3" t="s">
        <v>15603</v>
      </c>
      <c r="F3930" s="3" t="s">
        <v>15604</v>
      </c>
      <c r="G3930" s="3" t="s">
        <v>15605</v>
      </c>
      <c r="H3930" s="3" t="s">
        <v>34145</v>
      </c>
      <c r="I3930" s="3" t="s">
        <v>34146</v>
      </c>
      <c r="J3930" s="3" t="s">
        <v>34147</v>
      </c>
      <c r="K3930" s="3" t="s">
        <v>34148</v>
      </c>
      <c r="L3930" s="3"/>
    </row>
    <row r="3931" spans="1:12" ht="13.5" customHeight="1" x14ac:dyDescent="0.25">
      <c r="A3931" s="3" t="s">
        <v>70</v>
      </c>
      <c r="B3931" s="2" t="s">
        <v>42804</v>
      </c>
      <c r="C3931" s="2" t="s">
        <v>15606</v>
      </c>
      <c r="D3931" s="3" t="s">
        <v>15607</v>
      </c>
      <c r="E3931" s="3" t="s">
        <v>15608</v>
      </c>
      <c r="F3931" s="3" t="s">
        <v>15609</v>
      </c>
      <c r="G3931" s="3" t="s">
        <v>15610</v>
      </c>
      <c r="H3931" s="3" t="s">
        <v>15607</v>
      </c>
      <c r="I3931" s="3" t="s">
        <v>34149</v>
      </c>
      <c r="J3931" s="3" t="s">
        <v>34150</v>
      </c>
      <c r="K3931" s="3" t="s">
        <v>34151</v>
      </c>
      <c r="L3931" s="3"/>
    </row>
    <row r="3932" spans="1:12" ht="13.5" customHeight="1" x14ac:dyDescent="0.25">
      <c r="A3932" s="3" t="s">
        <v>9</v>
      </c>
      <c r="B3932" s="2" t="s">
        <v>42805</v>
      </c>
      <c r="C3932" s="2" t="s">
        <v>15611</v>
      </c>
      <c r="D3932" s="3" t="s">
        <v>15612</v>
      </c>
      <c r="E3932" s="3" t="s">
        <v>15612</v>
      </c>
      <c r="F3932" s="3" t="s">
        <v>15613</v>
      </c>
      <c r="G3932" s="3" t="s">
        <v>15614</v>
      </c>
      <c r="H3932" s="3" t="s">
        <v>34152</v>
      </c>
      <c r="I3932" s="3" t="s">
        <v>34152</v>
      </c>
      <c r="J3932" s="3" t="s">
        <v>34153</v>
      </c>
      <c r="K3932" s="3" t="s">
        <v>34154</v>
      </c>
      <c r="L3932" s="3"/>
    </row>
    <row r="3933" spans="1:12" ht="13.5" customHeight="1" x14ac:dyDescent="0.25">
      <c r="A3933" s="3" t="s">
        <v>188</v>
      </c>
      <c r="B3933" s="2" t="s">
        <v>42806</v>
      </c>
      <c r="C3933" s="2" t="s">
        <v>15615</v>
      </c>
      <c r="D3933" s="3" t="s">
        <v>15616</v>
      </c>
      <c r="E3933" s="3" t="s">
        <v>15616</v>
      </c>
      <c r="F3933" s="3" t="s">
        <v>15617</v>
      </c>
      <c r="G3933" s="3" t="s">
        <v>15616</v>
      </c>
      <c r="H3933" s="3" t="s">
        <v>34155</v>
      </c>
      <c r="I3933" s="3" t="s">
        <v>34155</v>
      </c>
      <c r="J3933" s="3" t="s">
        <v>34156</v>
      </c>
      <c r="K3933" s="3" t="s">
        <v>34155</v>
      </c>
      <c r="L3933" s="3"/>
    </row>
    <row r="3934" spans="1:12" ht="13.5" customHeight="1" x14ac:dyDescent="0.25">
      <c r="A3934" s="3" t="s">
        <v>506</v>
      </c>
      <c r="B3934" s="2" t="s">
        <v>42807</v>
      </c>
      <c r="C3934" s="2" t="s">
        <v>15618</v>
      </c>
      <c r="D3934" s="3" t="s">
        <v>15619</v>
      </c>
      <c r="E3934" s="3" t="s">
        <v>15620</v>
      </c>
      <c r="F3934" s="3" t="s">
        <v>15621</v>
      </c>
      <c r="G3934" s="3" t="s">
        <v>15619</v>
      </c>
      <c r="H3934" s="3" t="s">
        <v>34157</v>
      </c>
      <c r="I3934" s="3" t="s">
        <v>34158</v>
      </c>
      <c r="J3934" s="3" t="s">
        <v>34159</v>
      </c>
      <c r="K3934" s="3" t="s">
        <v>34157</v>
      </c>
      <c r="L3934" s="3"/>
    </row>
    <row r="3935" spans="1:12" ht="13.5" customHeight="1" x14ac:dyDescent="0.25">
      <c r="A3935" s="3" t="s">
        <v>9</v>
      </c>
      <c r="B3935" s="2" t="s">
        <v>42808</v>
      </c>
      <c r="C3935" s="2" t="s">
        <v>15622</v>
      </c>
      <c r="D3935" s="3" t="s">
        <v>15623</v>
      </c>
      <c r="E3935" s="3" t="s">
        <v>15623</v>
      </c>
      <c r="F3935" s="3" t="s">
        <v>15624</v>
      </c>
      <c r="G3935" s="3" t="s">
        <v>15625</v>
      </c>
      <c r="H3935" s="3" t="s">
        <v>34160</v>
      </c>
      <c r="I3935" s="3" t="s">
        <v>34160</v>
      </c>
      <c r="J3935" s="3" t="s">
        <v>34161</v>
      </c>
      <c r="K3935" s="3" t="s">
        <v>34162</v>
      </c>
      <c r="L3935" s="3"/>
    </row>
    <row r="3936" spans="1:12" ht="13.5" customHeight="1" x14ac:dyDescent="0.25">
      <c r="A3936" s="3" t="s">
        <v>9</v>
      </c>
      <c r="B3936" s="2" t="s">
        <v>42809</v>
      </c>
      <c r="C3936" s="2" t="s">
        <v>15626</v>
      </c>
      <c r="D3936" s="3" t="s">
        <v>15627</v>
      </c>
      <c r="E3936" s="3" t="s">
        <v>15628</v>
      </c>
      <c r="F3936" s="3" t="s">
        <v>15629</v>
      </c>
      <c r="G3936" s="3" t="s">
        <v>15630</v>
      </c>
      <c r="H3936" s="3" t="s">
        <v>34163</v>
      </c>
      <c r="I3936" s="3" t="s">
        <v>34164</v>
      </c>
      <c r="J3936" s="3" t="s">
        <v>34165</v>
      </c>
      <c r="K3936" s="3" t="s">
        <v>34166</v>
      </c>
      <c r="L3936" s="3"/>
    </row>
    <row r="3937" spans="1:12" ht="13.5" customHeight="1" x14ac:dyDescent="0.25">
      <c r="A3937" s="3" t="s">
        <v>1560</v>
      </c>
      <c r="B3937" s="2" t="s">
        <v>42810</v>
      </c>
      <c r="C3937" s="2" t="s">
        <v>15631</v>
      </c>
      <c r="D3937" s="3" t="s">
        <v>15632</v>
      </c>
      <c r="E3937" s="3" t="s">
        <v>15632</v>
      </c>
      <c r="F3937" s="3" t="s">
        <v>15633</v>
      </c>
      <c r="G3937" s="3" t="s">
        <v>15634</v>
      </c>
      <c r="H3937" s="3" t="s">
        <v>34167</v>
      </c>
      <c r="I3937" s="3" t="s">
        <v>34167</v>
      </c>
      <c r="J3937" s="3" t="s">
        <v>34168</v>
      </c>
      <c r="K3937" s="3" t="s">
        <v>34167</v>
      </c>
      <c r="L3937" s="3"/>
    </row>
    <row r="3938" spans="1:12" ht="13.5" customHeight="1" x14ac:dyDescent="0.25">
      <c r="A3938" s="3" t="s">
        <v>9</v>
      </c>
      <c r="B3938" s="2" t="s">
        <v>42811</v>
      </c>
      <c r="C3938" s="2" t="s">
        <v>15635</v>
      </c>
      <c r="D3938" s="3" t="s">
        <v>15636</v>
      </c>
      <c r="E3938" s="3" t="s">
        <v>15637</v>
      </c>
      <c r="F3938" s="3" t="s">
        <v>15638</v>
      </c>
      <c r="G3938" s="3" t="s">
        <v>15639</v>
      </c>
      <c r="H3938" s="3" t="s">
        <v>34169</v>
      </c>
      <c r="I3938" s="3" t="s">
        <v>34170</v>
      </c>
      <c r="J3938" s="3" t="s">
        <v>34171</v>
      </c>
      <c r="K3938" s="4" t="s">
        <v>34172</v>
      </c>
      <c r="L3938" s="3"/>
    </row>
    <row r="3939" spans="1:12" ht="13.5" customHeight="1" x14ac:dyDescent="0.25">
      <c r="A3939" s="3" t="s">
        <v>9</v>
      </c>
      <c r="B3939" s="2" t="s">
        <v>42812</v>
      </c>
      <c r="C3939" s="2" t="s">
        <v>15640</v>
      </c>
      <c r="D3939" s="3" t="s">
        <v>15641</v>
      </c>
      <c r="E3939" s="3" t="s">
        <v>15642</v>
      </c>
      <c r="F3939" s="3" t="s">
        <v>15643</v>
      </c>
      <c r="G3939" s="3" t="s">
        <v>15644</v>
      </c>
      <c r="H3939" s="3" t="s">
        <v>34173</v>
      </c>
      <c r="I3939" s="3" t="s">
        <v>34174</v>
      </c>
      <c r="J3939" s="3" t="s">
        <v>34175</v>
      </c>
      <c r="K3939" s="3" t="s">
        <v>34176</v>
      </c>
      <c r="L3939" s="3"/>
    </row>
    <row r="3940" spans="1:12" ht="13.5" customHeight="1" x14ac:dyDescent="0.25">
      <c r="A3940" s="3" t="s">
        <v>54</v>
      </c>
      <c r="B3940" s="2" t="s">
        <v>42813</v>
      </c>
      <c r="C3940" s="2" t="s">
        <v>15645</v>
      </c>
      <c r="D3940" s="3" t="s">
        <v>15646</v>
      </c>
      <c r="E3940" s="3" t="s">
        <v>15647</v>
      </c>
      <c r="F3940" s="3" t="s">
        <v>15648</v>
      </c>
      <c r="G3940" s="3" t="s">
        <v>15649</v>
      </c>
      <c r="H3940" s="3" t="s">
        <v>34177</v>
      </c>
      <c r="I3940" s="3" t="s">
        <v>34178</v>
      </c>
      <c r="J3940" s="3" t="s">
        <v>34179</v>
      </c>
      <c r="K3940" s="3" t="s">
        <v>34180</v>
      </c>
      <c r="L3940" s="3"/>
    </row>
    <row r="3941" spans="1:12" ht="13.5" customHeight="1" x14ac:dyDescent="0.25">
      <c r="A3941" s="3" t="s">
        <v>9</v>
      </c>
      <c r="B3941" s="2" t="s">
        <v>42814</v>
      </c>
      <c r="C3941" s="2" t="s">
        <v>15650</v>
      </c>
      <c r="D3941" s="3" t="s">
        <v>15651</v>
      </c>
      <c r="E3941" s="3" t="s">
        <v>15652</v>
      </c>
      <c r="F3941" s="3" t="s">
        <v>15653</v>
      </c>
      <c r="G3941" s="3" t="s">
        <v>15654</v>
      </c>
      <c r="H3941" s="3" t="s">
        <v>34181</v>
      </c>
      <c r="I3941" s="3" t="s">
        <v>34182</v>
      </c>
      <c r="J3941" s="3" t="s">
        <v>34183</v>
      </c>
      <c r="K3941" s="3" t="s">
        <v>34184</v>
      </c>
      <c r="L3941" s="3"/>
    </row>
    <row r="3942" spans="1:12" ht="13.5" customHeight="1" x14ac:dyDescent="0.25">
      <c r="A3942" s="3" t="s">
        <v>158</v>
      </c>
      <c r="B3942" s="2" t="s">
        <v>42815</v>
      </c>
      <c r="C3942" s="2" t="s">
        <v>15655</v>
      </c>
      <c r="D3942" s="3" t="s">
        <v>15656</v>
      </c>
      <c r="E3942" s="3" t="s">
        <v>15656</v>
      </c>
      <c r="F3942" s="3" t="s">
        <v>15657</v>
      </c>
      <c r="G3942" s="3" t="s">
        <v>15656</v>
      </c>
      <c r="H3942" s="3" t="s">
        <v>34185</v>
      </c>
      <c r="I3942" s="3" t="s">
        <v>34185</v>
      </c>
      <c r="J3942" s="3" t="s">
        <v>34186</v>
      </c>
      <c r="K3942" s="3" t="s">
        <v>34185</v>
      </c>
      <c r="L3942" s="3"/>
    </row>
    <row r="3943" spans="1:12" ht="13.5" customHeight="1" x14ac:dyDescent="0.25">
      <c r="A3943" s="3" t="s">
        <v>9</v>
      </c>
      <c r="B3943" s="2" t="s">
        <v>42816</v>
      </c>
      <c r="C3943" s="2" t="s">
        <v>15658</v>
      </c>
      <c r="D3943" s="3" t="s">
        <v>15659</v>
      </c>
      <c r="E3943" s="3" t="s">
        <v>15660</v>
      </c>
      <c r="F3943" s="3" t="s">
        <v>15661</v>
      </c>
      <c r="G3943" s="3" t="s">
        <v>15662</v>
      </c>
      <c r="H3943" s="3" t="s">
        <v>34187</v>
      </c>
      <c r="I3943" s="3" t="s">
        <v>34188</v>
      </c>
      <c r="J3943" s="3" t="s">
        <v>34189</v>
      </c>
      <c r="K3943" s="3" t="s">
        <v>34190</v>
      </c>
      <c r="L3943" s="3"/>
    </row>
    <row r="3944" spans="1:12" ht="13.5" customHeight="1" x14ac:dyDescent="0.25">
      <c r="A3944" s="3" t="s">
        <v>54</v>
      </c>
      <c r="B3944" s="2" t="s">
        <v>42817</v>
      </c>
      <c r="C3944" s="2" t="s">
        <v>15663</v>
      </c>
      <c r="D3944" s="3" t="s">
        <v>15664</v>
      </c>
      <c r="E3944" s="3" t="s">
        <v>15664</v>
      </c>
      <c r="F3944" s="3" t="s">
        <v>15665</v>
      </c>
      <c r="G3944" s="3" t="s">
        <v>15666</v>
      </c>
      <c r="H3944" s="3" t="s">
        <v>34191</v>
      </c>
      <c r="I3944" s="3" t="s">
        <v>34191</v>
      </c>
      <c r="J3944" s="3" t="s">
        <v>34192</v>
      </c>
      <c r="K3944" s="3" t="s">
        <v>34193</v>
      </c>
      <c r="L3944" s="3"/>
    </row>
    <row r="3945" spans="1:12" ht="13.5" customHeight="1" x14ac:dyDescent="0.25">
      <c r="A3945" s="3" t="s">
        <v>54</v>
      </c>
      <c r="B3945" s="2" t="s">
        <v>42818</v>
      </c>
      <c r="C3945" s="2" t="s">
        <v>15667</v>
      </c>
      <c r="D3945" s="3" t="s">
        <v>15668</v>
      </c>
      <c r="E3945" s="3" t="s">
        <v>15668</v>
      </c>
      <c r="F3945" s="3" t="s">
        <v>15669</v>
      </c>
      <c r="G3945" s="3" t="s">
        <v>15670</v>
      </c>
      <c r="H3945" s="3" t="s">
        <v>34194</v>
      </c>
      <c r="I3945" s="3" t="s">
        <v>34194</v>
      </c>
      <c r="J3945" s="3" t="s">
        <v>34195</v>
      </c>
      <c r="K3945" s="3" t="s">
        <v>34196</v>
      </c>
      <c r="L3945" s="3"/>
    </row>
    <row r="3946" spans="1:12" ht="13.5" customHeight="1" x14ac:dyDescent="0.25">
      <c r="A3946" s="3" t="s">
        <v>54</v>
      </c>
      <c r="B3946" s="2" t="s">
        <v>42819</v>
      </c>
      <c r="C3946" s="2" t="s">
        <v>15671</v>
      </c>
      <c r="D3946" s="3" t="s">
        <v>15672</v>
      </c>
      <c r="E3946" s="3" t="s">
        <v>15673</v>
      </c>
      <c r="F3946" s="3" t="s">
        <v>15674</v>
      </c>
      <c r="G3946" s="3" t="s">
        <v>15675</v>
      </c>
      <c r="H3946" s="3" t="s">
        <v>34197</v>
      </c>
      <c r="I3946" s="3" t="s">
        <v>34198</v>
      </c>
      <c r="J3946" s="3" t="s">
        <v>34199</v>
      </c>
      <c r="K3946" s="3" t="s">
        <v>34200</v>
      </c>
      <c r="L3946" s="3"/>
    </row>
    <row r="3947" spans="1:12" ht="13.5" customHeight="1" x14ac:dyDescent="0.25">
      <c r="A3947" s="3" t="s">
        <v>54</v>
      </c>
      <c r="B3947" s="2" t="s">
        <v>42820</v>
      </c>
      <c r="C3947" s="2" t="s">
        <v>15676</v>
      </c>
      <c r="D3947" s="3" t="s">
        <v>15677</v>
      </c>
      <c r="E3947" s="3" t="s">
        <v>15678</v>
      </c>
      <c r="F3947" s="3" t="s">
        <v>15679</v>
      </c>
      <c r="G3947" s="3" t="s">
        <v>15680</v>
      </c>
      <c r="H3947" s="3" t="s">
        <v>34201</v>
      </c>
      <c r="I3947" s="3" t="s">
        <v>34202</v>
      </c>
      <c r="J3947" s="3" t="s">
        <v>34203</v>
      </c>
      <c r="K3947" s="3" t="s">
        <v>34204</v>
      </c>
      <c r="L3947" s="3"/>
    </row>
    <row r="3948" spans="1:12" ht="13.5" customHeight="1" x14ac:dyDescent="0.25">
      <c r="A3948" s="3" t="s">
        <v>54</v>
      </c>
      <c r="B3948" s="2" t="s">
        <v>42821</v>
      </c>
      <c r="C3948" s="2" t="s">
        <v>15681</v>
      </c>
      <c r="D3948" s="3" t="s">
        <v>15682</v>
      </c>
      <c r="E3948" s="3" t="s">
        <v>15682</v>
      </c>
      <c r="F3948" s="3" t="s">
        <v>15683</v>
      </c>
      <c r="G3948" s="3" t="s">
        <v>15684</v>
      </c>
      <c r="H3948" s="3" t="s">
        <v>34205</v>
      </c>
      <c r="I3948" s="3" t="s">
        <v>34205</v>
      </c>
      <c r="J3948" s="3" t="s">
        <v>34206</v>
      </c>
      <c r="K3948" s="3" t="s">
        <v>34207</v>
      </c>
      <c r="L3948" s="3"/>
    </row>
    <row r="3949" spans="1:12" ht="13.5" customHeight="1" x14ac:dyDescent="0.25">
      <c r="A3949" s="3" t="s">
        <v>54</v>
      </c>
      <c r="B3949" s="2" t="s">
        <v>42822</v>
      </c>
      <c r="C3949" s="2" t="s">
        <v>15685</v>
      </c>
      <c r="D3949" s="3" t="s">
        <v>15686</v>
      </c>
      <c r="E3949" s="3" t="s">
        <v>15687</v>
      </c>
      <c r="F3949" s="3" t="s">
        <v>15688</v>
      </c>
      <c r="G3949" s="3" t="s">
        <v>15689</v>
      </c>
      <c r="H3949" s="3" t="s">
        <v>34208</v>
      </c>
      <c r="I3949" s="3" t="s">
        <v>34209</v>
      </c>
      <c r="J3949" s="3" t="s">
        <v>34210</v>
      </c>
      <c r="K3949" s="3" t="s">
        <v>34211</v>
      </c>
      <c r="L3949" s="3"/>
    </row>
    <row r="3950" spans="1:12" ht="13.5" customHeight="1" x14ac:dyDescent="0.25">
      <c r="A3950" s="3" t="s">
        <v>54</v>
      </c>
      <c r="B3950" s="2" t="s">
        <v>42823</v>
      </c>
      <c r="C3950" s="2" t="s">
        <v>15690</v>
      </c>
      <c r="D3950" s="3" t="s">
        <v>15691</v>
      </c>
      <c r="E3950" s="3" t="s">
        <v>15691</v>
      </c>
      <c r="F3950" s="3" t="s">
        <v>15692</v>
      </c>
      <c r="G3950" s="3" t="s">
        <v>15693</v>
      </c>
      <c r="H3950" s="3" t="s">
        <v>34212</v>
      </c>
      <c r="I3950" s="3" t="s">
        <v>34212</v>
      </c>
      <c r="J3950" s="3" t="s">
        <v>34213</v>
      </c>
      <c r="K3950" s="3" t="s">
        <v>34214</v>
      </c>
      <c r="L3950" s="3"/>
    </row>
    <row r="3951" spans="1:12" ht="13.5" customHeight="1" x14ac:dyDescent="0.25">
      <c r="A3951" s="3" t="s">
        <v>54</v>
      </c>
      <c r="B3951" s="2" t="s">
        <v>42824</v>
      </c>
      <c r="C3951" s="2" t="s">
        <v>15694</v>
      </c>
      <c r="D3951" s="3" t="s">
        <v>15695</v>
      </c>
      <c r="E3951" s="3" t="s">
        <v>15695</v>
      </c>
      <c r="F3951" s="3" t="s">
        <v>15696</v>
      </c>
      <c r="G3951" s="3" t="s">
        <v>34215</v>
      </c>
      <c r="H3951" s="3" t="s">
        <v>34216</v>
      </c>
      <c r="I3951" s="3" t="s">
        <v>34216</v>
      </c>
      <c r="J3951" s="3" t="s">
        <v>34217</v>
      </c>
      <c r="K3951" s="3" t="s">
        <v>34218</v>
      </c>
      <c r="L3951" s="3"/>
    </row>
    <row r="3952" spans="1:12" ht="13.5" customHeight="1" x14ac:dyDescent="0.25">
      <c r="A3952" s="3" t="s">
        <v>493</v>
      </c>
      <c r="B3952" s="2" t="s">
        <v>42825</v>
      </c>
      <c r="C3952" s="2" t="s">
        <v>15697</v>
      </c>
      <c r="D3952" s="3" t="s">
        <v>15698</v>
      </c>
      <c r="E3952" s="3" t="s">
        <v>15698</v>
      </c>
      <c r="F3952" s="3" t="s">
        <v>15699</v>
      </c>
      <c r="G3952" s="3" t="s">
        <v>15698</v>
      </c>
      <c r="H3952" s="3" t="s">
        <v>34219</v>
      </c>
      <c r="I3952" s="3" t="s">
        <v>34219</v>
      </c>
      <c r="J3952" s="3" t="s">
        <v>34220</v>
      </c>
      <c r="K3952" s="3" t="s">
        <v>34219</v>
      </c>
      <c r="L3952" s="3"/>
    </row>
    <row r="3953" spans="1:12" ht="13.5" customHeight="1" x14ac:dyDescent="0.25">
      <c r="A3953" s="3" t="s">
        <v>9</v>
      </c>
      <c r="B3953" s="2" t="s">
        <v>42826</v>
      </c>
      <c r="C3953" s="2" t="s">
        <v>15700</v>
      </c>
      <c r="D3953" s="3" t="s">
        <v>15701</v>
      </c>
      <c r="E3953" s="3" t="s">
        <v>15701</v>
      </c>
      <c r="F3953" s="3" t="s">
        <v>15702</v>
      </c>
      <c r="G3953" s="3" t="s">
        <v>15703</v>
      </c>
      <c r="H3953" s="3" t="s">
        <v>34221</v>
      </c>
      <c r="I3953" s="3" t="s">
        <v>34221</v>
      </c>
      <c r="J3953" s="3" t="s">
        <v>34222</v>
      </c>
      <c r="K3953" s="3" t="s">
        <v>34223</v>
      </c>
      <c r="L3953" s="3"/>
    </row>
    <row r="3954" spans="1:12" ht="13.5" customHeight="1" x14ac:dyDescent="0.25">
      <c r="A3954" s="3" t="s">
        <v>9</v>
      </c>
      <c r="B3954" s="2" t="s">
        <v>42827</v>
      </c>
      <c r="C3954" s="2" t="s">
        <v>15704</v>
      </c>
      <c r="D3954" s="3" t="s">
        <v>15705</v>
      </c>
      <c r="E3954" s="3" t="s">
        <v>15705</v>
      </c>
      <c r="F3954" s="3" t="s">
        <v>15706</v>
      </c>
      <c r="G3954" s="3" t="s">
        <v>15707</v>
      </c>
      <c r="H3954" s="3" t="s">
        <v>34224</v>
      </c>
      <c r="I3954" s="3" t="s">
        <v>34224</v>
      </c>
      <c r="J3954" s="3" t="s">
        <v>34225</v>
      </c>
      <c r="K3954" s="3" t="s">
        <v>34226</v>
      </c>
      <c r="L3954" s="3"/>
    </row>
    <row r="3955" spans="1:12" ht="13.5" customHeight="1" x14ac:dyDescent="0.25">
      <c r="A3955" s="3" t="s">
        <v>1560</v>
      </c>
      <c r="B3955" s="2" t="s">
        <v>42828</v>
      </c>
      <c r="C3955" s="2" t="s">
        <v>15708</v>
      </c>
      <c r="D3955" s="3" t="s">
        <v>15709</v>
      </c>
      <c r="E3955" s="3" t="s">
        <v>15709</v>
      </c>
      <c r="F3955" s="3" t="s">
        <v>15710</v>
      </c>
      <c r="G3955" s="3" t="s">
        <v>15711</v>
      </c>
      <c r="H3955" s="3" t="s">
        <v>34227</v>
      </c>
      <c r="I3955" s="3" t="s">
        <v>34227</v>
      </c>
      <c r="J3955" s="3" t="s">
        <v>34228</v>
      </c>
      <c r="K3955" s="3" t="s">
        <v>34229</v>
      </c>
      <c r="L3955" s="3"/>
    </row>
    <row r="3956" spans="1:12" ht="13.5" customHeight="1" x14ac:dyDescent="0.25">
      <c r="A3956" s="3" t="s">
        <v>9</v>
      </c>
      <c r="B3956" s="2" t="s">
        <v>42829</v>
      </c>
      <c r="C3956" s="2" t="s">
        <v>15712</v>
      </c>
      <c r="D3956" s="3" t="s">
        <v>15713</v>
      </c>
      <c r="E3956" s="3" t="s">
        <v>15714</v>
      </c>
      <c r="F3956" s="3" t="s">
        <v>15715</v>
      </c>
      <c r="G3956" s="3" t="s">
        <v>15716</v>
      </c>
      <c r="H3956" s="3" t="s">
        <v>34230</v>
      </c>
      <c r="I3956" s="3" t="s">
        <v>34231</v>
      </c>
      <c r="J3956" s="3" t="s">
        <v>34232</v>
      </c>
      <c r="K3956" s="3" t="s">
        <v>34233</v>
      </c>
      <c r="L3956" s="3"/>
    </row>
    <row r="3957" spans="1:12" ht="13.5" customHeight="1" x14ac:dyDescent="0.25">
      <c r="A3957" s="3" t="s">
        <v>9</v>
      </c>
      <c r="B3957" s="2" t="s">
        <v>42830</v>
      </c>
      <c r="C3957" s="2" t="s">
        <v>15717</v>
      </c>
      <c r="D3957" s="3" t="s">
        <v>15718</v>
      </c>
      <c r="E3957" s="3" t="s">
        <v>15718</v>
      </c>
      <c r="F3957" s="3" t="s">
        <v>15719</v>
      </c>
      <c r="G3957" s="3" t="s">
        <v>15720</v>
      </c>
      <c r="H3957" s="3" t="s">
        <v>34234</v>
      </c>
      <c r="I3957" s="3" t="s">
        <v>34234</v>
      </c>
      <c r="J3957" s="3" t="s">
        <v>34235</v>
      </c>
      <c r="K3957" s="3" t="s">
        <v>34236</v>
      </c>
      <c r="L3957" s="3"/>
    </row>
    <row r="3958" spans="1:12" ht="13.5" customHeight="1" x14ac:dyDescent="0.25">
      <c r="A3958" s="3" t="s">
        <v>9</v>
      </c>
      <c r="B3958" s="2" t="s">
        <v>42831</v>
      </c>
      <c r="C3958" s="2" t="s">
        <v>15721</v>
      </c>
      <c r="D3958" s="3" t="s">
        <v>15722</v>
      </c>
      <c r="E3958" s="3" t="s">
        <v>15722</v>
      </c>
      <c r="F3958" s="3" t="s">
        <v>15723</v>
      </c>
      <c r="G3958" s="3" t="s">
        <v>15724</v>
      </c>
      <c r="H3958" s="3" t="s">
        <v>34237</v>
      </c>
      <c r="I3958" s="3" t="s">
        <v>34237</v>
      </c>
      <c r="J3958" s="3" t="s">
        <v>34238</v>
      </c>
      <c r="K3958" s="3" t="s">
        <v>34239</v>
      </c>
      <c r="L3958" s="3"/>
    </row>
    <row r="3959" spans="1:12" ht="13.5" customHeight="1" x14ac:dyDescent="0.25">
      <c r="A3959" s="3" t="s">
        <v>9</v>
      </c>
      <c r="B3959" s="2" t="s">
        <v>42832</v>
      </c>
      <c r="C3959" s="2" t="s">
        <v>15725</v>
      </c>
      <c r="D3959" s="3" t="s">
        <v>15726</v>
      </c>
      <c r="E3959" s="3" t="s">
        <v>15726</v>
      </c>
      <c r="F3959" s="3" t="s">
        <v>15727</v>
      </c>
      <c r="G3959" s="3" t="s">
        <v>15728</v>
      </c>
      <c r="H3959" s="3" t="s">
        <v>34240</v>
      </c>
      <c r="I3959" s="3" t="s">
        <v>34240</v>
      </c>
      <c r="J3959" s="3" t="s">
        <v>34241</v>
      </c>
      <c r="K3959" s="4" t="s">
        <v>34242</v>
      </c>
      <c r="L3959" s="3"/>
    </row>
    <row r="3960" spans="1:12" ht="13.5" customHeight="1" x14ac:dyDescent="0.25">
      <c r="A3960" s="3" t="s">
        <v>188</v>
      </c>
      <c r="B3960" s="2" t="s">
        <v>42833</v>
      </c>
      <c r="C3960" s="2" t="s">
        <v>15729</v>
      </c>
      <c r="D3960" s="3" t="s">
        <v>15730</v>
      </c>
      <c r="E3960" s="3" t="s">
        <v>15731</v>
      </c>
      <c r="F3960" s="3" t="s">
        <v>15732</v>
      </c>
      <c r="G3960" s="3" t="s">
        <v>15733</v>
      </c>
      <c r="H3960" s="3" t="s">
        <v>34243</v>
      </c>
      <c r="I3960" s="3" t="s">
        <v>34244</v>
      </c>
      <c r="J3960" s="3" t="s">
        <v>34245</v>
      </c>
      <c r="K3960" s="3" t="s">
        <v>34246</v>
      </c>
      <c r="L3960" s="3"/>
    </row>
    <row r="3961" spans="1:12" ht="13.5" customHeight="1" x14ac:dyDescent="0.25">
      <c r="A3961" s="3" t="s">
        <v>213</v>
      </c>
      <c r="B3961" s="2" t="s">
        <v>42834</v>
      </c>
      <c r="C3961" s="2" t="s">
        <v>15734</v>
      </c>
      <c r="D3961" s="3" t="s">
        <v>15735</v>
      </c>
      <c r="E3961" s="3" t="s">
        <v>15735</v>
      </c>
      <c r="F3961" s="3" t="s">
        <v>15736</v>
      </c>
      <c r="G3961" s="3" t="s">
        <v>15737</v>
      </c>
      <c r="H3961" s="3" t="s">
        <v>34247</v>
      </c>
      <c r="I3961" s="3" t="s">
        <v>34247</v>
      </c>
      <c r="J3961" s="3" t="s">
        <v>34248</v>
      </c>
      <c r="K3961" s="3" t="s">
        <v>34249</v>
      </c>
      <c r="L3961" s="3"/>
    </row>
    <row r="3962" spans="1:12" ht="13.5" customHeight="1" x14ac:dyDescent="0.25">
      <c r="A3962" s="3" t="s">
        <v>9</v>
      </c>
      <c r="B3962" s="2" t="s">
        <v>42835</v>
      </c>
      <c r="C3962" s="2" t="s">
        <v>15738</v>
      </c>
      <c r="D3962" s="3" t="s">
        <v>15739</v>
      </c>
      <c r="E3962" s="3" t="s">
        <v>15739</v>
      </c>
      <c r="F3962" s="3" t="s">
        <v>15740</v>
      </c>
      <c r="G3962" s="3" t="s">
        <v>15741</v>
      </c>
      <c r="H3962" s="3" t="s">
        <v>34250</v>
      </c>
      <c r="I3962" s="3" t="s">
        <v>34250</v>
      </c>
      <c r="J3962" s="3" t="s">
        <v>34251</v>
      </c>
      <c r="K3962" s="3" t="s">
        <v>34252</v>
      </c>
      <c r="L3962" s="3"/>
    </row>
    <row r="3963" spans="1:12" ht="13.5" customHeight="1" x14ac:dyDescent="0.25">
      <c r="A3963" s="3" t="s">
        <v>213</v>
      </c>
      <c r="B3963" s="2" t="s">
        <v>42836</v>
      </c>
      <c r="C3963" s="2" t="s">
        <v>15742</v>
      </c>
      <c r="D3963" s="3" t="s">
        <v>15743</v>
      </c>
      <c r="E3963" s="3" t="s">
        <v>15743</v>
      </c>
      <c r="F3963" s="3" t="s">
        <v>15744</v>
      </c>
      <c r="G3963" s="3" t="s">
        <v>15743</v>
      </c>
      <c r="H3963" s="3" t="s">
        <v>34253</v>
      </c>
      <c r="I3963" s="3" t="s">
        <v>34253</v>
      </c>
      <c r="J3963" s="3" t="s">
        <v>34254</v>
      </c>
      <c r="K3963" s="3" t="s">
        <v>34253</v>
      </c>
      <c r="L3963" s="3"/>
    </row>
    <row r="3964" spans="1:12" ht="13.5" customHeight="1" x14ac:dyDescent="0.25">
      <c r="A3964" s="3" t="s">
        <v>213</v>
      </c>
      <c r="B3964" s="2" t="s">
        <v>42837</v>
      </c>
      <c r="C3964" s="2" t="s">
        <v>15745</v>
      </c>
      <c r="D3964" s="3" t="s">
        <v>15746</v>
      </c>
      <c r="E3964" s="3" t="s">
        <v>15746</v>
      </c>
      <c r="F3964" s="3" t="s">
        <v>15747</v>
      </c>
      <c r="G3964" s="3" t="s">
        <v>15748</v>
      </c>
      <c r="H3964" s="3" t="s">
        <v>34255</v>
      </c>
      <c r="I3964" s="3" t="s">
        <v>34255</v>
      </c>
      <c r="J3964" s="3" t="s">
        <v>34256</v>
      </c>
      <c r="K3964" s="3" t="s">
        <v>34257</v>
      </c>
      <c r="L3964" s="3"/>
    </row>
    <row r="3965" spans="1:12" ht="13.5" customHeight="1" x14ac:dyDescent="0.25">
      <c r="A3965" s="3" t="s">
        <v>9</v>
      </c>
      <c r="B3965" s="2" t="s">
        <v>42838</v>
      </c>
      <c r="C3965" s="2" t="s">
        <v>15749</v>
      </c>
      <c r="D3965" s="3" t="s">
        <v>15750</v>
      </c>
      <c r="E3965" s="3" t="s">
        <v>15750</v>
      </c>
      <c r="F3965" s="3" t="s">
        <v>15751</v>
      </c>
      <c r="G3965" s="3" t="s">
        <v>15752</v>
      </c>
      <c r="H3965" s="3" t="s">
        <v>34258</v>
      </c>
      <c r="I3965" s="3" t="s">
        <v>34258</v>
      </c>
      <c r="J3965" s="3" t="s">
        <v>34259</v>
      </c>
      <c r="K3965" s="3" t="s">
        <v>34260</v>
      </c>
      <c r="L3965" s="3"/>
    </row>
    <row r="3966" spans="1:12" ht="13.5" customHeight="1" x14ac:dyDescent="0.25">
      <c r="A3966" s="3" t="s">
        <v>9</v>
      </c>
      <c r="B3966" s="2" t="s">
        <v>42839</v>
      </c>
      <c r="C3966" s="2" t="s">
        <v>15753</v>
      </c>
      <c r="D3966" s="3" t="s">
        <v>15754</v>
      </c>
      <c r="E3966" s="3" t="s">
        <v>15754</v>
      </c>
      <c r="F3966" s="3" t="s">
        <v>15755</v>
      </c>
      <c r="G3966" s="3" t="s">
        <v>15756</v>
      </c>
      <c r="H3966" s="3" t="s">
        <v>34261</v>
      </c>
      <c r="I3966" s="3" t="s">
        <v>34261</v>
      </c>
      <c r="J3966" s="3" t="s">
        <v>34262</v>
      </c>
      <c r="K3966" s="3" t="s">
        <v>34263</v>
      </c>
      <c r="L3966" s="3"/>
    </row>
    <row r="3967" spans="1:12" ht="13.5" customHeight="1" x14ac:dyDescent="0.25">
      <c r="A3967" s="3" t="s">
        <v>9</v>
      </c>
      <c r="B3967" s="2" t="s">
        <v>42840</v>
      </c>
      <c r="C3967" s="2" t="s">
        <v>15757</v>
      </c>
      <c r="D3967" s="3" t="s">
        <v>15758</v>
      </c>
      <c r="E3967" s="3" t="s">
        <v>15758</v>
      </c>
      <c r="F3967" s="3" t="s">
        <v>15759</v>
      </c>
      <c r="G3967" s="3" t="s">
        <v>15760</v>
      </c>
      <c r="H3967" s="3" t="s">
        <v>34261</v>
      </c>
      <c r="I3967" s="3" t="s">
        <v>34261</v>
      </c>
      <c r="J3967" s="3" t="s">
        <v>34264</v>
      </c>
      <c r="K3967" s="3" t="s">
        <v>34263</v>
      </c>
      <c r="L3967" s="3"/>
    </row>
    <row r="3968" spans="1:12" ht="13.5" customHeight="1" x14ac:dyDescent="0.25">
      <c r="A3968" s="3" t="s">
        <v>9</v>
      </c>
      <c r="B3968" s="2" t="s">
        <v>42841</v>
      </c>
      <c r="C3968" s="2" t="s">
        <v>15761</v>
      </c>
      <c r="D3968" s="3" t="s">
        <v>15762</v>
      </c>
      <c r="E3968" s="3" t="s">
        <v>15762</v>
      </c>
      <c r="F3968" s="3" t="s">
        <v>15763</v>
      </c>
      <c r="G3968" s="3" t="s">
        <v>15764</v>
      </c>
      <c r="H3968" s="3" t="s">
        <v>34265</v>
      </c>
      <c r="I3968" s="3" t="s">
        <v>34265</v>
      </c>
      <c r="J3968" s="3" t="s">
        <v>34266</v>
      </c>
      <c r="K3968" s="3" t="s">
        <v>34267</v>
      </c>
      <c r="L3968" s="3"/>
    </row>
    <row r="3969" spans="1:12" ht="13.5" customHeight="1" x14ac:dyDescent="0.25">
      <c r="A3969" s="3" t="s">
        <v>9</v>
      </c>
      <c r="B3969" s="2" t="s">
        <v>42842</v>
      </c>
      <c r="C3969" s="2" t="s">
        <v>15765</v>
      </c>
      <c r="D3969" s="3" t="s">
        <v>15766</v>
      </c>
      <c r="E3969" s="3" t="s">
        <v>15767</v>
      </c>
      <c r="F3969" s="3" t="s">
        <v>15768</v>
      </c>
      <c r="G3969" s="3" t="s">
        <v>15769</v>
      </c>
      <c r="H3969" s="3" t="s">
        <v>34268</v>
      </c>
      <c r="I3969" s="3" t="s">
        <v>34269</v>
      </c>
      <c r="J3969" s="3" t="s">
        <v>34270</v>
      </c>
      <c r="K3969" s="3" t="s">
        <v>34271</v>
      </c>
      <c r="L3969" s="3"/>
    </row>
    <row r="3970" spans="1:12" ht="13.5" customHeight="1" x14ac:dyDescent="0.25">
      <c r="A3970" s="3" t="s">
        <v>54</v>
      </c>
      <c r="B3970" s="2" t="s">
        <v>42842</v>
      </c>
      <c r="C3970" s="2" t="s">
        <v>15765</v>
      </c>
      <c r="D3970" s="3" t="s">
        <v>15766</v>
      </c>
      <c r="E3970" s="3" t="s">
        <v>15767</v>
      </c>
      <c r="F3970" s="3" t="s">
        <v>15768</v>
      </c>
      <c r="G3970" s="3" t="s">
        <v>15769</v>
      </c>
      <c r="H3970" s="3" t="s">
        <v>34268</v>
      </c>
      <c r="I3970" s="3" t="s">
        <v>34269</v>
      </c>
      <c r="J3970" s="3" t="s">
        <v>34270</v>
      </c>
      <c r="K3970" s="3" t="s">
        <v>34271</v>
      </c>
      <c r="L3970" s="3"/>
    </row>
    <row r="3971" spans="1:12" ht="13.5" customHeight="1" x14ac:dyDescent="0.25">
      <c r="A3971" s="3" t="s">
        <v>213</v>
      </c>
      <c r="B3971" s="2" t="s">
        <v>42843</v>
      </c>
      <c r="C3971" s="2" t="s">
        <v>15770</v>
      </c>
      <c r="D3971" s="3" t="s">
        <v>15771</v>
      </c>
      <c r="E3971" s="3" t="s">
        <v>15772</v>
      </c>
      <c r="F3971" s="3" t="s">
        <v>15773</v>
      </c>
      <c r="G3971" s="3" t="s">
        <v>15774</v>
      </c>
      <c r="H3971" s="3" t="s">
        <v>34272</v>
      </c>
      <c r="I3971" s="3" t="s">
        <v>34273</v>
      </c>
      <c r="J3971" s="3" t="s">
        <v>34274</v>
      </c>
      <c r="K3971" s="4" t="s">
        <v>34275</v>
      </c>
      <c r="L3971" s="3"/>
    </row>
    <row r="3972" spans="1:12" ht="13.5" customHeight="1" x14ac:dyDescent="0.25">
      <c r="A3972" s="3" t="s">
        <v>213</v>
      </c>
      <c r="B3972" s="2" t="s">
        <v>42844</v>
      </c>
      <c r="C3972" s="2" t="s">
        <v>15775</v>
      </c>
      <c r="D3972" s="3" t="s">
        <v>15776</v>
      </c>
      <c r="E3972" s="3" t="s">
        <v>15776</v>
      </c>
      <c r="F3972" s="3" t="s">
        <v>15777</v>
      </c>
      <c r="G3972" s="3" t="s">
        <v>15776</v>
      </c>
      <c r="H3972" s="3" t="s">
        <v>34276</v>
      </c>
      <c r="I3972" s="3" t="s">
        <v>34276</v>
      </c>
      <c r="J3972" s="3" t="s">
        <v>34277</v>
      </c>
      <c r="K3972" s="4" t="s">
        <v>34276</v>
      </c>
      <c r="L3972" s="3"/>
    </row>
    <row r="3973" spans="1:12" ht="13.5" customHeight="1" x14ac:dyDescent="0.25">
      <c r="A3973" s="3" t="s">
        <v>188</v>
      </c>
      <c r="B3973" s="2" t="s">
        <v>42845</v>
      </c>
      <c r="C3973" s="2" t="s">
        <v>15778</v>
      </c>
      <c r="D3973" s="3" t="s">
        <v>15779</v>
      </c>
      <c r="E3973" s="3" t="s">
        <v>15779</v>
      </c>
      <c r="F3973" s="3" t="s">
        <v>15780</v>
      </c>
      <c r="G3973" s="3" t="s">
        <v>15781</v>
      </c>
      <c r="H3973" s="3" t="s">
        <v>34278</v>
      </c>
      <c r="I3973" s="3" t="s">
        <v>34278</v>
      </c>
      <c r="J3973" s="3" t="s">
        <v>34279</v>
      </c>
      <c r="K3973" s="3" t="s">
        <v>34280</v>
      </c>
      <c r="L3973" s="3"/>
    </row>
    <row r="3974" spans="1:12" ht="13.5" customHeight="1" x14ac:dyDescent="0.25">
      <c r="A3974" s="3" t="s">
        <v>9</v>
      </c>
      <c r="B3974" s="2" t="s">
        <v>42846</v>
      </c>
      <c r="C3974" s="2" t="s">
        <v>15782</v>
      </c>
      <c r="D3974" s="3" t="s">
        <v>15783</v>
      </c>
      <c r="E3974" s="3" t="s">
        <v>15783</v>
      </c>
      <c r="F3974" s="3" t="s">
        <v>15784</v>
      </c>
      <c r="G3974" s="3" t="s">
        <v>15785</v>
      </c>
      <c r="H3974" s="3" t="s">
        <v>34281</v>
      </c>
      <c r="I3974" s="3" t="s">
        <v>34281</v>
      </c>
      <c r="J3974" s="3" t="s">
        <v>34282</v>
      </c>
      <c r="K3974" s="3" t="s">
        <v>34283</v>
      </c>
      <c r="L3974" s="3"/>
    </row>
    <row r="3975" spans="1:12" ht="13.5" customHeight="1" x14ac:dyDescent="0.25">
      <c r="A3975" s="3" t="s">
        <v>70</v>
      </c>
      <c r="B3975" s="2" t="s">
        <v>42847</v>
      </c>
      <c r="C3975" s="2" t="s">
        <v>15786</v>
      </c>
      <c r="D3975" s="3" t="s">
        <v>15787</v>
      </c>
      <c r="E3975" s="3" t="s">
        <v>15787</v>
      </c>
      <c r="F3975" s="3" t="s">
        <v>15788</v>
      </c>
      <c r="G3975" s="3" t="s">
        <v>15789</v>
      </c>
      <c r="H3975" s="3" t="s">
        <v>34284</v>
      </c>
      <c r="I3975" s="3" t="s">
        <v>34284</v>
      </c>
      <c r="J3975" s="3" t="s">
        <v>34285</v>
      </c>
      <c r="K3975" s="3" t="s">
        <v>34286</v>
      </c>
      <c r="L3975" s="3"/>
    </row>
    <row r="3976" spans="1:12" ht="13.5" customHeight="1" x14ac:dyDescent="0.25">
      <c r="A3976" s="5" t="s">
        <v>13581</v>
      </c>
      <c r="B3976" s="5" t="s">
        <v>44996</v>
      </c>
      <c r="C3976" s="5" t="s">
        <v>44997</v>
      </c>
      <c r="D3976" s="5" t="s">
        <v>44998</v>
      </c>
      <c r="E3976" s="1" t="s">
        <v>44999</v>
      </c>
      <c r="F3976" s="1" t="s">
        <v>45000</v>
      </c>
      <c r="G3976" s="1" t="s">
        <v>45001</v>
      </c>
      <c r="H3976" s="5" t="str">
        <f ca="1">IFERROR(__xludf.DUMMYFUNCTION("GOOGLETRANSLATE(D157,""en"",""ja"")"),"腫瘍全体のグレード")</f>
        <v>腫瘍全体のグレード</v>
      </c>
      <c r="I3976" s="5" t="str">
        <f ca="1">IFERROR(__xludf.DUMMYFUNCTION("GOOGLETRANSLATE(E157,""en"",""ja"")"),"組織学的グレード; 腫瘍全体のグレード; 腫瘍のグレード")</f>
        <v>組織学的グレード; 腫瘍全体のグレード; 腫瘍のグレード</v>
      </c>
      <c r="J3976" s="5" t="str">
        <f ca="1">IFERROR(__xludf.DUMMYFUNCTION("GOOGLETRANSLATE(F157,""en"",""ja"")"),"定義されたスコアリング システムに基づいて割り当てられた腫瘍のグレード。")</f>
        <v>定義されたスコアリング システムに基づいて割り当てられた腫瘍のグレード。</v>
      </c>
      <c r="K3976" s="5" t="str">
        <f ca="1">IFERROR(__xludf.DUMMYFUNCTION("GOOGLETRANSLATE(G157,""en"",""ja"")"),"組織学的グレード")</f>
        <v>組織学的グレード</v>
      </c>
      <c r="L3976" s="3"/>
    </row>
    <row r="3977" spans="1:12" ht="13.5" customHeight="1" x14ac:dyDescent="0.25">
      <c r="A3977" s="3" t="s">
        <v>9</v>
      </c>
      <c r="B3977" s="2" t="s">
        <v>42848</v>
      </c>
      <c r="C3977" s="2" t="s">
        <v>15790</v>
      </c>
      <c r="D3977" s="3" t="s">
        <v>15791</v>
      </c>
      <c r="E3977" s="3" t="s">
        <v>15791</v>
      </c>
      <c r="F3977" s="3" t="s">
        <v>15792</v>
      </c>
      <c r="G3977" s="3" t="s">
        <v>15793</v>
      </c>
      <c r="H3977" s="3" t="s">
        <v>34287</v>
      </c>
      <c r="I3977" s="3" t="s">
        <v>34287</v>
      </c>
      <c r="J3977" s="3" t="s">
        <v>34288</v>
      </c>
      <c r="K3977" s="3" t="s">
        <v>34289</v>
      </c>
      <c r="L3977" s="3"/>
    </row>
    <row r="3978" spans="1:12" ht="13.5" customHeight="1" x14ac:dyDescent="0.25">
      <c r="A3978" s="3" t="s">
        <v>9</v>
      </c>
      <c r="B3978" s="2" t="s">
        <v>42849</v>
      </c>
      <c r="C3978" s="2" t="s">
        <v>15794</v>
      </c>
      <c r="D3978" s="3" t="s">
        <v>15795</v>
      </c>
      <c r="E3978" s="3" t="s">
        <v>15795</v>
      </c>
      <c r="F3978" s="3" t="s">
        <v>15796</v>
      </c>
      <c r="G3978" s="3" t="s">
        <v>15795</v>
      </c>
      <c r="H3978" s="3" t="s">
        <v>34290</v>
      </c>
      <c r="I3978" s="3" t="s">
        <v>34290</v>
      </c>
      <c r="J3978" s="3" t="s">
        <v>34291</v>
      </c>
      <c r="K3978" s="3" t="s">
        <v>34290</v>
      </c>
      <c r="L3978" s="3"/>
    </row>
    <row r="3979" spans="1:12" ht="13.5" customHeight="1" x14ac:dyDescent="0.25">
      <c r="A3979" s="3" t="s">
        <v>9</v>
      </c>
      <c r="B3979" s="2" t="s">
        <v>42850</v>
      </c>
      <c r="C3979" s="2" t="s">
        <v>15797</v>
      </c>
      <c r="D3979" s="3" t="s">
        <v>15798</v>
      </c>
      <c r="E3979" s="3" t="s">
        <v>15799</v>
      </c>
      <c r="F3979" s="3" t="s">
        <v>15800</v>
      </c>
      <c r="G3979" s="3" t="s">
        <v>15801</v>
      </c>
      <c r="H3979" s="3" t="s">
        <v>34292</v>
      </c>
      <c r="I3979" s="3" t="s">
        <v>34293</v>
      </c>
      <c r="J3979" s="3" t="s">
        <v>34294</v>
      </c>
      <c r="K3979" s="3" t="s">
        <v>34295</v>
      </c>
      <c r="L3979" s="3"/>
    </row>
    <row r="3980" spans="1:12" ht="13.5" customHeight="1" x14ac:dyDescent="0.25">
      <c r="A3980" s="3" t="s">
        <v>9</v>
      </c>
      <c r="B3980" s="2" t="s">
        <v>42851</v>
      </c>
      <c r="C3980" s="2" t="s">
        <v>15802</v>
      </c>
      <c r="D3980" s="3" t="s">
        <v>15803</v>
      </c>
      <c r="E3980" s="3" t="s">
        <v>15804</v>
      </c>
      <c r="F3980" s="3" t="s">
        <v>15805</v>
      </c>
      <c r="G3980" s="3" t="s">
        <v>15806</v>
      </c>
      <c r="H3980" s="3" t="s">
        <v>34296</v>
      </c>
      <c r="I3980" s="3" t="s">
        <v>34297</v>
      </c>
      <c r="J3980" s="3" t="s">
        <v>34298</v>
      </c>
      <c r="K3980" s="3" t="s">
        <v>34299</v>
      </c>
      <c r="L3980" s="3"/>
    </row>
    <row r="3981" spans="1:12" ht="13.5" customHeight="1" x14ac:dyDescent="0.25">
      <c r="A3981" s="3" t="s">
        <v>9</v>
      </c>
      <c r="B3981" s="2" t="s">
        <v>42852</v>
      </c>
      <c r="C3981" s="2" t="s">
        <v>15807</v>
      </c>
      <c r="D3981" s="3" t="s">
        <v>15808</v>
      </c>
      <c r="E3981" s="3" t="s">
        <v>15808</v>
      </c>
      <c r="F3981" s="3" t="s">
        <v>15809</v>
      </c>
      <c r="G3981" s="3" t="s">
        <v>15810</v>
      </c>
      <c r="H3981" s="3" t="s">
        <v>34300</v>
      </c>
      <c r="I3981" s="3" t="s">
        <v>34300</v>
      </c>
      <c r="J3981" s="3" t="s">
        <v>34301</v>
      </c>
      <c r="K3981" s="3" t="s">
        <v>34302</v>
      </c>
      <c r="L3981" s="3"/>
    </row>
    <row r="3982" spans="1:12" ht="13.5" customHeight="1" x14ac:dyDescent="0.25">
      <c r="A3982" s="3" t="s">
        <v>9</v>
      </c>
      <c r="B3982" s="2" t="s">
        <v>42853</v>
      </c>
      <c r="C3982" s="2" t="s">
        <v>15811</v>
      </c>
      <c r="D3982" s="3" t="s">
        <v>15812</v>
      </c>
      <c r="E3982" s="3" t="s">
        <v>15812</v>
      </c>
      <c r="F3982" s="3" t="s">
        <v>15813</v>
      </c>
      <c r="G3982" s="3" t="s">
        <v>15814</v>
      </c>
      <c r="H3982" s="3" t="s">
        <v>34303</v>
      </c>
      <c r="I3982" s="3" t="s">
        <v>34303</v>
      </c>
      <c r="J3982" s="3" t="s">
        <v>34304</v>
      </c>
      <c r="K3982" s="3" t="s">
        <v>34305</v>
      </c>
      <c r="L3982" s="3"/>
    </row>
    <row r="3983" spans="1:12" ht="13.5" customHeight="1" x14ac:dyDescent="0.25">
      <c r="A3983" s="3" t="s">
        <v>9</v>
      </c>
      <c r="B3983" s="2" t="s">
        <v>42854</v>
      </c>
      <c r="C3983" s="2" t="s">
        <v>15815</v>
      </c>
      <c r="D3983" s="3" t="s">
        <v>15816</v>
      </c>
      <c r="E3983" s="3" t="s">
        <v>15817</v>
      </c>
      <c r="F3983" s="3" t="s">
        <v>15818</v>
      </c>
      <c r="G3983" s="3" t="s">
        <v>15819</v>
      </c>
      <c r="H3983" s="3" t="s">
        <v>34306</v>
      </c>
      <c r="I3983" s="3" t="s">
        <v>34307</v>
      </c>
      <c r="J3983" s="3" t="s">
        <v>34308</v>
      </c>
      <c r="K3983" s="3" t="s">
        <v>34309</v>
      </c>
      <c r="L3983" s="3"/>
    </row>
    <row r="3984" spans="1:12" ht="13.5" customHeight="1" x14ac:dyDescent="0.25">
      <c r="A3984" s="3" t="s">
        <v>9</v>
      </c>
      <c r="B3984" s="2" t="s">
        <v>42855</v>
      </c>
      <c r="C3984" s="2" t="s">
        <v>15820</v>
      </c>
      <c r="D3984" s="3" t="s">
        <v>15821</v>
      </c>
      <c r="E3984" s="3" t="s">
        <v>15821</v>
      </c>
      <c r="F3984" s="3" t="s">
        <v>15822</v>
      </c>
      <c r="G3984" s="3" t="s">
        <v>15823</v>
      </c>
      <c r="H3984" s="3" t="s">
        <v>34310</v>
      </c>
      <c r="I3984" s="3" t="s">
        <v>34310</v>
      </c>
      <c r="J3984" s="3" t="s">
        <v>34311</v>
      </c>
      <c r="K3984" s="3" t="s">
        <v>34312</v>
      </c>
      <c r="L3984" s="3"/>
    </row>
    <row r="3985" spans="1:12" ht="13.5" customHeight="1" x14ac:dyDescent="0.25">
      <c r="A3985" s="3" t="s">
        <v>9</v>
      </c>
      <c r="B3985" s="2" t="s">
        <v>42856</v>
      </c>
      <c r="C3985" s="2" t="s">
        <v>15824</v>
      </c>
      <c r="D3985" s="3" t="s">
        <v>15825</v>
      </c>
      <c r="E3985" s="3" t="s">
        <v>15826</v>
      </c>
      <c r="F3985" s="3" t="s">
        <v>15827</v>
      </c>
      <c r="G3985" s="3" t="s">
        <v>15828</v>
      </c>
      <c r="H3985" s="3" t="s">
        <v>34313</v>
      </c>
      <c r="I3985" s="3" t="s">
        <v>34314</v>
      </c>
      <c r="J3985" s="3" t="s">
        <v>34315</v>
      </c>
      <c r="K3985" s="3" t="s">
        <v>34316</v>
      </c>
      <c r="L3985" s="3"/>
    </row>
    <row r="3986" spans="1:12" ht="13.5" customHeight="1" x14ac:dyDescent="0.25">
      <c r="A3986" s="3" t="s">
        <v>493</v>
      </c>
      <c r="B3986" s="2" t="s">
        <v>42857</v>
      </c>
      <c r="C3986" s="2" t="s">
        <v>15829</v>
      </c>
      <c r="D3986" s="3" t="s">
        <v>15830</v>
      </c>
      <c r="E3986" s="3" t="s">
        <v>15830</v>
      </c>
      <c r="F3986" s="3" t="s">
        <v>15831</v>
      </c>
      <c r="G3986" s="3" t="s">
        <v>15830</v>
      </c>
      <c r="H3986" s="3" t="s">
        <v>34317</v>
      </c>
      <c r="I3986" s="3" t="s">
        <v>34317</v>
      </c>
      <c r="J3986" s="3" t="s">
        <v>34318</v>
      </c>
      <c r="K3986" s="3" t="s">
        <v>34317</v>
      </c>
      <c r="L3986" s="3"/>
    </row>
    <row r="3987" spans="1:12" ht="13.5" customHeight="1" x14ac:dyDescent="0.25">
      <c r="A3987" s="3" t="s">
        <v>493</v>
      </c>
      <c r="B3987" s="2" t="s">
        <v>42858</v>
      </c>
      <c r="C3987" s="2" t="s">
        <v>15832</v>
      </c>
      <c r="D3987" s="3" t="s">
        <v>15833</v>
      </c>
      <c r="E3987" s="3" t="s">
        <v>15833</v>
      </c>
      <c r="F3987" s="3" t="s">
        <v>15834</v>
      </c>
      <c r="G3987" s="3" t="s">
        <v>15835</v>
      </c>
      <c r="H3987" s="3" t="s">
        <v>34319</v>
      </c>
      <c r="I3987" s="3" t="s">
        <v>34319</v>
      </c>
      <c r="J3987" s="3" t="s">
        <v>34320</v>
      </c>
      <c r="K3987" s="3" t="s">
        <v>34321</v>
      </c>
      <c r="L3987" s="3"/>
    </row>
    <row r="3988" spans="1:12" ht="13.5" customHeight="1" x14ac:dyDescent="0.25">
      <c r="A3988" s="3" t="s">
        <v>121</v>
      </c>
      <c r="B3988" s="2" t="s">
        <v>42858</v>
      </c>
      <c r="C3988" s="2" t="s">
        <v>15832</v>
      </c>
      <c r="D3988" s="3" t="s">
        <v>15833</v>
      </c>
      <c r="E3988" s="3" t="s">
        <v>15833</v>
      </c>
      <c r="F3988" s="3" t="s">
        <v>15834</v>
      </c>
      <c r="G3988" s="3" t="s">
        <v>15835</v>
      </c>
      <c r="H3988" s="3" t="s">
        <v>34319</v>
      </c>
      <c r="I3988" s="3" t="s">
        <v>34319</v>
      </c>
      <c r="J3988" s="3" t="s">
        <v>34320</v>
      </c>
      <c r="K3988" s="3" t="s">
        <v>34321</v>
      </c>
      <c r="L3988" s="3"/>
    </row>
    <row r="3989" spans="1:12" ht="13.5" customHeight="1" x14ac:dyDescent="0.25">
      <c r="A3989" s="3" t="s">
        <v>9</v>
      </c>
      <c r="B3989" s="2" t="s">
        <v>42858</v>
      </c>
      <c r="C3989" s="2" t="s">
        <v>15832</v>
      </c>
      <c r="D3989" s="3" t="s">
        <v>15833</v>
      </c>
      <c r="E3989" s="3" t="s">
        <v>15833</v>
      </c>
      <c r="F3989" s="3" t="s">
        <v>15834</v>
      </c>
      <c r="G3989" s="3" t="s">
        <v>15835</v>
      </c>
      <c r="H3989" s="3" t="s">
        <v>34319</v>
      </c>
      <c r="I3989" s="3" t="s">
        <v>34319</v>
      </c>
      <c r="J3989" s="3" t="s">
        <v>34320</v>
      </c>
      <c r="K3989" s="3" t="s">
        <v>34321</v>
      </c>
      <c r="L3989" s="3"/>
    </row>
    <row r="3990" spans="1:12" ht="13.5" customHeight="1" x14ac:dyDescent="0.25">
      <c r="A3990" s="3" t="s">
        <v>9</v>
      </c>
      <c r="B3990" s="2" t="s">
        <v>42859</v>
      </c>
      <c r="C3990" s="2" t="s">
        <v>15836</v>
      </c>
      <c r="D3990" s="3" t="s">
        <v>15837</v>
      </c>
      <c r="E3990" s="3" t="s">
        <v>15838</v>
      </c>
      <c r="F3990" s="3" t="s">
        <v>15839</v>
      </c>
      <c r="G3990" s="3" t="s">
        <v>15840</v>
      </c>
      <c r="H3990" s="3" t="s">
        <v>34322</v>
      </c>
      <c r="I3990" s="3" t="s">
        <v>34323</v>
      </c>
      <c r="J3990" s="3" t="s">
        <v>34324</v>
      </c>
      <c r="K3990" s="3" t="s">
        <v>34325</v>
      </c>
      <c r="L3990" s="3"/>
    </row>
    <row r="3991" spans="1:12" ht="13.5" customHeight="1" x14ac:dyDescent="0.25">
      <c r="A3991" s="3" t="s">
        <v>9</v>
      </c>
      <c r="B3991" s="2" t="s">
        <v>42860</v>
      </c>
      <c r="C3991" s="2" t="s">
        <v>15841</v>
      </c>
      <c r="D3991" s="3" t="s">
        <v>15842</v>
      </c>
      <c r="E3991" s="3" t="s">
        <v>15842</v>
      </c>
      <c r="F3991" s="3" t="s">
        <v>15843</v>
      </c>
      <c r="G3991" s="3" t="s">
        <v>15844</v>
      </c>
      <c r="H3991" s="3" t="s">
        <v>34326</v>
      </c>
      <c r="I3991" s="3" t="s">
        <v>34326</v>
      </c>
      <c r="J3991" s="3" t="s">
        <v>34327</v>
      </c>
      <c r="K3991" s="3" t="s">
        <v>34328</v>
      </c>
      <c r="L3991" s="3"/>
    </row>
    <row r="3992" spans="1:12" ht="13.5" customHeight="1" x14ac:dyDescent="0.25">
      <c r="A3992" s="3" t="s">
        <v>988</v>
      </c>
      <c r="B3992" s="2" t="s">
        <v>42861</v>
      </c>
      <c r="C3992" s="2" t="s">
        <v>15845</v>
      </c>
      <c r="D3992" s="3" t="s">
        <v>15846</v>
      </c>
      <c r="E3992" s="3" t="s">
        <v>15846</v>
      </c>
      <c r="F3992" s="3" t="s">
        <v>15847</v>
      </c>
      <c r="G3992" s="3" t="s">
        <v>15846</v>
      </c>
      <c r="H3992" s="3" t="s">
        <v>34329</v>
      </c>
      <c r="I3992" s="3" t="s">
        <v>34329</v>
      </c>
      <c r="J3992" s="3" t="s">
        <v>34330</v>
      </c>
      <c r="K3992" s="3" t="s">
        <v>34329</v>
      </c>
      <c r="L3992" s="3"/>
    </row>
    <row r="3993" spans="1:12" ht="13.5" customHeight="1" x14ac:dyDescent="0.25">
      <c r="A3993" s="3" t="s">
        <v>162</v>
      </c>
      <c r="B3993" s="2" t="s">
        <v>42862</v>
      </c>
      <c r="C3993" s="2" t="s">
        <v>15848</v>
      </c>
      <c r="D3993" s="3" t="s">
        <v>15849</v>
      </c>
      <c r="E3993" s="3" t="s">
        <v>15849</v>
      </c>
      <c r="F3993" s="3" t="s">
        <v>15850</v>
      </c>
      <c r="G3993" s="3" t="s">
        <v>15851</v>
      </c>
      <c r="H3993" s="3" t="s">
        <v>34331</v>
      </c>
      <c r="I3993" s="3" t="s">
        <v>34331</v>
      </c>
      <c r="J3993" s="3" t="s">
        <v>34332</v>
      </c>
      <c r="K3993" s="3" t="s">
        <v>34333</v>
      </c>
      <c r="L3993" s="3"/>
    </row>
    <row r="3994" spans="1:12" ht="13.5" customHeight="1" x14ac:dyDescent="0.25">
      <c r="A3994" s="3" t="s">
        <v>162</v>
      </c>
      <c r="B3994" s="2" t="s">
        <v>42863</v>
      </c>
      <c r="C3994" s="2" t="s">
        <v>15852</v>
      </c>
      <c r="D3994" s="3" t="s">
        <v>15853</v>
      </c>
      <c r="E3994" s="3" t="s">
        <v>15853</v>
      </c>
      <c r="F3994" s="3" t="s">
        <v>15854</v>
      </c>
      <c r="G3994" s="3" t="s">
        <v>15853</v>
      </c>
      <c r="H3994" s="3" t="s">
        <v>34334</v>
      </c>
      <c r="I3994" s="3" t="s">
        <v>34334</v>
      </c>
      <c r="J3994" s="3" t="s">
        <v>34335</v>
      </c>
      <c r="K3994" s="3" t="s">
        <v>34334</v>
      </c>
      <c r="L3994" s="3"/>
    </row>
    <row r="3995" spans="1:12" ht="13.5" customHeight="1" x14ac:dyDescent="0.25">
      <c r="A3995" s="5" t="s">
        <v>13581</v>
      </c>
      <c r="B3995" s="5" t="s">
        <v>45002</v>
      </c>
      <c r="C3995" s="5" t="s">
        <v>45003</v>
      </c>
      <c r="D3995" s="5" t="s">
        <v>45004</v>
      </c>
      <c r="E3995" s="1" t="s">
        <v>45005</v>
      </c>
      <c r="F3995" s="1" t="s">
        <v>45006</v>
      </c>
      <c r="G3995" s="1" t="s">
        <v>45007</v>
      </c>
      <c r="H3995" s="5" t="str">
        <f ca="1">IFERROR(__xludf.DUMMYFUNCTION("GOOGLETRANSLATE(D158,""en"",""ja"")"),"p16-INK4A")</f>
        <v>p16-INK4A</v>
      </c>
      <c r="I3995" s="5" t="str">
        <f ca="1">IFERROR(__xludf.DUMMYFUNCTION("GOOGLETRANSLATE(E158,""en"",""ja"")"),"CDK4I; サイクリン依存性キナーゼ阻害剤 2A p16; p16; p16 CDK4 の阻害剤; p16-INK4a")</f>
        <v>CDK4I; サイクリン依存性キナーゼ阻害剤 2A p16; p16; p16 CDK4 の阻害剤; p16-INK4a</v>
      </c>
      <c r="J3995" s="5" t="str">
        <f ca="1">IFERROR(__xludf.DUMMYFUNCTION("GOOGLETRANSLATE(F158,""en"",""ja"")"),"生物標本中の p16-INK4A の測定。")</f>
        <v>生物標本中の p16-INK4A の測定。</v>
      </c>
      <c r="K3995" s="5" t="str">
        <f ca="1">IFERROR(__xludf.DUMMYFUNCTION("GOOGLETRANSLATE(G158,""en"",""ja"")"),"p16-INK4A測定")</f>
        <v>p16-INK4A測定</v>
      </c>
      <c r="L3995" s="3"/>
    </row>
    <row r="3996" spans="1:12" ht="13.5" customHeight="1" x14ac:dyDescent="0.25">
      <c r="A3996" s="3" t="s">
        <v>9</v>
      </c>
      <c r="B3996" s="2" t="s">
        <v>42864</v>
      </c>
      <c r="C3996" s="2" t="s">
        <v>15855</v>
      </c>
      <c r="D3996" s="3" t="s">
        <v>15856</v>
      </c>
      <c r="E3996" s="3" t="s">
        <v>15857</v>
      </c>
      <c r="F3996" s="3" t="s">
        <v>15858</v>
      </c>
      <c r="G3996" s="3" t="s">
        <v>15859</v>
      </c>
      <c r="H3996" s="3" t="s">
        <v>34336</v>
      </c>
      <c r="I3996" s="3" t="s">
        <v>34337</v>
      </c>
      <c r="J3996" s="3" t="s">
        <v>34338</v>
      </c>
      <c r="K3996" s="4" t="s">
        <v>34339</v>
      </c>
      <c r="L3996" s="3"/>
    </row>
    <row r="3997" spans="1:12" ht="13.5" customHeight="1" x14ac:dyDescent="0.25">
      <c r="A3997" s="3" t="s">
        <v>9</v>
      </c>
      <c r="B3997" s="2" t="s">
        <v>42865</v>
      </c>
      <c r="C3997" s="2" t="s">
        <v>15860</v>
      </c>
      <c r="D3997" s="3" t="s">
        <v>15861</v>
      </c>
      <c r="E3997" s="3" t="s">
        <v>15861</v>
      </c>
      <c r="F3997" s="3" t="s">
        <v>15862</v>
      </c>
      <c r="G3997" s="3" t="s">
        <v>15863</v>
      </c>
      <c r="H3997" s="3" t="s">
        <v>34340</v>
      </c>
      <c r="I3997" s="3" t="s">
        <v>34340</v>
      </c>
      <c r="J3997" s="3" t="s">
        <v>34341</v>
      </c>
      <c r="K3997" s="4" t="s">
        <v>34342</v>
      </c>
      <c r="L3997" s="3"/>
    </row>
    <row r="3998" spans="1:12" ht="13.5" customHeight="1" x14ac:dyDescent="0.25">
      <c r="A3998" s="3" t="s">
        <v>9</v>
      </c>
      <c r="B3998" s="2" t="s">
        <v>42866</v>
      </c>
      <c r="C3998" s="2" t="s">
        <v>15864</v>
      </c>
      <c r="D3998" s="3" t="s">
        <v>15865</v>
      </c>
      <c r="E3998" s="3" t="s">
        <v>15865</v>
      </c>
      <c r="F3998" s="3" t="s">
        <v>15866</v>
      </c>
      <c r="G3998" s="3" t="s">
        <v>15867</v>
      </c>
      <c r="H3998" s="3" t="s">
        <v>34343</v>
      </c>
      <c r="I3998" s="3" t="s">
        <v>34343</v>
      </c>
      <c r="J3998" s="3" t="s">
        <v>34344</v>
      </c>
      <c r="K3998" s="3" t="s">
        <v>34345</v>
      </c>
      <c r="L3998" s="3"/>
    </row>
    <row r="3999" spans="1:12" ht="13.5" customHeight="1" x14ac:dyDescent="0.25">
      <c r="A3999" s="5" t="s">
        <v>13581</v>
      </c>
      <c r="B3999" s="5" t="s">
        <v>45008</v>
      </c>
      <c r="C3999" s="5" t="s">
        <v>45009</v>
      </c>
      <c r="D3999" s="5" t="s">
        <v>45010</v>
      </c>
      <c r="E3999" s="1" t="s">
        <v>45010</v>
      </c>
      <c r="F3999" s="1" t="s">
        <v>45011</v>
      </c>
      <c r="G3999" s="1" t="s">
        <v>45012</v>
      </c>
      <c r="H3999" s="5" t="str">
        <f ca="1">IFERROR(__xludf.DUMMYFUNCTION("GOOGLETRANSLATE(D159,""en"",""ja"")"),"腫瘍タンパク質p53")</f>
        <v>腫瘍タンパク質p53</v>
      </c>
      <c r="I3999" s="5" t="str">
        <f ca="1">IFERROR(__xludf.DUMMYFUNCTION("GOOGLETRANSLATE(E159,""en"",""ja"")"),"腫瘍タンパク質p53")</f>
        <v>腫瘍タンパク質p53</v>
      </c>
      <c r="J3999" s="5" t="str">
        <f ca="1">IFERROR(__xludf.DUMMYFUNCTION("GOOGLETRANSLATE(F159,""en"",""ja"")"),"生物標本中の腫瘍タンパク質 p53 の測定。")</f>
        <v>生物標本中の腫瘍タンパク質 p53 の測定。</v>
      </c>
      <c r="K3999" s="5" t="str">
        <f ca="1">IFERROR(__xludf.DUMMYFUNCTION("GOOGLETRANSLATE(G159,""en"",""ja"")"),"細胞性腫瘍抗原p53の測定")</f>
        <v>細胞性腫瘍抗原p53の測定</v>
      </c>
      <c r="L3999" s="3"/>
    </row>
    <row r="4000" spans="1:12" ht="13.5" customHeight="1" x14ac:dyDescent="0.25">
      <c r="A4000" s="3" t="s">
        <v>9</v>
      </c>
      <c r="B4000" s="2" t="s">
        <v>42867</v>
      </c>
      <c r="C4000" s="2" t="s">
        <v>15868</v>
      </c>
      <c r="D4000" s="3" t="s">
        <v>15869</v>
      </c>
      <c r="E4000" s="3" t="s">
        <v>15870</v>
      </c>
      <c r="F4000" s="3" t="s">
        <v>15871</v>
      </c>
      <c r="G4000" s="3" t="s">
        <v>15872</v>
      </c>
      <c r="H4000" s="3" t="s">
        <v>34346</v>
      </c>
      <c r="I4000" s="3" t="s">
        <v>34347</v>
      </c>
      <c r="J4000" s="3" t="s">
        <v>34348</v>
      </c>
      <c r="K4000" s="3" t="s">
        <v>34349</v>
      </c>
      <c r="L4000" s="3"/>
    </row>
    <row r="4001" spans="1:12" ht="13.5" customHeight="1" x14ac:dyDescent="0.25">
      <c r="A4001" s="3" t="s">
        <v>9</v>
      </c>
      <c r="B4001" s="2" t="s">
        <v>42868</v>
      </c>
      <c r="C4001" s="2" t="s">
        <v>15873</v>
      </c>
      <c r="D4001" s="3" t="s">
        <v>15874</v>
      </c>
      <c r="E4001" s="3" t="s">
        <v>15875</v>
      </c>
      <c r="F4001" s="3" t="s">
        <v>15876</v>
      </c>
      <c r="G4001" s="3" t="s">
        <v>15877</v>
      </c>
      <c r="H4001" s="3" t="s">
        <v>34350</v>
      </c>
      <c r="I4001" s="3" t="s">
        <v>34350</v>
      </c>
      <c r="J4001" s="3" t="s">
        <v>34351</v>
      </c>
      <c r="K4001" s="3" t="s">
        <v>34352</v>
      </c>
      <c r="L4001" s="3"/>
    </row>
    <row r="4002" spans="1:12" ht="13.5" customHeight="1" x14ac:dyDescent="0.25">
      <c r="A4002" s="3" t="s">
        <v>1667</v>
      </c>
      <c r="B4002" s="2" t="s">
        <v>42869</v>
      </c>
      <c r="C4002" s="2" t="s">
        <v>15878</v>
      </c>
      <c r="D4002" s="3" t="s">
        <v>15879</v>
      </c>
      <c r="E4002" s="3" t="s">
        <v>15879</v>
      </c>
      <c r="F4002" s="3" t="s">
        <v>15880</v>
      </c>
      <c r="G4002" s="3" t="s">
        <v>15881</v>
      </c>
      <c r="H4002" s="3" t="s">
        <v>34353</v>
      </c>
      <c r="I4002" s="3" t="s">
        <v>34353</v>
      </c>
      <c r="J4002" s="3" t="s">
        <v>34354</v>
      </c>
      <c r="K4002" s="3" t="s">
        <v>34355</v>
      </c>
      <c r="L4002" s="3"/>
    </row>
    <row r="4003" spans="1:12" ht="13.5" customHeight="1" x14ac:dyDescent="0.25">
      <c r="A4003" s="3" t="s">
        <v>988</v>
      </c>
      <c r="B4003" s="2" t="s">
        <v>42869</v>
      </c>
      <c r="C4003" s="2" t="s">
        <v>15878</v>
      </c>
      <c r="D4003" s="3" t="s">
        <v>15879</v>
      </c>
      <c r="E4003" s="3" t="s">
        <v>15879</v>
      </c>
      <c r="F4003" s="3" t="s">
        <v>15880</v>
      </c>
      <c r="G4003" s="3" t="s">
        <v>15881</v>
      </c>
      <c r="H4003" s="3" t="s">
        <v>34353</v>
      </c>
      <c r="I4003" s="3" t="s">
        <v>34353</v>
      </c>
      <c r="J4003" s="3" t="s">
        <v>34354</v>
      </c>
      <c r="K4003" s="3" t="s">
        <v>34355</v>
      </c>
      <c r="L4003" s="3"/>
    </row>
    <row r="4004" spans="1:12" ht="13.5" customHeight="1" x14ac:dyDescent="0.25">
      <c r="A4004" s="3" t="s">
        <v>70</v>
      </c>
      <c r="B4004" s="2" t="s">
        <v>42870</v>
      </c>
      <c r="C4004" s="2" t="s">
        <v>15882</v>
      </c>
      <c r="D4004" s="3" t="s">
        <v>15883</v>
      </c>
      <c r="E4004" s="3" t="s">
        <v>15883</v>
      </c>
      <c r="F4004" s="3" t="s">
        <v>15884</v>
      </c>
      <c r="G4004" s="3" t="s">
        <v>15885</v>
      </c>
      <c r="H4004" s="3" t="s">
        <v>34356</v>
      </c>
      <c r="I4004" s="3" t="s">
        <v>34356</v>
      </c>
      <c r="J4004" s="3" t="s">
        <v>34357</v>
      </c>
      <c r="K4004" s="3" t="s">
        <v>34358</v>
      </c>
      <c r="L4004" s="3"/>
    </row>
    <row r="4005" spans="1:12" ht="13.5" customHeight="1" x14ac:dyDescent="0.25">
      <c r="A4005" s="3" t="s">
        <v>70</v>
      </c>
      <c r="B4005" s="2" t="s">
        <v>42871</v>
      </c>
      <c r="C4005" s="2" t="s">
        <v>15886</v>
      </c>
      <c r="D4005" s="3" t="s">
        <v>15887</v>
      </c>
      <c r="E4005" s="3" t="s">
        <v>15887</v>
      </c>
      <c r="F4005" s="3" t="s">
        <v>15888</v>
      </c>
      <c r="G4005" s="3" t="s">
        <v>15889</v>
      </c>
      <c r="H4005" s="3" t="s">
        <v>34359</v>
      </c>
      <c r="I4005" s="3" t="s">
        <v>34359</v>
      </c>
      <c r="J4005" s="3" t="s">
        <v>34360</v>
      </c>
      <c r="K4005" s="3" t="s">
        <v>34361</v>
      </c>
      <c r="L4005" s="3"/>
    </row>
    <row r="4006" spans="1:12" ht="13.5" customHeight="1" x14ac:dyDescent="0.25">
      <c r="A4006" s="3" t="s">
        <v>70</v>
      </c>
      <c r="B4006" s="2" t="s">
        <v>42872</v>
      </c>
      <c r="C4006" s="2" t="s">
        <v>15890</v>
      </c>
      <c r="D4006" s="3" t="s">
        <v>15891</v>
      </c>
      <c r="E4006" s="3" t="s">
        <v>15892</v>
      </c>
      <c r="F4006" s="3" t="s">
        <v>15893</v>
      </c>
      <c r="G4006" s="3" t="s">
        <v>15894</v>
      </c>
      <c r="H4006" s="3" t="s">
        <v>34362</v>
      </c>
      <c r="I4006" s="3" t="s">
        <v>34363</v>
      </c>
      <c r="J4006" s="3" t="s">
        <v>34364</v>
      </c>
      <c r="K4006" s="3" t="s">
        <v>34365</v>
      </c>
      <c r="L4006" s="3"/>
    </row>
    <row r="4007" spans="1:12" ht="13.5" customHeight="1" x14ac:dyDescent="0.25">
      <c r="A4007" s="3" t="s">
        <v>70</v>
      </c>
      <c r="B4007" s="2" t="s">
        <v>42873</v>
      </c>
      <c r="C4007" s="2" t="s">
        <v>15895</v>
      </c>
      <c r="D4007" s="3" t="s">
        <v>15896</v>
      </c>
      <c r="E4007" s="3" t="s">
        <v>15897</v>
      </c>
      <c r="F4007" s="3" t="s">
        <v>15898</v>
      </c>
      <c r="G4007" s="3" t="s">
        <v>15899</v>
      </c>
      <c r="H4007" s="3" t="s">
        <v>34366</v>
      </c>
      <c r="I4007" s="3" t="s">
        <v>34367</v>
      </c>
      <c r="J4007" s="3" t="s">
        <v>34368</v>
      </c>
      <c r="K4007" s="3" t="s">
        <v>34369</v>
      </c>
      <c r="L4007" s="3"/>
    </row>
    <row r="4008" spans="1:12" ht="13.5" customHeight="1" x14ac:dyDescent="0.25">
      <c r="A4008" s="3" t="s">
        <v>70</v>
      </c>
      <c r="B4008" s="2" t="s">
        <v>42874</v>
      </c>
      <c r="C4008" s="2" t="s">
        <v>15900</v>
      </c>
      <c r="D4008" s="3" t="s">
        <v>15901</v>
      </c>
      <c r="E4008" s="3" t="s">
        <v>15902</v>
      </c>
      <c r="F4008" s="3" t="s">
        <v>15903</v>
      </c>
      <c r="G4008" s="3" t="s">
        <v>15904</v>
      </c>
      <c r="H4008" s="3" t="s">
        <v>34370</v>
      </c>
      <c r="I4008" s="3" t="s">
        <v>34371</v>
      </c>
      <c r="J4008" s="3" t="s">
        <v>34372</v>
      </c>
      <c r="K4008" s="3" t="s">
        <v>34373</v>
      </c>
      <c r="L4008" s="3"/>
    </row>
    <row r="4009" spans="1:12" ht="13.5" customHeight="1" x14ac:dyDescent="0.25">
      <c r="A4009" s="3" t="s">
        <v>9</v>
      </c>
      <c r="B4009" s="2" t="s">
        <v>42875</v>
      </c>
      <c r="C4009" s="2" t="s">
        <v>15905</v>
      </c>
      <c r="D4009" s="3" t="s">
        <v>15906</v>
      </c>
      <c r="E4009" s="3" t="s">
        <v>15906</v>
      </c>
      <c r="F4009" s="3" t="s">
        <v>15907</v>
      </c>
      <c r="G4009" s="3" t="s">
        <v>15908</v>
      </c>
      <c r="H4009" s="3" t="s">
        <v>34374</v>
      </c>
      <c r="I4009" s="3" t="s">
        <v>34374</v>
      </c>
      <c r="J4009" s="3" t="s">
        <v>34375</v>
      </c>
      <c r="K4009" s="3" t="s">
        <v>34376</v>
      </c>
      <c r="L4009" s="3"/>
    </row>
    <row r="4010" spans="1:12" ht="13.5" customHeight="1" x14ac:dyDescent="0.25">
      <c r="A4010" s="3" t="s">
        <v>70</v>
      </c>
      <c r="B4010" s="2" t="s">
        <v>42876</v>
      </c>
      <c r="C4010" s="2" t="s">
        <v>15909</v>
      </c>
      <c r="D4010" s="3" t="s">
        <v>15910</v>
      </c>
      <c r="E4010" s="3" t="s">
        <v>15911</v>
      </c>
      <c r="F4010" s="3" t="s">
        <v>15912</v>
      </c>
      <c r="G4010" s="3" t="s">
        <v>15913</v>
      </c>
      <c r="H4010" s="3" t="s">
        <v>34377</v>
      </c>
      <c r="I4010" s="3" t="s">
        <v>34378</v>
      </c>
      <c r="J4010" s="3" t="s">
        <v>34379</v>
      </c>
      <c r="K4010" s="3" t="s">
        <v>34380</v>
      </c>
      <c r="L4010" s="3"/>
    </row>
    <row r="4011" spans="1:12" ht="13.5" customHeight="1" x14ac:dyDescent="0.25">
      <c r="A4011" s="3" t="s">
        <v>9</v>
      </c>
      <c r="B4011" s="2" t="s">
        <v>42877</v>
      </c>
      <c r="C4011" s="2" t="s">
        <v>15914</v>
      </c>
      <c r="D4011" s="3" t="s">
        <v>15915</v>
      </c>
      <c r="E4011" s="3" t="s">
        <v>15916</v>
      </c>
      <c r="F4011" s="3" t="s">
        <v>15917</v>
      </c>
      <c r="G4011" s="3" t="s">
        <v>15918</v>
      </c>
      <c r="H4011" s="3" t="s">
        <v>34381</v>
      </c>
      <c r="I4011" s="3" t="s">
        <v>34382</v>
      </c>
      <c r="J4011" s="3" t="s">
        <v>34383</v>
      </c>
      <c r="K4011" s="3" t="s">
        <v>34384</v>
      </c>
      <c r="L4011" s="3"/>
    </row>
    <row r="4012" spans="1:12" ht="13.5" customHeight="1" x14ac:dyDescent="0.25">
      <c r="A4012" s="3" t="s">
        <v>9</v>
      </c>
      <c r="B4012" s="2" t="s">
        <v>42878</v>
      </c>
      <c r="C4012" s="2" t="s">
        <v>15919</v>
      </c>
      <c r="D4012" s="3" t="s">
        <v>15920</v>
      </c>
      <c r="E4012" s="3" t="s">
        <v>15921</v>
      </c>
      <c r="F4012" s="3" t="s">
        <v>15922</v>
      </c>
      <c r="G4012" s="3" t="s">
        <v>15923</v>
      </c>
      <c r="H4012" s="3" t="s">
        <v>34385</v>
      </c>
      <c r="I4012" s="3" t="s">
        <v>34386</v>
      </c>
      <c r="J4012" s="3" t="s">
        <v>34387</v>
      </c>
      <c r="K4012" s="3" t="s">
        <v>34388</v>
      </c>
      <c r="L4012" s="3"/>
    </row>
    <row r="4013" spans="1:12" ht="13.5" customHeight="1" x14ac:dyDescent="0.25">
      <c r="A4013" s="3" t="s">
        <v>84</v>
      </c>
      <c r="B4013" s="2" t="s">
        <v>42879</v>
      </c>
      <c r="C4013" s="2" t="s">
        <v>15924</v>
      </c>
      <c r="D4013" s="3" t="s">
        <v>15925</v>
      </c>
      <c r="E4013" s="3" t="s">
        <v>15926</v>
      </c>
      <c r="F4013" s="3" t="s">
        <v>15927</v>
      </c>
      <c r="G4013" s="3" t="s">
        <v>15928</v>
      </c>
      <c r="H4013" s="3" t="s">
        <v>34389</v>
      </c>
      <c r="I4013" s="3" t="s">
        <v>34390</v>
      </c>
      <c r="J4013" s="3" t="s">
        <v>34391</v>
      </c>
      <c r="K4013" s="3" t="s">
        <v>34392</v>
      </c>
      <c r="L4013" s="3"/>
    </row>
    <row r="4014" spans="1:12" ht="13.5" customHeight="1" x14ac:dyDescent="0.25">
      <c r="A4014" s="3" t="s">
        <v>9</v>
      </c>
      <c r="B4014" s="2" t="s">
        <v>42880</v>
      </c>
      <c r="C4014" s="2" t="s">
        <v>15929</v>
      </c>
      <c r="D4014" s="3" t="s">
        <v>15930</v>
      </c>
      <c r="E4014" s="3" t="s">
        <v>15930</v>
      </c>
      <c r="F4014" s="3" t="s">
        <v>15931</v>
      </c>
      <c r="G4014" s="3" t="s">
        <v>15932</v>
      </c>
      <c r="H4014" s="3" t="s">
        <v>34393</v>
      </c>
      <c r="I4014" s="3" t="s">
        <v>34393</v>
      </c>
      <c r="J4014" s="3" t="s">
        <v>34394</v>
      </c>
      <c r="K4014" s="4" t="s">
        <v>34395</v>
      </c>
      <c r="L4014" s="3"/>
    </row>
    <row r="4015" spans="1:12" ht="13.5" customHeight="1" x14ac:dyDescent="0.25">
      <c r="A4015" s="3" t="s">
        <v>9</v>
      </c>
      <c r="B4015" s="2" t="s">
        <v>42881</v>
      </c>
      <c r="C4015" s="2" t="s">
        <v>15933</v>
      </c>
      <c r="D4015" s="3" t="s">
        <v>15934</v>
      </c>
      <c r="E4015" s="3" t="s">
        <v>15934</v>
      </c>
      <c r="F4015" s="3" t="s">
        <v>15935</v>
      </c>
      <c r="G4015" s="3" t="s">
        <v>15936</v>
      </c>
      <c r="H4015" s="3" t="s">
        <v>34396</v>
      </c>
      <c r="I4015" s="3" t="s">
        <v>34396</v>
      </c>
      <c r="J4015" s="3" t="s">
        <v>34397</v>
      </c>
      <c r="K4015" s="4" t="s">
        <v>34398</v>
      </c>
      <c r="L4015" s="3"/>
    </row>
    <row r="4016" spans="1:12" ht="13.5" customHeight="1" x14ac:dyDescent="0.25">
      <c r="A4016" s="3" t="s">
        <v>213</v>
      </c>
      <c r="B4016" s="2" t="s">
        <v>42882</v>
      </c>
      <c r="C4016" s="2" t="s">
        <v>15937</v>
      </c>
      <c r="D4016" s="3" t="s">
        <v>15938</v>
      </c>
      <c r="E4016" s="3" t="s">
        <v>15938</v>
      </c>
      <c r="F4016" s="3" t="s">
        <v>15939</v>
      </c>
      <c r="G4016" s="3" t="s">
        <v>15938</v>
      </c>
      <c r="H4016" s="3" t="s">
        <v>34399</v>
      </c>
      <c r="I4016" s="3" t="s">
        <v>34399</v>
      </c>
      <c r="J4016" s="3" t="s">
        <v>34400</v>
      </c>
      <c r="K4016" s="3" t="s">
        <v>34399</v>
      </c>
      <c r="L4016" s="3"/>
    </row>
    <row r="4017" spans="1:12" ht="13.5" customHeight="1" x14ac:dyDescent="0.25">
      <c r="A4017" s="3" t="s">
        <v>9</v>
      </c>
      <c r="B4017" s="2" t="s">
        <v>42883</v>
      </c>
      <c r="C4017" s="2" t="s">
        <v>15940</v>
      </c>
      <c r="D4017" s="3" t="s">
        <v>15941</v>
      </c>
      <c r="E4017" s="3" t="s">
        <v>15941</v>
      </c>
      <c r="F4017" s="3" t="s">
        <v>15942</v>
      </c>
      <c r="G4017" s="3" t="s">
        <v>15943</v>
      </c>
      <c r="H4017" s="3" t="s">
        <v>34401</v>
      </c>
      <c r="I4017" s="3" t="s">
        <v>34401</v>
      </c>
      <c r="J4017" s="3" t="s">
        <v>34402</v>
      </c>
      <c r="K4017" s="3" t="s">
        <v>34403</v>
      </c>
      <c r="L4017" s="3"/>
    </row>
    <row r="4018" spans="1:12" ht="13.5" customHeight="1" x14ac:dyDescent="0.25">
      <c r="A4018" s="5" t="s">
        <v>13581</v>
      </c>
      <c r="B4018" s="5" t="s">
        <v>42883</v>
      </c>
      <c r="C4018" s="5" t="s">
        <v>15940</v>
      </c>
      <c r="D4018" s="5" t="s">
        <v>15941</v>
      </c>
      <c r="E4018" s="1" t="s">
        <v>15941</v>
      </c>
      <c r="F4018" s="1" t="s">
        <v>15942</v>
      </c>
      <c r="G4018" s="1" t="s">
        <v>15943</v>
      </c>
      <c r="H4018" s="5" t="str">
        <f ca="1">IFERROR(__xludf.DUMMYFUNCTION("GOOGLETRANSLATE(D160,""en"",""ja"")"),"前立腺酸性ホスファターゼ")</f>
        <v>前立腺酸性ホスファターゼ</v>
      </c>
      <c r="I4018" s="5" t="str">
        <f ca="1">IFERROR(__xludf.DUMMYFUNCTION("GOOGLETRANSLATE(E160,""en"",""ja"")"),"前立腺酸性ホスファターゼ")</f>
        <v>前立腺酸性ホスファターゼ</v>
      </c>
      <c r="J4018" s="5" t="str">
        <f ca="1">IFERROR(__xludf.DUMMYFUNCTION("GOOGLETRANSLATE(F160,""en"",""ja"")"),"生物学的標本中の前立腺酸性ホスファターゼの測定。")</f>
        <v>生物学的標本中の前立腺酸性ホスファターゼの測定。</v>
      </c>
      <c r="K4018" s="5" t="str">
        <f ca="1">IFERROR(__xludf.DUMMYFUNCTION("GOOGLETRANSLATE(G160,""en"",""ja"")"),"前立腺酸性ホスファターゼ測定")</f>
        <v>前立腺酸性ホスファターゼ測定</v>
      </c>
      <c r="L4018" s="3"/>
    </row>
    <row r="4019" spans="1:12" ht="13.5" customHeight="1" x14ac:dyDescent="0.25">
      <c r="A4019" s="3" t="s">
        <v>9</v>
      </c>
      <c r="B4019" s="2" t="s">
        <v>42884</v>
      </c>
      <c r="C4019" s="2" t="s">
        <v>15944</v>
      </c>
      <c r="D4019" s="3" t="s">
        <v>15945</v>
      </c>
      <c r="E4019" s="3" t="s">
        <v>15945</v>
      </c>
      <c r="F4019" s="3" t="s">
        <v>15946</v>
      </c>
      <c r="G4019" s="3" t="s">
        <v>15947</v>
      </c>
      <c r="H4019" s="3" t="s">
        <v>34404</v>
      </c>
      <c r="I4019" s="3" t="s">
        <v>34404</v>
      </c>
      <c r="J4019" s="3" t="s">
        <v>34405</v>
      </c>
      <c r="K4019" s="3" t="s">
        <v>34406</v>
      </c>
      <c r="L4019" s="3"/>
    </row>
    <row r="4020" spans="1:12" ht="13.5" customHeight="1" x14ac:dyDescent="0.25">
      <c r="A4020" s="3" t="s">
        <v>9</v>
      </c>
      <c r="B4020" s="2" t="s">
        <v>42885</v>
      </c>
      <c r="C4020" s="2" t="s">
        <v>15948</v>
      </c>
      <c r="D4020" s="3" t="s">
        <v>15949</v>
      </c>
      <c r="E4020" s="3" t="s">
        <v>15949</v>
      </c>
      <c r="F4020" s="3" t="s">
        <v>15950</v>
      </c>
      <c r="G4020" s="3" t="s">
        <v>15951</v>
      </c>
      <c r="H4020" s="3" t="s">
        <v>34407</v>
      </c>
      <c r="I4020" s="3" t="s">
        <v>34407</v>
      </c>
      <c r="J4020" s="3" t="s">
        <v>34408</v>
      </c>
      <c r="K4020" s="3" t="s">
        <v>34409</v>
      </c>
      <c r="L4020" s="3"/>
    </row>
    <row r="4021" spans="1:12" ht="13.5" customHeight="1" x14ac:dyDescent="0.25">
      <c r="A4021" s="3" t="s">
        <v>9</v>
      </c>
      <c r="B4021" s="2" t="s">
        <v>42886</v>
      </c>
      <c r="C4021" s="2" t="s">
        <v>15952</v>
      </c>
      <c r="D4021" s="3" t="s">
        <v>15953</v>
      </c>
      <c r="E4021" s="3" t="s">
        <v>15953</v>
      </c>
      <c r="F4021" s="3" t="s">
        <v>15954</v>
      </c>
      <c r="G4021" s="3" t="s">
        <v>15955</v>
      </c>
      <c r="H4021" s="3" t="s">
        <v>34410</v>
      </c>
      <c r="I4021" s="3" t="s">
        <v>34410</v>
      </c>
      <c r="J4021" s="3" t="s">
        <v>34411</v>
      </c>
      <c r="K4021" s="3" t="s">
        <v>34412</v>
      </c>
      <c r="L4021" s="3"/>
    </row>
    <row r="4022" spans="1:12" ht="13.5" customHeight="1" x14ac:dyDescent="0.25">
      <c r="A4022" s="3" t="s">
        <v>70</v>
      </c>
      <c r="B4022" s="2" t="s">
        <v>42887</v>
      </c>
      <c r="C4022" s="2" t="s">
        <v>15956</v>
      </c>
      <c r="D4022" s="3" t="s">
        <v>15957</v>
      </c>
      <c r="E4022" s="3" t="s">
        <v>15957</v>
      </c>
      <c r="F4022" s="3" t="s">
        <v>15958</v>
      </c>
      <c r="G4022" s="3" t="s">
        <v>15959</v>
      </c>
      <c r="H4022" s="3" t="s">
        <v>34413</v>
      </c>
      <c r="I4022" s="3" t="s">
        <v>34413</v>
      </c>
      <c r="J4022" s="3" t="s">
        <v>34414</v>
      </c>
      <c r="K4022" s="3" t="s">
        <v>34415</v>
      </c>
      <c r="L4022" s="3"/>
    </row>
    <row r="4023" spans="1:12" ht="13.5" customHeight="1" x14ac:dyDescent="0.25">
      <c r="A4023" s="3" t="s">
        <v>145</v>
      </c>
      <c r="B4023" s="2" t="s">
        <v>42888</v>
      </c>
      <c r="C4023" s="2" t="s">
        <v>15960</v>
      </c>
      <c r="D4023" s="3" t="s">
        <v>15961</v>
      </c>
      <c r="E4023" s="3" t="s">
        <v>15961</v>
      </c>
      <c r="F4023" s="3" t="s">
        <v>15962</v>
      </c>
      <c r="G4023" s="3" t="s">
        <v>15961</v>
      </c>
      <c r="H4023" s="3" t="s">
        <v>34416</v>
      </c>
      <c r="I4023" s="3" t="s">
        <v>34416</v>
      </c>
      <c r="J4023" s="3" t="s">
        <v>34417</v>
      </c>
      <c r="K4023" s="3" t="s">
        <v>34416</v>
      </c>
      <c r="L4023" s="3"/>
    </row>
    <row r="4024" spans="1:12" ht="13.5" customHeight="1" x14ac:dyDescent="0.25">
      <c r="A4024" s="3" t="s">
        <v>9</v>
      </c>
      <c r="B4024" s="2" t="s">
        <v>42889</v>
      </c>
      <c r="C4024" s="2" t="s">
        <v>15963</v>
      </c>
      <c r="D4024" s="3" t="s">
        <v>15964</v>
      </c>
      <c r="E4024" s="3" t="s">
        <v>15965</v>
      </c>
      <c r="F4024" s="3" t="s">
        <v>15966</v>
      </c>
      <c r="G4024" s="3" t="s">
        <v>15967</v>
      </c>
      <c r="H4024" s="3" t="s">
        <v>34418</v>
      </c>
      <c r="I4024" s="3" t="s">
        <v>34419</v>
      </c>
      <c r="J4024" s="3" t="s">
        <v>34420</v>
      </c>
      <c r="K4024" s="3" t="s">
        <v>34421</v>
      </c>
      <c r="L4024" s="3"/>
    </row>
    <row r="4025" spans="1:12" ht="13.5" customHeight="1" x14ac:dyDescent="0.25">
      <c r="A4025" s="3" t="s">
        <v>9</v>
      </c>
      <c r="B4025" s="2" t="s">
        <v>42890</v>
      </c>
      <c r="C4025" s="2" t="s">
        <v>15968</v>
      </c>
      <c r="D4025" s="3" t="s">
        <v>15969</v>
      </c>
      <c r="E4025" s="3" t="s">
        <v>15969</v>
      </c>
      <c r="F4025" s="3" t="s">
        <v>15970</v>
      </c>
      <c r="G4025" s="3" t="s">
        <v>15971</v>
      </c>
      <c r="H4025" s="3" t="s">
        <v>34422</v>
      </c>
      <c r="I4025" s="3" t="s">
        <v>34422</v>
      </c>
      <c r="J4025" s="3" t="s">
        <v>34423</v>
      </c>
      <c r="K4025" s="3" t="s">
        <v>34424</v>
      </c>
      <c r="L4025" s="3"/>
    </row>
    <row r="4026" spans="1:12" ht="13.5" customHeight="1" x14ac:dyDescent="0.25">
      <c r="A4026" s="5" t="s">
        <v>13581</v>
      </c>
      <c r="B4026" s="5" t="s">
        <v>45013</v>
      </c>
      <c r="C4026" s="5" t="s">
        <v>45014</v>
      </c>
      <c r="D4026" s="5" t="s">
        <v>45015</v>
      </c>
      <c r="E4026" s="1" t="s">
        <v>45015</v>
      </c>
      <c r="F4026" s="1" t="s">
        <v>45016</v>
      </c>
      <c r="G4026" s="1" t="s">
        <v>45017</v>
      </c>
      <c r="H4026" s="5" t="str">
        <f ca="1">IFERROR(__xludf.DUMMYFUNCTION("GOOGLETRANSLATE(D161,""en"",""ja"")"),"PAX3-FKHR融合タンパク質")</f>
        <v>PAX3-FKHR融合タンパク質</v>
      </c>
      <c r="I4026" s="5" t="str">
        <f ca="1">IFERROR(__xludf.DUMMYFUNCTION("GOOGLETRANSLATE(E161,""en"",""ja"")"),"PAX3-FKHR融合タンパク質")</f>
        <v>PAX3-FKHR融合タンパク質</v>
      </c>
      <c r="J4026" s="5" t="str">
        <f ca="1">IFERROR(__xludf.DUMMYFUNCTION("GOOGLETRANSLATE(F161,""en"",""ja"")"),"生物標本中の PAX3-FKHR 融合タンパク質の測定。")</f>
        <v>生物標本中の PAX3-FKHR 融合タンパク質の測定。</v>
      </c>
      <c r="K4026" s="5" t="str">
        <f ca="1">IFERROR(__xludf.DUMMYFUNCTION("GOOGLETRANSLATE(G161,""en"",""ja"")"),"PAX3-FKHR融合タンパク質測定")</f>
        <v>PAX3-FKHR融合タンパク質測定</v>
      </c>
      <c r="L4026" s="3"/>
    </row>
    <row r="4027" spans="1:12" ht="13.5" customHeight="1" x14ac:dyDescent="0.25">
      <c r="A4027" s="3" t="s">
        <v>106</v>
      </c>
      <c r="B4027" s="2" t="s">
        <v>42891</v>
      </c>
      <c r="C4027" s="2" t="s">
        <v>15972</v>
      </c>
      <c r="D4027" s="3" t="s">
        <v>15973</v>
      </c>
      <c r="E4027" s="3" t="s">
        <v>15974</v>
      </c>
      <c r="F4027" s="3" t="s">
        <v>15975</v>
      </c>
      <c r="G4027" s="3" t="s">
        <v>15976</v>
      </c>
      <c r="H4027" s="3" t="s">
        <v>34425</v>
      </c>
      <c r="I4027" s="3" t="s">
        <v>34426</v>
      </c>
      <c r="J4027" s="3" t="s">
        <v>34427</v>
      </c>
      <c r="K4027" s="3" t="s">
        <v>34428</v>
      </c>
      <c r="L4027" s="3"/>
    </row>
    <row r="4028" spans="1:12" ht="13.5" customHeight="1" x14ac:dyDescent="0.25">
      <c r="A4028" s="3" t="s">
        <v>9</v>
      </c>
      <c r="B4028" s="2" t="s">
        <v>42892</v>
      </c>
      <c r="C4028" s="2" t="s">
        <v>15977</v>
      </c>
      <c r="D4028" s="3" t="s">
        <v>15978</v>
      </c>
      <c r="E4028" s="3" t="s">
        <v>15978</v>
      </c>
      <c r="F4028" s="3" t="s">
        <v>15979</v>
      </c>
      <c r="G4028" s="3" t="s">
        <v>15980</v>
      </c>
      <c r="H4028" s="3" t="s">
        <v>34429</v>
      </c>
      <c r="I4028" s="3" t="s">
        <v>34429</v>
      </c>
      <c r="J4028" s="3" t="s">
        <v>34430</v>
      </c>
      <c r="K4028" s="3" t="s">
        <v>34431</v>
      </c>
      <c r="L4028" s="3"/>
    </row>
    <row r="4029" spans="1:12" ht="13.5" customHeight="1" x14ac:dyDescent="0.25">
      <c r="A4029" s="3" t="s">
        <v>9</v>
      </c>
      <c r="B4029" s="2" t="s">
        <v>42893</v>
      </c>
      <c r="C4029" s="2" t="s">
        <v>15981</v>
      </c>
      <c r="D4029" s="3" t="s">
        <v>15982</v>
      </c>
      <c r="E4029" s="3" t="s">
        <v>15982</v>
      </c>
      <c r="F4029" s="3" t="s">
        <v>15983</v>
      </c>
      <c r="G4029" s="3" t="s">
        <v>15984</v>
      </c>
      <c r="H4029" s="3" t="s">
        <v>34432</v>
      </c>
      <c r="I4029" s="3" t="s">
        <v>34432</v>
      </c>
      <c r="J4029" s="3" t="s">
        <v>34433</v>
      </c>
      <c r="K4029" s="4" t="s">
        <v>34434</v>
      </c>
      <c r="L4029" s="3"/>
    </row>
    <row r="4030" spans="1:12" ht="13.5" customHeight="1" x14ac:dyDescent="0.25">
      <c r="A4030" s="3" t="s">
        <v>106</v>
      </c>
      <c r="B4030" s="2" t="s">
        <v>42894</v>
      </c>
      <c r="C4030" s="2" t="s">
        <v>15985</v>
      </c>
      <c r="D4030" s="3" t="s">
        <v>15986</v>
      </c>
      <c r="E4030" s="3" t="s">
        <v>15987</v>
      </c>
      <c r="F4030" s="3" t="s">
        <v>15988</v>
      </c>
      <c r="G4030" s="3" t="s">
        <v>15989</v>
      </c>
      <c r="H4030" s="3" t="s">
        <v>34435</v>
      </c>
      <c r="I4030" s="3" t="s">
        <v>34436</v>
      </c>
      <c r="J4030" s="3" t="s">
        <v>34437</v>
      </c>
      <c r="K4030" s="3" t="s">
        <v>34438</v>
      </c>
      <c r="L4030" s="3"/>
    </row>
    <row r="4031" spans="1:12" ht="13.5" customHeight="1" x14ac:dyDescent="0.25">
      <c r="A4031" s="3" t="s">
        <v>84</v>
      </c>
      <c r="B4031" s="2" t="s">
        <v>42895</v>
      </c>
      <c r="C4031" s="2" t="s">
        <v>15990</v>
      </c>
      <c r="D4031" s="3" t="s">
        <v>15991</v>
      </c>
      <c r="E4031" s="3" t="s">
        <v>15991</v>
      </c>
      <c r="F4031" s="3" t="s">
        <v>15992</v>
      </c>
      <c r="G4031" s="3" t="s">
        <v>15991</v>
      </c>
      <c r="H4031" s="3" t="s">
        <v>34439</v>
      </c>
      <c r="I4031" s="3" t="s">
        <v>34439</v>
      </c>
      <c r="J4031" s="3" t="s">
        <v>34440</v>
      </c>
      <c r="K4031" s="3" t="s">
        <v>34439</v>
      </c>
      <c r="L4031" s="3"/>
    </row>
    <row r="4032" spans="1:12" ht="13.5" customHeight="1" x14ac:dyDescent="0.25">
      <c r="A4032" s="3" t="s">
        <v>106</v>
      </c>
      <c r="B4032" s="2" t="s">
        <v>42896</v>
      </c>
      <c r="C4032" s="2" t="s">
        <v>15993</v>
      </c>
      <c r="D4032" s="3" t="s">
        <v>15994</v>
      </c>
      <c r="E4032" s="3" t="s">
        <v>15994</v>
      </c>
      <c r="F4032" s="3" t="s">
        <v>15995</v>
      </c>
      <c r="G4032" s="3" t="s">
        <v>15996</v>
      </c>
      <c r="H4032" s="3" t="s">
        <v>34441</v>
      </c>
      <c r="I4032" s="3" t="s">
        <v>34441</v>
      </c>
      <c r="J4032" s="3" t="s">
        <v>34442</v>
      </c>
      <c r="K4032" s="3" t="s">
        <v>34443</v>
      </c>
      <c r="L4032" s="3"/>
    </row>
    <row r="4033" spans="1:12" ht="13.5" customHeight="1" x14ac:dyDescent="0.25">
      <c r="A4033" s="3" t="s">
        <v>9</v>
      </c>
      <c r="B4033" s="2" t="s">
        <v>42897</v>
      </c>
      <c r="C4033" s="2" t="s">
        <v>15993</v>
      </c>
      <c r="D4033" s="3" t="s">
        <v>15997</v>
      </c>
      <c r="E4033" s="3" t="s">
        <v>15997</v>
      </c>
      <c r="F4033" s="3" t="s">
        <v>15998</v>
      </c>
      <c r="G4033" s="3" t="s">
        <v>15999</v>
      </c>
      <c r="H4033" s="3" t="s">
        <v>34444</v>
      </c>
      <c r="I4033" s="3" t="s">
        <v>34444</v>
      </c>
      <c r="J4033" s="3" t="s">
        <v>34445</v>
      </c>
      <c r="K4033" s="3" t="s">
        <v>34446</v>
      </c>
      <c r="L4033" s="3"/>
    </row>
    <row r="4034" spans="1:12" ht="13.5" customHeight="1" x14ac:dyDescent="0.25">
      <c r="A4034" s="3" t="s">
        <v>9</v>
      </c>
      <c r="B4034" s="2" t="s">
        <v>42898</v>
      </c>
      <c r="C4034" s="2" t="s">
        <v>16000</v>
      </c>
      <c r="D4034" s="3" t="s">
        <v>16001</v>
      </c>
      <c r="E4034" s="3" t="s">
        <v>16001</v>
      </c>
      <c r="F4034" s="3" t="s">
        <v>16002</v>
      </c>
      <c r="G4034" s="3" t="s">
        <v>16003</v>
      </c>
      <c r="H4034" s="3" t="s">
        <v>34447</v>
      </c>
      <c r="I4034" s="3" t="s">
        <v>34447</v>
      </c>
      <c r="J4034" s="3" t="s">
        <v>34448</v>
      </c>
      <c r="K4034" s="4" t="s">
        <v>34449</v>
      </c>
      <c r="L4034" s="3"/>
    </row>
    <row r="4035" spans="1:12" ht="13.5" customHeight="1" x14ac:dyDescent="0.25">
      <c r="A4035" s="3" t="s">
        <v>106</v>
      </c>
      <c r="B4035" s="2" t="s">
        <v>42899</v>
      </c>
      <c r="C4035" s="2" t="s">
        <v>16004</v>
      </c>
      <c r="D4035" s="3" t="s">
        <v>16005</v>
      </c>
      <c r="E4035" s="3" t="s">
        <v>16006</v>
      </c>
      <c r="F4035" s="3" t="s">
        <v>16007</v>
      </c>
      <c r="G4035" s="3" t="s">
        <v>16008</v>
      </c>
      <c r="H4035" s="3" t="s">
        <v>34450</v>
      </c>
      <c r="I4035" s="3" t="s">
        <v>34451</v>
      </c>
      <c r="J4035" s="3" t="s">
        <v>34452</v>
      </c>
      <c r="K4035" s="4" t="s">
        <v>34453</v>
      </c>
      <c r="L4035" s="3"/>
    </row>
    <row r="4036" spans="1:12" ht="13.5" customHeight="1" x14ac:dyDescent="0.25">
      <c r="A4036" s="3" t="s">
        <v>106</v>
      </c>
      <c r="B4036" s="2" t="s">
        <v>42900</v>
      </c>
      <c r="C4036" s="2" t="s">
        <v>16009</v>
      </c>
      <c r="D4036" s="3" t="s">
        <v>16010</v>
      </c>
      <c r="E4036" s="3" t="s">
        <v>16011</v>
      </c>
      <c r="F4036" s="3" t="s">
        <v>16012</v>
      </c>
      <c r="G4036" s="3" t="s">
        <v>16013</v>
      </c>
      <c r="H4036" s="3" t="s">
        <v>34454</v>
      </c>
      <c r="I4036" s="3" t="s">
        <v>34455</v>
      </c>
      <c r="J4036" s="3" t="s">
        <v>34456</v>
      </c>
      <c r="K4036" s="4" t="s">
        <v>34457</v>
      </c>
      <c r="L4036" s="3"/>
    </row>
    <row r="4037" spans="1:12" ht="13.5" customHeight="1" x14ac:dyDescent="0.25">
      <c r="A4037" s="3" t="s">
        <v>106</v>
      </c>
      <c r="B4037" s="2" t="s">
        <v>42901</v>
      </c>
      <c r="C4037" s="2" t="s">
        <v>16014</v>
      </c>
      <c r="D4037" s="3" t="s">
        <v>16015</v>
      </c>
      <c r="E4037" s="3" t="s">
        <v>16016</v>
      </c>
      <c r="F4037" s="3" t="s">
        <v>16017</v>
      </c>
      <c r="G4037" s="3" t="s">
        <v>16018</v>
      </c>
      <c r="H4037" s="3" t="s">
        <v>34458</v>
      </c>
      <c r="I4037" s="3" t="s">
        <v>34459</v>
      </c>
      <c r="J4037" s="3" t="s">
        <v>34460</v>
      </c>
      <c r="K4037" s="4" t="s">
        <v>34461</v>
      </c>
      <c r="L4037" s="3"/>
    </row>
    <row r="4038" spans="1:12" ht="13.5" customHeight="1" x14ac:dyDescent="0.25">
      <c r="A4038" s="3" t="s">
        <v>70</v>
      </c>
      <c r="B4038" s="2" t="s">
        <v>42902</v>
      </c>
      <c r="C4038" s="2" t="s">
        <v>16019</v>
      </c>
      <c r="D4038" s="3" t="s">
        <v>16020</v>
      </c>
      <c r="E4038" s="3" t="s">
        <v>16020</v>
      </c>
      <c r="F4038" s="3" t="s">
        <v>16021</v>
      </c>
      <c r="G4038" s="3" t="s">
        <v>16022</v>
      </c>
      <c r="H4038" s="3" t="s">
        <v>34462</v>
      </c>
      <c r="I4038" s="3" t="s">
        <v>34462</v>
      </c>
      <c r="J4038" s="3" t="s">
        <v>34463</v>
      </c>
      <c r="K4038" s="3" t="s">
        <v>34464</v>
      </c>
      <c r="L4038" s="3"/>
    </row>
    <row r="4039" spans="1:12" ht="13.5" customHeight="1" x14ac:dyDescent="0.25">
      <c r="A4039" s="3" t="s">
        <v>106</v>
      </c>
      <c r="B4039" s="2" t="s">
        <v>42903</v>
      </c>
      <c r="C4039" s="2" t="s">
        <v>16023</v>
      </c>
      <c r="D4039" s="3" t="s">
        <v>16024</v>
      </c>
      <c r="E4039" s="3" t="s">
        <v>16024</v>
      </c>
      <c r="F4039" s="3" t="s">
        <v>16025</v>
      </c>
      <c r="G4039" s="3" t="s">
        <v>16026</v>
      </c>
      <c r="H4039" s="3" t="s">
        <v>34465</v>
      </c>
      <c r="I4039" s="3" t="s">
        <v>34465</v>
      </c>
      <c r="J4039" s="3" t="s">
        <v>34466</v>
      </c>
      <c r="K4039" s="3" t="s">
        <v>34467</v>
      </c>
      <c r="L4039" s="3"/>
    </row>
    <row r="4040" spans="1:12" ht="13.5" customHeight="1" x14ac:dyDescent="0.25">
      <c r="A4040" s="3" t="s">
        <v>106</v>
      </c>
      <c r="B4040" s="2" t="s">
        <v>42904</v>
      </c>
      <c r="C4040" s="2" t="s">
        <v>16027</v>
      </c>
      <c r="D4040" s="3" t="s">
        <v>16028</v>
      </c>
      <c r="E4040" s="3" t="s">
        <v>16029</v>
      </c>
      <c r="F4040" s="3" t="s">
        <v>16030</v>
      </c>
      <c r="G4040" s="3" t="s">
        <v>16031</v>
      </c>
      <c r="H4040" s="3" t="s">
        <v>34468</v>
      </c>
      <c r="I4040" s="3" t="s">
        <v>34469</v>
      </c>
      <c r="J4040" s="3" t="s">
        <v>34470</v>
      </c>
      <c r="K4040" s="4" t="s">
        <v>34471</v>
      </c>
      <c r="L4040" s="3"/>
    </row>
    <row r="4041" spans="1:12" ht="13.5" customHeight="1" x14ac:dyDescent="0.25">
      <c r="A4041" s="3" t="s">
        <v>106</v>
      </c>
      <c r="B4041" s="2" t="s">
        <v>42905</v>
      </c>
      <c r="C4041" s="2" t="s">
        <v>16032</v>
      </c>
      <c r="D4041" s="3" t="s">
        <v>16033</v>
      </c>
      <c r="E4041" s="3" t="s">
        <v>16034</v>
      </c>
      <c r="F4041" s="3" t="s">
        <v>16035</v>
      </c>
      <c r="G4041" s="3" t="s">
        <v>16036</v>
      </c>
      <c r="H4041" s="3" t="s">
        <v>34472</v>
      </c>
      <c r="I4041" s="3" t="s">
        <v>34473</v>
      </c>
      <c r="J4041" s="3" t="s">
        <v>34474</v>
      </c>
      <c r="K4041" s="4" t="s">
        <v>34475</v>
      </c>
      <c r="L4041" s="3"/>
    </row>
    <row r="4042" spans="1:12" ht="13.5" customHeight="1" x14ac:dyDescent="0.25">
      <c r="A4042" s="3" t="s">
        <v>106</v>
      </c>
      <c r="B4042" s="2" t="s">
        <v>42906</v>
      </c>
      <c r="C4042" s="2" t="s">
        <v>16037</v>
      </c>
      <c r="D4042" s="3" t="s">
        <v>16038</v>
      </c>
      <c r="E4042" s="3" t="s">
        <v>16039</v>
      </c>
      <c r="F4042" s="3" t="s">
        <v>16040</v>
      </c>
      <c r="G4042" s="3" t="s">
        <v>16041</v>
      </c>
      <c r="H4042" s="3" t="s">
        <v>34476</v>
      </c>
      <c r="I4042" s="3" t="s">
        <v>34477</v>
      </c>
      <c r="J4042" s="3" t="s">
        <v>34478</v>
      </c>
      <c r="K4042" s="4" t="s">
        <v>34479</v>
      </c>
      <c r="L4042" s="3"/>
    </row>
    <row r="4043" spans="1:12" ht="13.5" customHeight="1" x14ac:dyDescent="0.25">
      <c r="A4043" s="3" t="s">
        <v>213</v>
      </c>
      <c r="B4043" s="2" t="s">
        <v>42907</v>
      </c>
      <c r="C4043" s="2" t="s">
        <v>16042</v>
      </c>
      <c r="D4043" s="3" t="s">
        <v>16043</v>
      </c>
      <c r="E4043" s="3" t="s">
        <v>16044</v>
      </c>
      <c r="F4043" s="3" t="s">
        <v>16045</v>
      </c>
      <c r="G4043" s="3" t="s">
        <v>16046</v>
      </c>
      <c r="H4043" s="3" t="s">
        <v>34480</v>
      </c>
      <c r="I4043" s="3" t="s">
        <v>34481</v>
      </c>
      <c r="J4043" s="3" t="s">
        <v>34482</v>
      </c>
      <c r="K4043" s="3" t="s">
        <v>34483</v>
      </c>
      <c r="L4043" s="3"/>
    </row>
    <row r="4044" spans="1:12" ht="13.5" customHeight="1" x14ac:dyDescent="0.25">
      <c r="A4044" s="3" t="s">
        <v>106</v>
      </c>
      <c r="B4044" s="2" t="s">
        <v>42908</v>
      </c>
      <c r="C4044" s="2" t="s">
        <v>16047</v>
      </c>
      <c r="D4044" s="3" t="s">
        <v>16048</v>
      </c>
      <c r="E4044" s="3" t="s">
        <v>16049</v>
      </c>
      <c r="F4044" s="3" t="s">
        <v>16050</v>
      </c>
      <c r="G4044" s="3" t="s">
        <v>16051</v>
      </c>
      <c r="H4044" s="3" t="s">
        <v>34484</v>
      </c>
      <c r="I4044" s="3" t="s">
        <v>34485</v>
      </c>
      <c r="J4044" s="3" t="s">
        <v>34486</v>
      </c>
      <c r="K4044" s="4" t="s">
        <v>34487</v>
      </c>
      <c r="L4044" s="3"/>
    </row>
    <row r="4045" spans="1:12" ht="13.5" customHeight="1" x14ac:dyDescent="0.25">
      <c r="A4045" s="3" t="s">
        <v>106</v>
      </c>
      <c r="B4045" s="2" t="s">
        <v>42909</v>
      </c>
      <c r="C4045" s="2" t="s">
        <v>16052</v>
      </c>
      <c r="D4045" s="3" t="s">
        <v>16053</v>
      </c>
      <c r="E4045" s="3" t="s">
        <v>16054</v>
      </c>
      <c r="F4045" s="3" t="s">
        <v>16055</v>
      </c>
      <c r="G4045" s="3" t="s">
        <v>16056</v>
      </c>
      <c r="H4045" s="3" t="s">
        <v>34488</v>
      </c>
      <c r="I4045" s="3" t="s">
        <v>34489</v>
      </c>
      <c r="J4045" s="3" t="s">
        <v>34490</v>
      </c>
      <c r="K4045" s="4" t="s">
        <v>34491</v>
      </c>
      <c r="L4045" s="3"/>
    </row>
    <row r="4046" spans="1:12" ht="13.5" customHeight="1" x14ac:dyDescent="0.25">
      <c r="A4046" s="3" t="s">
        <v>106</v>
      </c>
      <c r="B4046" s="2" t="s">
        <v>42910</v>
      </c>
      <c r="C4046" s="2" t="s">
        <v>16057</v>
      </c>
      <c r="D4046" s="3" t="s">
        <v>16058</v>
      </c>
      <c r="E4046" s="3" t="s">
        <v>16059</v>
      </c>
      <c r="F4046" s="3" t="s">
        <v>16060</v>
      </c>
      <c r="G4046" s="3" t="s">
        <v>16061</v>
      </c>
      <c r="H4046" s="3" t="s">
        <v>34492</v>
      </c>
      <c r="I4046" s="3" t="s">
        <v>34493</v>
      </c>
      <c r="J4046" s="3" t="s">
        <v>34494</v>
      </c>
      <c r="K4046" s="4" t="s">
        <v>34495</v>
      </c>
      <c r="L4046" s="3"/>
    </row>
    <row r="4047" spans="1:12" ht="13.5" customHeight="1" x14ac:dyDescent="0.25">
      <c r="A4047" s="3" t="s">
        <v>106</v>
      </c>
      <c r="B4047" s="2" t="s">
        <v>42911</v>
      </c>
      <c r="C4047" s="2" t="s">
        <v>16062</v>
      </c>
      <c r="D4047" s="3" t="s">
        <v>16063</v>
      </c>
      <c r="E4047" s="3" t="s">
        <v>16064</v>
      </c>
      <c r="F4047" s="3" t="s">
        <v>16065</v>
      </c>
      <c r="G4047" s="3" t="s">
        <v>16066</v>
      </c>
      <c r="H4047" s="3" t="s">
        <v>34496</v>
      </c>
      <c r="I4047" s="3" t="s">
        <v>34497</v>
      </c>
      <c r="J4047" s="3" t="s">
        <v>34498</v>
      </c>
      <c r="K4047" s="4" t="s">
        <v>34499</v>
      </c>
      <c r="L4047" s="3"/>
    </row>
    <row r="4048" spans="1:12" ht="13.5" customHeight="1" x14ac:dyDescent="0.25">
      <c r="A4048" s="3" t="s">
        <v>106</v>
      </c>
      <c r="B4048" s="2" t="s">
        <v>42912</v>
      </c>
      <c r="C4048" s="2" t="s">
        <v>16067</v>
      </c>
      <c r="D4048" s="3" t="s">
        <v>16068</v>
      </c>
      <c r="E4048" s="3" t="s">
        <v>16069</v>
      </c>
      <c r="F4048" s="3" t="s">
        <v>16070</v>
      </c>
      <c r="G4048" s="3" t="s">
        <v>16071</v>
      </c>
      <c r="H4048" s="3" t="s">
        <v>34500</v>
      </c>
      <c r="I4048" s="3" t="s">
        <v>34501</v>
      </c>
      <c r="J4048" s="3" t="s">
        <v>34502</v>
      </c>
      <c r="K4048" s="3" t="s">
        <v>34503</v>
      </c>
      <c r="L4048" s="3"/>
    </row>
    <row r="4049" spans="1:12" ht="13.5" customHeight="1" x14ac:dyDescent="0.25">
      <c r="A4049" s="3" t="s">
        <v>9</v>
      </c>
      <c r="B4049" s="2" t="s">
        <v>42913</v>
      </c>
      <c r="C4049" s="2" t="s">
        <v>16072</v>
      </c>
      <c r="D4049" s="3" t="s">
        <v>16073</v>
      </c>
      <c r="E4049" s="3" t="s">
        <v>16074</v>
      </c>
      <c r="F4049" s="3" t="s">
        <v>16075</v>
      </c>
      <c r="G4049" s="3" t="s">
        <v>16076</v>
      </c>
      <c r="H4049" s="3" t="s">
        <v>34504</v>
      </c>
      <c r="I4049" s="3" t="s">
        <v>34505</v>
      </c>
      <c r="J4049" s="3" t="s">
        <v>34506</v>
      </c>
      <c r="K4049" s="3" t="s">
        <v>34507</v>
      </c>
      <c r="L4049" s="3"/>
    </row>
    <row r="4050" spans="1:12" ht="13.5" customHeight="1" x14ac:dyDescent="0.25">
      <c r="A4050" s="3" t="s">
        <v>9</v>
      </c>
      <c r="B4050" s="2" t="s">
        <v>42914</v>
      </c>
      <c r="C4050" s="2" t="s">
        <v>16077</v>
      </c>
      <c r="D4050" s="3" t="s">
        <v>16078</v>
      </c>
      <c r="E4050" s="3" t="s">
        <v>16078</v>
      </c>
      <c r="F4050" s="3" t="s">
        <v>16079</v>
      </c>
      <c r="G4050" s="3" t="s">
        <v>16080</v>
      </c>
      <c r="H4050" s="3" t="s">
        <v>16078</v>
      </c>
      <c r="I4050" s="3" t="s">
        <v>16078</v>
      </c>
      <c r="J4050" s="3" t="s">
        <v>34508</v>
      </c>
      <c r="K4050" s="3" t="s">
        <v>34509</v>
      </c>
      <c r="L4050" s="3"/>
    </row>
    <row r="4051" spans="1:12" ht="13.5" customHeight="1" x14ac:dyDescent="0.25">
      <c r="A4051" s="3" t="s">
        <v>9</v>
      </c>
      <c r="B4051" s="2" t="s">
        <v>42915</v>
      </c>
      <c r="C4051" s="2" t="s">
        <v>16081</v>
      </c>
      <c r="D4051" s="3" t="s">
        <v>16082</v>
      </c>
      <c r="E4051" s="3" t="s">
        <v>16082</v>
      </c>
      <c r="F4051" s="3" t="s">
        <v>16083</v>
      </c>
      <c r="G4051" s="3" t="s">
        <v>16084</v>
      </c>
      <c r="H4051" s="3" t="s">
        <v>34510</v>
      </c>
      <c r="I4051" s="3" t="s">
        <v>34510</v>
      </c>
      <c r="J4051" s="3" t="s">
        <v>34511</v>
      </c>
      <c r="K4051" s="3" t="s">
        <v>34512</v>
      </c>
      <c r="L4051" s="3"/>
    </row>
    <row r="4052" spans="1:12" ht="13.5" customHeight="1" x14ac:dyDescent="0.25">
      <c r="A4052" s="3" t="s">
        <v>106</v>
      </c>
      <c r="B4052" s="2" t="s">
        <v>42916</v>
      </c>
      <c r="C4052" s="2" t="s">
        <v>16085</v>
      </c>
      <c r="D4052" s="3" t="s">
        <v>16086</v>
      </c>
      <c r="E4052" s="3" t="s">
        <v>16087</v>
      </c>
      <c r="F4052" s="3" t="s">
        <v>16088</v>
      </c>
      <c r="G4052" s="3" t="s">
        <v>16089</v>
      </c>
      <c r="H4052" s="3" t="s">
        <v>34513</v>
      </c>
      <c r="I4052" s="3" t="s">
        <v>34514</v>
      </c>
      <c r="J4052" s="3" t="s">
        <v>34515</v>
      </c>
      <c r="K4052" s="4" t="s">
        <v>34516</v>
      </c>
      <c r="L4052" s="3"/>
    </row>
    <row r="4053" spans="1:12" ht="13.5" customHeight="1" x14ac:dyDescent="0.25">
      <c r="A4053" s="3" t="s">
        <v>106</v>
      </c>
      <c r="B4053" s="2" t="s">
        <v>42917</v>
      </c>
      <c r="C4053" s="2" t="s">
        <v>16090</v>
      </c>
      <c r="D4053" s="3" t="s">
        <v>16091</v>
      </c>
      <c r="E4053" s="3" t="s">
        <v>16092</v>
      </c>
      <c r="F4053" s="3" t="s">
        <v>16093</v>
      </c>
      <c r="G4053" s="3" t="s">
        <v>16094</v>
      </c>
      <c r="H4053" s="3" t="s">
        <v>34517</v>
      </c>
      <c r="I4053" s="3" t="s">
        <v>34518</v>
      </c>
      <c r="J4053" s="3" t="s">
        <v>34519</v>
      </c>
      <c r="K4053" s="3" t="s">
        <v>34520</v>
      </c>
      <c r="L4053" s="3"/>
    </row>
    <row r="4054" spans="1:12" ht="13.5" customHeight="1" x14ac:dyDescent="0.25">
      <c r="A4054" s="3" t="s">
        <v>213</v>
      </c>
      <c r="B4054" s="2" t="s">
        <v>42918</v>
      </c>
      <c r="C4054" s="2" t="s">
        <v>16095</v>
      </c>
      <c r="D4054" s="3" t="s">
        <v>16096</v>
      </c>
      <c r="E4054" s="3" t="s">
        <v>16096</v>
      </c>
      <c r="F4054" s="3" t="s">
        <v>16097</v>
      </c>
      <c r="G4054" s="3" t="s">
        <v>16098</v>
      </c>
      <c r="H4054" s="3" t="s">
        <v>34521</v>
      </c>
      <c r="I4054" s="3" t="s">
        <v>34521</v>
      </c>
      <c r="J4054" s="3" t="s">
        <v>34522</v>
      </c>
      <c r="K4054" s="4" t="s">
        <v>34523</v>
      </c>
      <c r="L4054" s="3"/>
    </row>
    <row r="4055" spans="1:12" ht="13.5" customHeight="1" x14ac:dyDescent="0.25">
      <c r="A4055" s="3" t="s">
        <v>213</v>
      </c>
      <c r="B4055" s="2" t="s">
        <v>42919</v>
      </c>
      <c r="C4055" s="2" t="s">
        <v>16099</v>
      </c>
      <c r="D4055" s="3" t="s">
        <v>16100</v>
      </c>
      <c r="E4055" s="3" t="s">
        <v>16100</v>
      </c>
      <c r="F4055" s="3" t="s">
        <v>16101</v>
      </c>
      <c r="G4055" s="3" t="s">
        <v>16102</v>
      </c>
      <c r="H4055" s="3" t="s">
        <v>34524</v>
      </c>
      <c r="I4055" s="3" t="s">
        <v>34524</v>
      </c>
      <c r="J4055" s="3" t="s">
        <v>34525</v>
      </c>
      <c r="K4055" s="4" t="s">
        <v>34526</v>
      </c>
      <c r="L4055" s="3"/>
    </row>
    <row r="4056" spans="1:12" ht="13.5" customHeight="1" x14ac:dyDescent="0.25">
      <c r="A4056" s="3" t="s">
        <v>213</v>
      </c>
      <c r="B4056" s="2" t="s">
        <v>42920</v>
      </c>
      <c r="C4056" s="2" t="s">
        <v>16103</v>
      </c>
      <c r="D4056" s="3" t="s">
        <v>16104</v>
      </c>
      <c r="E4056" s="3" t="s">
        <v>16104</v>
      </c>
      <c r="F4056" s="3" t="s">
        <v>16105</v>
      </c>
      <c r="G4056" s="3" t="s">
        <v>16106</v>
      </c>
      <c r="H4056" s="3" t="s">
        <v>34527</v>
      </c>
      <c r="I4056" s="3" t="s">
        <v>34527</v>
      </c>
      <c r="J4056" s="3" t="s">
        <v>34528</v>
      </c>
      <c r="K4056" s="4" t="s">
        <v>34529</v>
      </c>
      <c r="L4056" s="3"/>
    </row>
    <row r="4057" spans="1:12" ht="13.5" customHeight="1" x14ac:dyDescent="0.25">
      <c r="A4057" s="3" t="s">
        <v>213</v>
      </c>
      <c r="B4057" s="2" t="s">
        <v>42921</v>
      </c>
      <c r="C4057" s="2" t="s">
        <v>16107</v>
      </c>
      <c r="D4057" s="3" t="s">
        <v>16108</v>
      </c>
      <c r="E4057" s="3" t="s">
        <v>16109</v>
      </c>
      <c r="F4057" s="3" t="s">
        <v>16110</v>
      </c>
      <c r="G4057" s="3" t="s">
        <v>16111</v>
      </c>
      <c r="H4057" s="3" t="s">
        <v>34530</v>
      </c>
      <c r="I4057" s="3" t="s">
        <v>34531</v>
      </c>
      <c r="J4057" s="3" t="s">
        <v>34532</v>
      </c>
      <c r="K4057" s="3" t="s">
        <v>34533</v>
      </c>
      <c r="L4057" s="3"/>
    </row>
    <row r="4058" spans="1:12" ht="13.5" customHeight="1" x14ac:dyDescent="0.25">
      <c r="A4058" s="3" t="s">
        <v>213</v>
      </c>
      <c r="B4058" s="2" t="s">
        <v>42922</v>
      </c>
      <c r="C4058" s="2" t="s">
        <v>16112</v>
      </c>
      <c r="D4058" s="3" t="s">
        <v>16113</v>
      </c>
      <c r="E4058" s="3" t="s">
        <v>16113</v>
      </c>
      <c r="F4058" s="3" t="s">
        <v>16114</v>
      </c>
      <c r="G4058" s="3" t="s">
        <v>16115</v>
      </c>
      <c r="H4058" s="3" t="s">
        <v>34534</v>
      </c>
      <c r="I4058" s="3" t="s">
        <v>34534</v>
      </c>
      <c r="J4058" s="3" t="s">
        <v>34535</v>
      </c>
      <c r="K4058" s="4" t="s">
        <v>34536</v>
      </c>
      <c r="L4058" s="3"/>
    </row>
    <row r="4059" spans="1:12" ht="13.5" customHeight="1" x14ac:dyDescent="0.25">
      <c r="A4059" s="3" t="s">
        <v>213</v>
      </c>
      <c r="B4059" s="2" t="s">
        <v>42923</v>
      </c>
      <c r="C4059" s="2" t="s">
        <v>16116</v>
      </c>
      <c r="D4059" s="3" t="s">
        <v>16117</v>
      </c>
      <c r="E4059" s="3" t="s">
        <v>16117</v>
      </c>
      <c r="F4059" s="3" t="s">
        <v>16118</v>
      </c>
      <c r="G4059" s="3" t="s">
        <v>16119</v>
      </c>
      <c r="H4059" s="3" t="s">
        <v>34537</v>
      </c>
      <c r="I4059" s="3" t="s">
        <v>34537</v>
      </c>
      <c r="J4059" s="3" t="s">
        <v>34538</v>
      </c>
      <c r="K4059" s="3" t="s">
        <v>34539</v>
      </c>
      <c r="L4059" s="3"/>
    </row>
    <row r="4060" spans="1:12" ht="13.5" customHeight="1" x14ac:dyDescent="0.25">
      <c r="A4060" s="3" t="s">
        <v>9</v>
      </c>
      <c r="B4060" s="2" t="s">
        <v>42924</v>
      </c>
      <c r="C4060" s="2" t="s">
        <v>16120</v>
      </c>
      <c r="D4060" s="3" t="s">
        <v>16121</v>
      </c>
      <c r="E4060" s="3" t="s">
        <v>16121</v>
      </c>
      <c r="F4060" s="3" t="s">
        <v>16122</v>
      </c>
      <c r="G4060" s="3" t="s">
        <v>16123</v>
      </c>
      <c r="H4060" s="3" t="s">
        <v>34540</v>
      </c>
      <c r="I4060" s="3" t="s">
        <v>34540</v>
      </c>
      <c r="J4060" s="3" t="s">
        <v>34541</v>
      </c>
      <c r="K4060" s="3" t="s">
        <v>34542</v>
      </c>
      <c r="L4060" s="3"/>
    </row>
    <row r="4061" spans="1:12" ht="13.5" customHeight="1" x14ac:dyDescent="0.25">
      <c r="A4061" s="3" t="s">
        <v>493</v>
      </c>
      <c r="B4061" s="2" t="s">
        <v>42925</v>
      </c>
      <c r="C4061" s="2" t="s">
        <v>16124</v>
      </c>
      <c r="D4061" s="3" t="s">
        <v>16125</v>
      </c>
      <c r="E4061" s="3" t="s">
        <v>16125</v>
      </c>
      <c r="F4061" s="3" t="s">
        <v>16126</v>
      </c>
      <c r="G4061" s="3" t="s">
        <v>16125</v>
      </c>
      <c r="H4061" s="3" t="s">
        <v>34543</v>
      </c>
      <c r="I4061" s="3" t="s">
        <v>34543</v>
      </c>
      <c r="J4061" s="3" t="s">
        <v>34544</v>
      </c>
      <c r="K4061" s="3" t="s">
        <v>34543</v>
      </c>
      <c r="L4061" s="3"/>
    </row>
    <row r="4062" spans="1:12" ht="13.5" customHeight="1" x14ac:dyDescent="0.25">
      <c r="A4062" s="3" t="s">
        <v>213</v>
      </c>
      <c r="B4062" s="2" t="s">
        <v>42926</v>
      </c>
      <c r="C4062" s="2" t="s">
        <v>16127</v>
      </c>
      <c r="D4062" s="3" t="s">
        <v>16128</v>
      </c>
      <c r="E4062" s="3" t="s">
        <v>16128</v>
      </c>
      <c r="F4062" s="3" t="s">
        <v>16129</v>
      </c>
      <c r="G4062" s="3" t="s">
        <v>16128</v>
      </c>
      <c r="H4062" s="3" t="s">
        <v>34545</v>
      </c>
      <c r="I4062" s="3" t="s">
        <v>34545</v>
      </c>
      <c r="J4062" s="3" t="s">
        <v>34546</v>
      </c>
      <c r="K4062" s="3" t="s">
        <v>34545</v>
      </c>
      <c r="L4062" s="3"/>
    </row>
    <row r="4063" spans="1:12" ht="13.5" customHeight="1" x14ac:dyDescent="0.25">
      <c r="A4063" s="3" t="s">
        <v>213</v>
      </c>
      <c r="B4063" s="2" t="s">
        <v>42927</v>
      </c>
      <c r="C4063" s="2" t="s">
        <v>16130</v>
      </c>
      <c r="D4063" s="3" t="s">
        <v>16131</v>
      </c>
      <c r="E4063" s="3" t="s">
        <v>16131</v>
      </c>
      <c r="F4063" s="3" t="s">
        <v>16132</v>
      </c>
      <c r="G4063" s="3" t="s">
        <v>16131</v>
      </c>
      <c r="H4063" s="3" t="s">
        <v>34547</v>
      </c>
      <c r="I4063" s="3" t="s">
        <v>34547</v>
      </c>
      <c r="J4063" s="3" t="s">
        <v>34548</v>
      </c>
      <c r="K4063" s="3" t="s">
        <v>34547</v>
      </c>
      <c r="L4063" s="3"/>
    </row>
    <row r="4064" spans="1:12" ht="13.5" customHeight="1" x14ac:dyDescent="0.25">
      <c r="A4064" s="3" t="s">
        <v>9</v>
      </c>
      <c r="B4064" s="2" t="s">
        <v>42928</v>
      </c>
      <c r="C4064" s="2" t="s">
        <v>16133</v>
      </c>
      <c r="D4064" s="3" t="s">
        <v>16134</v>
      </c>
      <c r="E4064" s="3" t="s">
        <v>16134</v>
      </c>
      <c r="F4064" s="3" t="s">
        <v>16135</v>
      </c>
      <c r="G4064" s="3" t="s">
        <v>16136</v>
      </c>
      <c r="H4064" s="3" t="s">
        <v>34549</v>
      </c>
      <c r="I4064" s="3" t="s">
        <v>34549</v>
      </c>
      <c r="J4064" s="3" t="s">
        <v>34550</v>
      </c>
      <c r="K4064" s="3" t="s">
        <v>34551</v>
      </c>
      <c r="L4064" s="3"/>
    </row>
    <row r="4065" spans="1:12" ht="13.5" customHeight="1" x14ac:dyDescent="0.25">
      <c r="A4065" s="3" t="s">
        <v>188</v>
      </c>
      <c r="B4065" s="2" t="s">
        <v>42929</v>
      </c>
      <c r="C4065" s="2" t="s">
        <v>16137</v>
      </c>
      <c r="D4065" s="3" t="s">
        <v>16138</v>
      </c>
      <c r="E4065" s="3" t="s">
        <v>16138</v>
      </c>
      <c r="F4065" s="3" t="s">
        <v>16139</v>
      </c>
      <c r="G4065" s="3" t="s">
        <v>16140</v>
      </c>
      <c r="H4065" s="3" t="s">
        <v>34552</v>
      </c>
      <c r="I4065" s="3" t="s">
        <v>34552</v>
      </c>
      <c r="J4065" s="3" t="s">
        <v>34553</v>
      </c>
      <c r="K4065" s="3" t="s">
        <v>34554</v>
      </c>
      <c r="L4065" s="3"/>
    </row>
    <row r="4066" spans="1:12" ht="13.5" customHeight="1" x14ac:dyDescent="0.25">
      <c r="A4066" s="3" t="s">
        <v>106</v>
      </c>
      <c r="B4066" s="2" t="s">
        <v>42930</v>
      </c>
      <c r="C4066" s="2" t="s">
        <v>16141</v>
      </c>
      <c r="D4066" s="3" t="s">
        <v>16142</v>
      </c>
      <c r="E4066" s="3" t="s">
        <v>16143</v>
      </c>
      <c r="F4066" s="3" t="s">
        <v>16144</v>
      </c>
      <c r="G4066" s="3" t="s">
        <v>16145</v>
      </c>
      <c r="H4066" s="3" t="s">
        <v>34555</v>
      </c>
      <c r="I4066" s="3" t="s">
        <v>34556</v>
      </c>
      <c r="J4066" s="3" t="s">
        <v>34557</v>
      </c>
      <c r="K4066" s="3" t="s">
        <v>34558</v>
      </c>
      <c r="L4066" s="3"/>
    </row>
    <row r="4067" spans="1:12" ht="13.5" customHeight="1" x14ac:dyDescent="0.25">
      <c r="A4067" s="3" t="s">
        <v>9</v>
      </c>
      <c r="B4067" s="2" t="s">
        <v>42931</v>
      </c>
      <c r="C4067" s="2" t="s">
        <v>16146</v>
      </c>
      <c r="D4067" s="3" t="s">
        <v>16147</v>
      </c>
      <c r="E4067" s="3" t="s">
        <v>16148</v>
      </c>
      <c r="F4067" s="3" t="s">
        <v>16149</v>
      </c>
      <c r="G4067" s="3" t="s">
        <v>16150</v>
      </c>
      <c r="H4067" s="3" t="s">
        <v>34559</v>
      </c>
      <c r="I4067" s="3" t="s">
        <v>34560</v>
      </c>
      <c r="J4067" s="3" t="s">
        <v>34561</v>
      </c>
      <c r="K4067" s="3" t="s">
        <v>34562</v>
      </c>
      <c r="L4067" s="3"/>
    </row>
    <row r="4068" spans="1:12" ht="13.5" customHeight="1" x14ac:dyDescent="0.25">
      <c r="A4068" s="3" t="s">
        <v>213</v>
      </c>
      <c r="B4068" s="2" t="s">
        <v>42932</v>
      </c>
      <c r="C4068" s="2" t="s">
        <v>16151</v>
      </c>
      <c r="D4068" s="3" t="s">
        <v>16152</v>
      </c>
      <c r="E4068" s="3" t="s">
        <v>16153</v>
      </c>
      <c r="F4068" s="3" t="s">
        <v>16154</v>
      </c>
      <c r="G4068" s="3" t="s">
        <v>16155</v>
      </c>
      <c r="H4068" s="3" t="s">
        <v>34563</v>
      </c>
      <c r="I4068" s="3" t="s">
        <v>34564</v>
      </c>
      <c r="J4068" s="3" t="s">
        <v>34565</v>
      </c>
      <c r="K4068" s="3" t="s">
        <v>34566</v>
      </c>
      <c r="L4068" s="3"/>
    </row>
    <row r="4069" spans="1:12" ht="13.5" customHeight="1" x14ac:dyDescent="0.25">
      <c r="A4069" s="3" t="s">
        <v>213</v>
      </c>
      <c r="B4069" s="2" t="s">
        <v>42933</v>
      </c>
      <c r="C4069" s="2" t="s">
        <v>16156</v>
      </c>
      <c r="D4069" s="3" t="s">
        <v>16157</v>
      </c>
      <c r="E4069" s="3" t="s">
        <v>16157</v>
      </c>
      <c r="F4069" s="3" t="s">
        <v>16158</v>
      </c>
      <c r="G4069" s="3" t="s">
        <v>16159</v>
      </c>
      <c r="H4069" s="3" t="s">
        <v>34567</v>
      </c>
      <c r="I4069" s="3" t="s">
        <v>34567</v>
      </c>
      <c r="J4069" s="3" t="s">
        <v>34568</v>
      </c>
      <c r="K4069" s="4" t="s">
        <v>34569</v>
      </c>
      <c r="L4069" s="3"/>
    </row>
    <row r="4070" spans="1:12" ht="13.5" customHeight="1" x14ac:dyDescent="0.25">
      <c r="A4070" s="3" t="s">
        <v>213</v>
      </c>
      <c r="B4070" s="2" t="s">
        <v>42934</v>
      </c>
      <c r="C4070" s="2" t="s">
        <v>16160</v>
      </c>
      <c r="D4070" s="3" t="s">
        <v>16161</v>
      </c>
      <c r="E4070" s="3" t="s">
        <v>16161</v>
      </c>
      <c r="F4070" s="3" t="s">
        <v>16162</v>
      </c>
      <c r="G4070" s="3" t="s">
        <v>16163</v>
      </c>
      <c r="H4070" s="3" t="s">
        <v>34570</v>
      </c>
      <c r="I4070" s="3" t="s">
        <v>34570</v>
      </c>
      <c r="J4070" s="3" t="s">
        <v>34571</v>
      </c>
      <c r="K4070" s="4" t="s">
        <v>34572</v>
      </c>
      <c r="L4070" s="3"/>
    </row>
    <row r="4071" spans="1:12" ht="13.5" customHeight="1" x14ac:dyDescent="0.25">
      <c r="A4071" s="3" t="s">
        <v>213</v>
      </c>
      <c r="B4071" s="2" t="s">
        <v>42935</v>
      </c>
      <c r="C4071" s="2" t="s">
        <v>16164</v>
      </c>
      <c r="D4071" s="3" t="s">
        <v>16165</v>
      </c>
      <c r="E4071" s="3" t="s">
        <v>16165</v>
      </c>
      <c r="F4071" s="3" t="s">
        <v>16166</v>
      </c>
      <c r="G4071" s="3" t="s">
        <v>16167</v>
      </c>
      <c r="H4071" s="3" t="s">
        <v>34573</v>
      </c>
      <c r="I4071" s="3" t="s">
        <v>34573</v>
      </c>
      <c r="J4071" s="3" t="s">
        <v>34574</v>
      </c>
      <c r="K4071" s="4" t="s">
        <v>34575</v>
      </c>
      <c r="L4071" s="3"/>
    </row>
    <row r="4072" spans="1:12" ht="13.5" customHeight="1" x14ac:dyDescent="0.25">
      <c r="A4072" s="3" t="s">
        <v>213</v>
      </c>
      <c r="B4072" s="2" t="s">
        <v>42936</v>
      </c>
      <c r="C4072" s="2" t="s">
        <v>16168</v>
      </c>
      <c r="D4072" s="3" t="s">
        <v>16169</v>
      </c>
      <c r="E4072" s="3" t="s">
        <v>16169</v>
      </c>
      <c r="F4072" s="3" t="s">
        <v>16170</v>
      </c>
      <c r="G4072" s="3" t="s">
        <v>16171</v>
      </c>
      <c r="H4072" s="3" t="s">
        <v>34576</v>
      </c>
      <c r="I4072" s="3" t="s">
        <v>34576</v>
      </c>
      <c r="J4072" s="3" t="s">
        <v>34577</v>
      </c>
      <c r="K4072" s="4" t="s">
        <v>34578</v>
      </c>
      <c r="L4072" s="3"/>
    </row>
    <row r="4073" spans="1:12" ht="13.5" customHeight="1" x14ac:dyDescent="0.25">
      <c r="A4073" s="3" t="s">
        <v>213</v>
      </c>
      <c r="B4073" s="2" t="s">
        <v>42937</v>
      </c>
      <c r="C4073" s="2" t="s">
        <v>16172</v>
      </c>
      <c r="D4073" s="3" t="s">
        <v>16173</v>
      </c>
      <c r="E4073" s="3" t="s">
        <v>16173</v>
      </c>
      <c r="F4073" s="3" t="s">
        <v>16174</v>
      </c>
      <c r="G4073" s="3" t="s">
        <v>16173</v>
      </c>
      <c r="H4073" s="3" t="s">
        <v>34579</v>
      </c>
      <c r="I4073" s="3" t="s">
        <v>34579</v>
      </c>
      <c r="J4073" s="3" t="s">
        <v>34580</v>
      </c>
      <c r="K4073" s="3" t="s">
        <v>34579</v>
      </c>
      <c r="L4073" s="3"/>
    </row>
    <row r="4074" spans="1:12" ht="13.5" customHeight="1" x14ac:dyDescent="0.25">
      <c r="A4074" s="3" t="s">
        <v>9</v>
      </c>
      <c r="B4074" s="2" t="s">
        <v>42938</v>
      </c>
      <c r="C4074" s="2" t="s">
        <v>16175</v>
      </c>
      <c r="D4074" s="3" t="s">
        <v>16176</v>
      </c>
      <c r="E4074" s="3" t="s">
        <v>16176</v>
      </c>
      <c r="F4074" s="3" t="s">
        <v>16177</v>
      </c>
      <c r="G4074" s="3" t="s">
        <v>16178</v>
      </c>
      <c r="H4074" s="3" t="s">
        <v>34581</v>
      </c>
      <c r="I4074" s="3" t="s">
        <v>34581</v>
      </c>
      <c r="J4074" s="3" t="s">
        <v>34582</v>
      </c>
      <c r="K4074" s="3" t="s">
        <v>34583</v>
      </c>
      <c r="L4074" s="3"/>
    </row>
    <row r="4075" spans="1:12" ht="13.5" customHeight="1" x14ac:dyDescent="0.25">
      <c r="A4075" s="3" t="s">
        <v>9</v>
      </c>
      <c r="B4075" s="2" t="s">
        <v>42939</v>
      </c>
      <c r="C4075" s="2" t="s">
        <v>16179</v>
      </c>
      <c r="D4075" s="3" t="s">
        <v>16180</v>
      </c>
      <c r="E4075" s="3" t="s">
        <v>16180</v>
      </c>
      <c r="F4075" s="3" t="s">
        <v>16181</v>
      </c>
      <c r="G4075" s="3" t="s">
        <v>16182</v>
      </c>
      <c r="H4075" s="3" t="s">
        <v>34584</v>
      </c>
      <c r="I4075" s="3" t="s">
        <v>34584</v>
      </c>
      <c r="J4075" s="3" t="s">
        <v>34585</v>
      </c>
      <c r="K4075" s="4" t="s">
        <v>34586</v>
      </c>
      <c r="L4075" s="3"/>
    </row>
    <row r="4076" spans="1:12" ht="13.5" customHeight="1" x14ac:dyDescent="0.25">
      <c r="A4076" s="3" t="s">
        <v>145</v>
      </c>
      <c r="B4076" s="2" t="s">
        <v>42940</v>
      </c>
      <c r="C4076" s="2" t="s">
        <v>16183</v>
      </c>
      <c r="D4076" s="3" t="s">
        <v>16184</v>
      </c>
      <c r="E4076" s="3" t="s">
        <v>16184</v>
      </c>
      <c r="F4076" s="3" t="s">
        <v>16185</v>
      </c>
      <c r="G4076" s="3" t="s">
        <v>16184</v>
      </c>
      <c r="H4076" s="3" t="s">
        <v>34587</v>
      </c>
      <c r="I4076" s="3" t="s">
        <v>34587</v>
      </c>
      <c r="J4076" s="3" t="s">
        <v>34588</v>
      </c>
      <c r="K4076" s="3" t="s">
        <v>34587</v>
      </c>
      <c r="L4076" s="3"/>
    </row>
    <row r="4077" spans="1:12" ht="13.5" customHeight="1" x14ac:dyDescent="0.25">
      <c r="A4077" s="3" t="s">
        <v>9</v>
      </c>
      <c r="B4077" s="2" t="s">
        <v>42941</v>
      </c>
      <c r="C4077" s="2" t="s">
        <v>16186</v>
      </c>
      <c r="D4077" s="3" t="s">
        <v>16187</v>
      </c>
      <c r="E4077" s="3" t="s">
        <v>16188</v>
      </c>
      <c r="F4077" s="3" t="s">
        <v>16189</v>
      </c>
      <c r="G4077" s="3" t="s">
        <v>16190</v>
      </c>
      <c r="H4077" s="3" t="s">
        <v>34589</v>
      </c>
      <c r="I4077" s="3" t="s">
        <v>34590</v>
      </c>
      <c r="J4077" s="3" t="s">
        <v>34591</v>
      </c>
      <c r="K4077" s="3" t="s">
        <v>34592</v>
      </c>
      <c r="L4077" s="3"/>
    </row>
    <row r="4078" spans="1:12" ht="13.5" customHeight="1" x14ac:dyDescent="0.25">
      <c r="A4078" s="3" t="s">
        <v>106</v>
      </c>
      <c r="B4078" s="2" t="s">
        <v>42942</v>
      </c>
      <c r="C4078" s="2" t="s">
        <v>16191</v>
      </c>
      <c r="D4078" s="3" t="s">
        <v>16192</v>
      </c>
      <c r="E4078" s="3" t="s">
        <v>16193</v>
      </c>
      <c r="F4078" s="3" t="s">
        <v>16194</v>
      </c>
      <c r="G4078" s="3" t="s">
        <v>16195</v>
      </c>
      <c r="H4078" s="3" t="s">
        <v>34593</v>
      </c>
      <c r="I4078" s="3" t="s">
        <v>34594</v>
      </c>
      <c r="J4078" s="3" t="s">
        <v>34595</v>
      </c>
      <c r="K4078" s="3" t="s">
        <v>34596</v>
      </c>
      <c r="L4078" s="3"/>
    </row>
    <row r="4079" spans="1:12" ht="13.5" customHeight="1" x14ac:dyDescent="0.25">
      <c r="A4079" s="3" t="s">
        <v>106</v>
      </c>
      <c r="B4079" s="2" t="s">
        <v>42943</v>
      </c>
      <c r="C4079" s="2" t="s">
        <v>16196</v>
      </c>
      <c r="D4079" s="3" t="s">
        <v>16197</v>
      </c>
      <c r="E4079" s="3" t="s">
        <v>16198</v>
      </c>
      <c r="F4079" s="3" t="s">
        <v>16199</v>
      </c>
      <c r="G4079" s="3" t="s">
        <v>16200</v>
      </c>
      <c r="H4079" s="3" t="s">
        <v>34597</v>
      </c>
      <c r="I4079" s="3" t="s">
        <v>34598</v>
      </c>
      <c r="J4079" s="3" t="s">
        <v>34599</v>
      </c>
      <c r="K4079" s="4" t="s">
        <v>34600</v>
      </c>
      <c r="L4079" s="3"/>
    </row>
    <row r="4080" spans="1:12" ht="13.5" customHeight="1" x14ac:dyDescent="0.25">
      <c r="A4080" s="3" t="s">
        <v>9</v>
      </c>
      <c r="B4080" s="2" t="s">
        <v>42944</v>
      </c>
      <c r="C4080" s="2" t="s">
        <v>16201</v>
      </c>
      <c r="D4080" s="3" t="s">
        <v>16202</v>
      </c>
      <c r="E4080" s="3" t="s">
        <v>16202</v>
      </c>
      <c r="F4080" s="3" t="s">
        <v>16203</v>
      </c>
      <c r="G4080" s="3" t="s">
        <v>16204</v>
      </c>
      <c r="H4080" s="3" t="s">
        <v>34601</v>
      </c>
      <c r="I4080" s="3" t="s">
        <v>34601</v>
      </c>
      <c r="J4080" s="3" t="s">
        <v>34602</v>
      </c>
      <c r="K4080" s="4" t="s">
        <v>34603</v>
      </c>
      <c r="L4080" s="3"/>
    </row>
    <row r="4081" spans="1:12" ht="13.5" customHeight="1" x14ac:dyDescent="0.25">
      <c r="A4081" s="3" t="s">
        <v>9</v>
      </c>
      <c r="B4081" s="2" t="s">
        <v>42945</v>
      </c>
      <c r="C4081" s="2" t="s">
        <v>16205</v>
      </c>
      <c r="D4081" s="3" t="s">
        <v>16206</v>
      </c>
      <c r="E4081" s="3" t="s">
        <v>16207</v>
      </c>
      <c r="F4081" s="3" t="s">
        <v>16208</v>
      </c>
      <c r="G4081" s="3" t="s">
        <v>16209</v>
      </c>
      <c r="H4081" s="3" t="s">
        <v>34604</v>
      </c>
      <c r="I4081" s="3" t="s">
        <v>34605</v>
      </c>
      <c r="J4081" s="3" t="s">
        <v>34606</v>
      </c>
      <c r="K4081" s="4" t="s">
        <v>34607</v>
      </c>
      <c r="L4081" s="3"/>
    </row>
    <row r="4082" spans="1:12" ht="13.5" customHeight="1" x14ac:dyDescent="0.25">
      <c r="A4082" s="3" t="s">
        <v>106</v>
      </c>
      <c r="B4082" s="2" t="s">
        <v>42946</v>
      </c>
      <c r="C4082" s="2" t="s">
        <v>16210</v>
      </c>
      <c r="D4082" s="3" t="s">
        <v>16211</v>
      </c>
      <c r="E4082" s="3" t="s">
        <v>16212</v>
      </c>
      <c r="F4082" s="3" t="s">
        <v>16213</v>
      </c>
      <c r="G4082" s="3" t="s">
        <v>16214</v>
      </c>
      <c r="H4082" s="3" t="s">
        <v>34608</v>
      </c>
      <c r="I4082" s="3" t="s">
        <v>34609</v>
      </c>
      <c r="J4082" s="3" t="s">
        <v>34610</v>
      </c>
      <c r="K4082" s="4" t="s">
        <v>34611</v>
      </c>
      <c r="L4082" s="3"/>
    </row>
    <row r="4083" spans="1:12" ht="13.5" customHeight="1" x14ac:dyDescent="0.25">
      <c r="A4083" s="3" t="s">
        <v>106</v>
      </c>
      <c r="B4083" s="2" t="s">
        <v>42947</v>
      </c>
      <c r="C4083" s="2" t="s">
        <v>16215</v>
      </c>
      <c r="D4083" s="3" t="s">
        <v>16216</v>
      </c>
      <c r="E4083" s="3" t="s">
        <v>16217</v>
      </c>
      <c r="F4083" s="3" t="s">
        <v>16218</v>
      </c>
      <c r="G4083" s="3" t="s">
        <v>16219</v>
      </c>
      <c r="H4083" s="3" t="s">
        <v>34612</v>
      </c>
      <c r="I4083" s="3" t="s">
        <v>34613</v>
      </c>
      <c r="J4083" s="3" t="s">
        <v>34614</v>
      </c>
      <c r="K4083" s="4" t="s">
        <v>34615</v>
      </c>
      <c r="L4083" s="3"/>
    </row>
    <row r="4084" spans="1:12" ht="13.5" customHeight="1" x14ac:dyDescent="0.25">
      <c r="A4084" s="3" t="s">
        <v>106</v>
      </c>
      <c r="B4084" s="2" t="s">
        <v>42948</v>
      </c>
      <c r="C4084" s="2" t="s">
        <v>16220</v>
      </c>
      <c r="D4084" s="3" t="s">
        <v>16221</v>
      </c>
      <c r="E4084" s="3" t="s">
        <v>16222</v>
      </c>
      <c r="F4084" s="3" t="s">
        <v>16223</v>
      </c>
      <c r="G4084" s="3" t="s">
        <v>16224</v>
      </c>
      <c r="H4084" s="3" t="s">
        <v>34616</v>
      </c>
      <c r="I4084" s="3" t="s">
        <v>34617</v>
      </c>
      <c r="J4084" s="3" t="s">
        <v>34618</v>
      </c>
      <c r="K4084" s="4" t="s">
        <v>34619</v>
      </c>
      <c r="L4084" s="3"/>
    </row>
    <row r="4085" spans="1:12" ht="13.5" customHeight="1" x14ac:dyDescent="0.25">
      <c r="A4085" s="3" t="s">
        <v>9</v>
      </c>
      <c r="B4085" s="2" t="s">
        <v>42949</v>
      </c>
      <c r="C4085" s="2" t="s">
        <v>16225</v>
      </c>
      <c r="D4085" s="3" t="s">
        <v>16226</v>
      </c>
      <c r="E4085" s="3" t="s">
        <v>16226</v>
      </c>
      <c r="F4085" s="3" t="s">
        <v>16227</v>
      </c>
      <c r="G4085" s="3" t="s">
        <v>16228</v>
      </c>
      <c r="H4085" s="3" t="s">
        <v>34620</v>
      </c>
      <c r="I4085" s="3" t="s">
        <v>34620</v>
      </c>
      <c r="J4085" s="3" t="s">
        <v>34621</v>
      </c>
      <c r="K4085" s="3" t="s">
        <v>34622</v>
      </c>
      <c r="L4085" s="3"/>
    </row>
    <row r="4086" spans="1:12" ht="13.5" customHeight="1" x14ac:dyDescent="0.25">
      <c r="A4086" s="3" t="s">
        <v>84</v>
      </c>
      <c r="B4086" s="2" t="s">
        <v>42950</v>
      </c>
      <c r="C4086" s="2" t="s">
        <v>16229</v>
      </c>
      <c r="D4086" s="3" t="s">
        <v>16230</v>
      </c>
      <c r="E4086" s="3" t="s">
        <v>16230</v>
      </c>
      <c r="F4086" s="3" t="s">
        <v>16231</v>
      </c>
      <c r="G4086" s="3" t="s">
        <v>16230</v>
      </c>
      <c r="H4086" s="3" t="s">
        <v>34623</v>
      </c>
      <c r="I4086" s="3" t="s">
        <v>34623</v>
      </c>
      <c r="J4086" s="3" t="s">
        <v>34624</v>
      </c>
      <c r="K4086" s="3" t="s">
        <v>34623</v>
      </c>
      <c r="L4086" s="3"/>
    </row>
    <row r="4087" spans="1:12" ht="13.5" customHeight="1" x14ac:dyDescent="0.25">
      <c r="A4087" s="5" t="s">
        <v>13581</v>
      </c>
      <c r="B4087" s="5" t="s">
        <v>45018</v>
      </c>
      <c r="C4087" s="5" t="s">
        <v>45019</v>
      </c>
      <c r="D4087" s="5" t="s">
        <v>45020</v>
      </c>
      <c r="E4087" s="1" t="s">
        <v>45020</v>
      </c>
      <c r="F4087" s="1" t="s">
        <v>45021</v>
      </c>
      <c r="G4087" s="1" t="s">
        <v>45022</v>
      </c>
      <c r="H4087" s="5" t="str">
        <f ca="1">IFERROR(__xludf.DUMMYFUNCTION("GOOGLETRANSLATE(D162,""en"",""ja"")"),"上皮内癌の割合")</f>
        <v>上皮内癌の割合</v>
      </c>
      <c r="I4087" s="5" t="str">
        <f ca="1">IFERROR(__xludf.DUMMYFUNCTION("GOOGLETRANSLATE(E162,""en"",""ja"")"),"上皮内癌の割合")</f>
        <v>上皮内癌の割合</v>
      </c>
      <c r="J4087" s="5" t="str">
        <f ca="1">IFERROR(__xludf.DUMMYFUNCTION("GOOGLETRANSLATE(F162,""en"",""ja"")"),"癌細胞全体の増殖と比較した、癌腫内に存在する原位置成分の相対的な測定値（パーセンテージ）。（NCI）")</f>
        <v>癌細胞全体の増殖と比較した、癌腫内に存在する原位置成分の相対的な測定値（パーセンテージ）。（NCI）</v>
      </c>
      <c r="K4087" s="5" t="str">
        <f ca="1">IFERROR(__xludf.DUMMYFUNCTION("GOOGLETRANSLATE(G162,""en"",""ja"")"),"原発性癌の割合")</f>
        <v>原発性癌の割合</v>
      </c>
      <c r="L4087" s="3"/>
    </row>
    <row r="4088" spans="1:12" ht="13.5" customHeight="1" x14ac:dyDescent="0.25">
      <c r="A4088" s="3" t="s">
        <v>84</v>
      </c>
      <c r="B4088" s="2" t="s">
        <v>42951</v>
      </c>
      <c r="C4088" s="2" t="s">
        <v>16232</v>
      </c>
      <c r="D4088" s="3" t="s">
        <v>16233</v>
      </c>
      <c r="E4088" s="3" t="s">
        <v>16233</v>
      </c>
      <c r="F4088" s="3" t="s">
        <v>16234</v>
      </c>
      <c r="G4088" s="3" t="s">
        <v>16233</v>
      </c>
      <c r="H4088" s="3" t="s">
        <v>34625</v>
      </c>
      <c r="I4088" s="3" t="s">
        <v>34625</v>
      </c>
      <c r="J4088" s="3" t="s">
        <v>34626</v>
      </c>
      <c r="K4088" s="3" t="s">
        <v>34625</v>
      </c>
      <c r="L4088" s="3"/>
    </row>
    <row r="4089" spans="1:12" ht="13.5" customHeight="1" x14ac:dyDescent="0.25">
      <c r="A4089" s="3" t="s">
        <v>9</v>
      </c>
      <c r="B4089" s="2" t="s">
        <v>42952</v>
      </c>
      <c r="C4089" s="2" t="s">
        <v>16235</v>
      </c>
      <c r="D4089" s="3" t="s">
        <v>16236</v>
      </c>
      <c r="E4089" s="3" t="s">
        <v>16237</v>
      </c>
      <c r="F4089" s="3" t="s">
        <v>16238</v>
      </c>
      <c r="G4089" s="3" t="s">
        <v>16239</v>
      </c>
      <c r="H4089" s="3" t="s">
        <v>34627</v>
      </c>
      <c r="I4089" s="3" t="s">
        <v>34628</v>
      </c>
      <c r="J4089" s="3" t="s">
        <v>34629</v>
      </c>
      <c r="K4089" s="3" t="s">
        <v>34630</v>
      </c>
      <c r="L4089" s="3"/>
    </row>
    <row r="4090" spans="1:12" ht="13.5" customHeight="1" x14ac:dyDescent="0.25">
      <c r="A4090" s="3" t="s">
        <v>188</v>
      </c>
      <c r="B4090" s="2" t="s">
        <v>42953</v>
      </c>
      <c r="C4090" s="2" t="s">
        <v>16240</v>
      </c>
      <c r="D4090" s="3" t="s">
        <v>16241</v>
      </c>
      <c r="E4090" s="3" t="s">
        <v>16241</v>
      </c>
      <c r="F4090" s="3" t="s">
        <v>16242</v>
      </c>
      <c r="G4090" s="3" t="s">
        <v>16241</v>
      </c>
      <c r="H4090" s="3" t="s">
        <v>34631</v>
      </c>
      <c r="I4090" s="3" t="s">
        <v>34631</v>
      </c>
      <c r="J4090" s="3" t="s">
        <v>34632</v>
      </c>
      <c r="K4090" s="3" t="s">
        <v>34631</v>
      </c>
      <c r="L4090" s="3"/>
    </row>
    <row r="4091" spans="1:12" ht="13.5" customHeight="1" x14ac:dyDescent="0.25">
      <c r="A4091" s="3" t="s">
        <v>9</v>
      </c>
      <c r="B4091" s="2" t="s">
        <v>42954</v>
      </c>
      <c r="C4091" s="2" t="s">
        <v>16243</v>
      </c>
      <c r="D4091" s="3" t="s">
        <v>16244</v>
      </c>
      <c r="E4091" s="3" t="s">
        <v>16245</v>
      </c>
      <c r="F4091" s="3" t="s">
        <v>16246</v>
      </c>
      <c r="G4091" s="3" t="s">
        <v>16247</v>
      </c>
      <c r="H4091" s="3" t="s">
        <v>34633</v>
      </c>
      <c r="I4091" s="3" t="s">
        <v>34634</v>
      </c>
      <c r="J4091" s="3" t="s">
        <v>34635</v>
      </c>
      <c r="K4091" s="4" t="s">
        <v>34636</v>
      </c>
      <c r="L4091" s="3"/>
    </row>
    <row r="4092" spans="1:12" ht="13.5" customHeight="1" x14ac:dyDescent="0.25">
      <c r="A4092" s="3" t="s">
        <v>9</v>
      </c>
      <c r="B4092" s="2" t="s">
        <v>42955</v>
      </c>
      <c r="C4092" s="2" t="s">
        <v>16248</v>
      </c>
      <c r="D4092" s="3" t="s">
        <v>16249</v>
      </c>
      <c r="E4092" s="3" t="s">
        <v>16250</v>
      </c>
      <c r="F4092" s="3" t="s">
        <v>16251</v>
      </c>
      <c r="G4092" s="3" t="s">
        <v>16252</v>
      </c>
      <c r="H4092" s="3" t="s">
        <v>34637</v>
      </c>
      <c r="I4092" s="3" t="s">
        <v>34638</v>
      </c>
      <c r="J4092" s="3" t="s">
        <v>34639</v>
      </c>
      <c r="K4092" s="4" t="s">
        <v>34640</v>
      </c>
      <c r="L4092" s="3"/>
    </row>
    <row r="4093" spans="1:12" ht="13.5" customHeight="1" x14ac:dyDescent="0.25">
      <c r="A4093" s="3" t="s">
        <v>9</v>
      </c>
      <c r="B4093" s="2" t="s">
        <v>42956</v>
      </c>
      <c r="C4093" s="2" t="s">
        <v>16253</v>
      </c>
      <c r="D4093" s="3" t="s">
        <v>16254</v>
      </c>
      <c r="E4093" s="3" t="s">
        <v>16255</v>
      </c>
      <c r="F4093" s="3" t="s">
        <v>16256</v>
      </c>
      <c r="G4093" s="3" t="s">
        <v>16257</v>
      </c>
      <c r="H4093" s="3" t="s">
        <v>34641</v>
      </c>
      <c r="I4093" s="3" t="s">
        <v>34642</v>
      </c>
      <c r="J4093" s="3" t="s">
        <v>34643</v>
      </c>
      <c r="K4093" s="4" t="s">
        <v>34644</v>
      </c>
      <c r="L4093" s="3"/>
    </row>
    <row r="4094" spans="1:12" ht="13.5" customHeight="1" x14ac:dyDescent="0.25">
      <c r="A4094" s="5" t="s">
        <v>13581</v>
      </c>
      <c r="B4094" s="5" t="s">
        <v>45023</v>
      </c>
      <c r="C4094" s="5" t="s">
        <v>45024</v>
      </c>
      <c r="D4094" s="5" t="s">
        <v>45025</v>
      </c>
      <c r="E4094" s="1" t="s">
        <v>45026</v>
      </c>
      <c r="F4094" s="1" t="s">
        <v>45027</v>
      </c>
      <c r="G4094" s="1" t="s">
        <v>45028</v>
      </c>
      <c r="H4094" s="5" t="str">
        <f ca="1">IFERROR(__xludf.DUMMYFUNCTION("GOOGLETRANSLATE(D163,""en"",""ja"")"),"プログラム死リガンド1")</f>
        <v>プログラム死リガンド1</v>
      </c>
      <c r="I4094" s="5" t="str">
        <f ca="1">IFERROR(__xludf.DUMMYFUNCTION("GOOGLETRANSLATE(E163,""en"",""ja"")"),"CD274; PD-L1; プログラム細胞死1リガンド1; プログラム細胞死リガンド1")</f>
        <v>CD274; PD-L1; プログラム細胞死1リガンド1; プログラム細胞死リガンド1</v>
      </c>
      <c r="J4094" s="5" t="str">
        <f ca="1">IFERROR(__xludf.DUMMYFUNCTION("GOOGLETRANSLATE(F163,""en"",""ja"")"),"生物標本中のプログラム細胞死リガンド 1 の測定。")</f>
        <v>生物標本中のプログラム細胞死リガンド 1 の測定。</v>
      </c>
      <c r="K4094" s="5" t="str">
        <f ca="1">IFERROR(__xludf.DUMMYFUNCTION("GOOGLETRANSLATE(G163,""en"",""ja"")"),"プログラム死リガンド1の測定")</f>
        <v>プログラム死リガンド1の測定</v>
      </c>
      <c r="L4094" s="3"/>
    </row>
    <row r="4095" spans="1:12" ht="13.5" customHeight="1" x14ac:dyDescent="0.25">
      <c r="A4095" s="3" t="s">
        <v>9</v>
      </c>
      <c r="B4095" s="2" t="s">
        <v>42957</v>
      </c>
      <c r="C4095" s="2" t="s">
        <v>16258</v>
      </c>
      <c r="D4095" s="3" t="s">
        <v>16259</v>
      </c>
      <c r="E4095" s="3" t="s">
        <v>16260</v>
      </c>
      <c r="F4095" s="3" t="s">
        <v>16261</v>
      </c>
      <c r="G4095" s="3" t="s">
        <v>16262</v>
      </c>
      <c r="H4095" s="3" t="s">
        <v>34645</v>
      </c>
      <c r="I4095" s="3" t="s">
        <v>34646</v>
      </c>
      <c r="J4095" s="3" t="s">
        <v>34647</v>
      </c>
      <c r="K4095" s="4" t="s">
        <v>34648</v>
      </c>
      <c r="L4095" s="3"/>
    </row>
    <row r="4096" spans="1:12" ht="13.5" customHeight="1" x14ac:dyDescent="0.25">
      <c r="A4096" s="3" t="s">
        <v>54</v>
      </c>
      <c r="B4096" s="2" t="s">
        <v>42958</v>
      </c>
      <c r="C4096" s="2" t="s">
        <v>16263</v>
      </c>
      <c r="D4096" s="3" t="s">
        <v>16264</v>
      </c>
      <c r="E4096" s="3" t="s">
        <v>16264</v>
      </c>
      <c r="F4096" s="3" t="s">
        <v>16265</v>
      </c>
      <c r="G4096" s="3" t="s">
        <v>16266</v>
      </c>
      <c r="H4096" s="3" t="s">
        <v>34649</v>
      </c>
      <c r="I4096" s="3" t="s">
        <v>34649</v>
      </c>
      <c r="J4096" s="3" t="s">
        <v>34650</v>
      </c>
      <c r="K4096" s="3" t="s">
        <v>34651</v>
      </c>
      <c r="L4096" s="3"/>
    </row>
    <row r="4097" spans="1:12" ht="13.5" customHeight="1" x14ac:dyDescent="0.25">
      <c r="A4097" s="3" t="s">
        <v>54</v>
      </c>
      <c r="B4097" s="2" t="s">
        <v>42959</v>
      </c>
      <c r="C4097" s="2" t="s">
        <v>16267</v>
      </c>
      <c r="D4097" s="3" t="s">
        <v>16268</v>
      </c>
      <c r="E4097" s="3" t="s">
        <v>16268</v>
      </c>
      <c r="F4097" s="3" t="s">
        <v>16269</v>
      </c>
      <c r="G4097" s="3" t="s">
        <v>16270</v>
      </c>
      <c r="H4097" s="3" t="s">
        <v>34652</v>
      </c>
      <c r="I4097" s="3" t="s">
        <v>34652</v>
      </c>
      <c r="J4097" s="3" t="s">
        <v>34653</v>
      </c>
      <c r="K4097" s="3" t="s">
        <v>34654</v>
      </c>
      <c r="L4097" s="3"/>
    </row>
    <row r="4098" spans="1:12" ht="13.5" customHeight="1" x14ac:dyDescent="0.25">
      <c r="A4098" s="3" t="s">
        <v>54</v>
      </c>
      <c r="B4098" s="2" t="s">
        <v>42960</v>
      </c>
      <c r="C4098" s="2" t="s">
        <v>16271</v>
      </c>
      <c r="D4098" s="3" t="s">
        <v>16272</v>
      </c>
      <c r="E4098" s="3" t="s">
        <v>16272</v>
      </c>
      <c r="F4098" s="3" t="s">
        <v>16273</v>
      </c>
      <c r="G4098" s="3" t="s">
        <v>16274</v>
      </c>
      <c r="H4098" s="3" t="s">
        <v>34655</v>
      </c>
      <c r="I4098" s="3" t="s">
        <v>34655</v>
      </c>
      <c r="J4098" s="3" t="s">
        <v>34656</v>
      </c>
      <c r="K4098" s="3" t="s">
        <v>34657</v>
      </c>
      <c r="L4098" s="3"/>
    </row>
    <row r="4099" spans="1:12" ht="13.5" customHeight="1" x14ac:dyDescent="0.25">
      <c r="A4099" s="3" t="s">
        <v>54</v>
      </c>
      <c r="B4099" s="2" t="s">
        <v>42961</v>
      </c>
      <c r="C4099" s="2" t="s">
        <v>16275</v>
      </c>
      <c r="D4099" s="3" t="s">
        <v>16276</v>
      </c>
      <c r="E4099" s="3" t="s">
        <v>16276</v>
      </c>
      <c r="F4099" s="3" t="s">
        <v>16277</v>
      </c>
      <c r="G4099" s="3" t="s">
        <v>16278</v>
      </c>
      <c r="H4099" s="3" t="s">
        <v>34658</v>
      </c>
      <c r="I4099" s="3" t="s">
        <v>34658</v>
      </c>
      <c r="J4099" s="3" t="s">
        <v>34659</v>
      </c>
      <c r="K4099" s="3" t="s">
        <v>34660</v>
      </c>
      <c r="L4099" s="3"/>
    </row>
    <row r="4100" spans="1:12" ht="13.5" customHeight="1" x14ac:dyDescent="0.25">
      <c r="A4100" s="3" t="s">
        <v>54</v>
      </c>
      <c r="B4100" s="2" t="s">
        <v>42962</v>
      </c>
      <c r="C4100" s="2" t="s">
        <v>16279</v>
      </c>
      <c r="D4100" s="3" t="s">
        <v>16280</v>
      </c>
      <c r="E4100" s="3" t="s">
        <v>16280</v>
      </c>
      <c r="F4100" s="3" t="s">
        <v>16281</v>
      </c>
      <c r="G4100" s="3" t="s">
        <v>16282</v>
      </c>
      <c r="H4100" s="3" t="s">
        <v>34661</v>
      </c>
      <c r="I4100" s="3" t="s">
        <v>34661</v>
      </c>
      <c r="J4100" s="3" t="s">
        <v>34662</v>
      </c>
      <c r="K4100" s="3" t="s">
        <v>34663</v>
      </c>
      <c r="L4100" s="3"/>
    </row>
    <row r="4101" spans="1:12" ht="13.5" customHeight="1" x14ac:dyDescent="0.25">
      <c r="A4101" s="3" t="s">
        <v>9</v>
      </c>
      <c r="B4101" s="2" t="s">
        <v>42963</v>
      </c>
      <c r="C4101" s="2" t="s">
        <v>16283</v>
      </c>
      <c r="D4101" s="3" t="s">
        <v>16284</v>
      </c>
      <c r="E4101" s="3" t="s">
        <v>16284</v>
      </c>
      <c r="F4101" s="3" t="s">
        <v>16285</v>
      </c>
      <c r="G4101" s="3" t="s">
        <v>16284</v>
      </c>
      <c r="H4101" s="3" t="s">
        <v>34664</v>
      </c>
      <c r="I4101" s="3" t="s">
        <v>34664</v>
      </c>
      <c r="J4101" s="3" t="s">
        <v>34665</v>
      </c>
      <c r="K4101" s="3" t="s">
        <v>34664</v>
      </c>
      <c r="L4101" s="3"/>
    </row>
    <row r="4102" spans="1:12" ht="13.5" customHeight="1" x14ac:dyDescent="0.25">
      <c r="A4102" s="3" t="s">
        <v>162</v>
      </c>
      <c r="B4102" s="2" t="s">
        <v>42964</v>
      </c>
      <c r="C4102" s="2" t="s">
        <v>16286</v>
      </c>
      <c r="D4102" s="3" t="s">
        <v>16287</v>
      </c>
      <c r="E4102" s="3" t="s">
        <v>16287</v>
      </c>
      <c r="F4102" s="3" t="s">
        <v>16288</v>
      </c>
      <c r="G4102" s="3" t="s">
        <v>16287</v>
      </c>
      <c r="H4102" s="3" t="s">
        <v>34666</v>
      </c>
      <c r="I4102" s="3" t="s">
        <v>34666</v>
      </c>
      <c r="J4102" s="3" t="s">
        <v>34667</v>
      </c>
      <c r="K4102" s="3" t="s">
        <v>34666</v>
      </c>
      <c r="L4102" s="3"/>
    </row>
    <row r="4103" spans="1:12" ht="13.5" customHeight="1" x14ac:dyDescent="0.25">
      <c r="A4103" s="3" t="s">
        <v>162</v>
      </c>
      <c r="B4103" s="2" t="s">
        <v>42965</v>
      </c>
      <c r="C4103" s="2" t="s">
        <v>16289</v>
      </c>
      <c r="D4103" s="3" t="s">
        <v>16290</v>
      </c>
      <c r="E4103" s="3" t="s">
        <v>16290</v>
      </c>
      <c r="F4103" s="3" t="s">
        <v>16291</v>
      </c>
      <c r="G4103" s="3" t="s">
        <v>16290</v>
      </c>
      <c r="H4103" s="3" t="s">
        <v>34668</v>
      </c>
      <c r="I4103" s="3" t="s">
        <v>34668</v>
      </c>
      <c r="J4103" s="3" t="s">
        <v>34669</v>
      </c>
      <c r="K4103" s="3" t="s">
        <v>34668</v>
      </c>
      <c r="L4103" s="3"/>
    </row>
    <row r="4104" spans="1:12" ht="13.5" customHeight="1" x14ac:dyDescent="0.25">
      <c r="A4104" s="3" t="s">
        <v>9</v>
      </c>
      <c r="B4104" s="2" t="s">
        <v>42966</v>
      </c>
      <c r="C4104" s="2" t="s">
        <v>16292</v>
      </c>
      <c r="D4104" s="3" t="s">
        <v>16293</v>
      </c>
      <c r="E4104" s="3" t="s">
        <v>16294</v>
      </c>
      <c r="F4104" s="3" t="s">
        <v>16295</v>
      </c>
      <c r="G4104" s="3" t="s">
        <v>16296</v>
      </c>
      <c r="H4104" s="3" t="s">
        <v>34670</v>
      </c>
      <c r="I4104" s="3" t="s">
        <v>34671</v>
      </c>
      <c r="J4104" s="3" t="s">
        <v>34672</v>
      </c>
      <c r="K4104" s="3" t="s">
        <v>34673</v>
      </c>
      <c r="L4104" s="3"/>
    </row>
    <row r="4105" spans="1:12" ht="13.5" customHeight="1" x14ac:dyDescent="0.25">
      <c r="A4105" s="5" t="s">
        <v>13581</v>
      </c>
      <c r="B4105" s="5" t="s">
        <v>42966</v>
      </c>
      <c r="C4105" s="5" t="s">
        <v>16292</v>
      </c>
      <c r="D4105" s="5" t="s">
        <v>45029</v>
      </c>
      <c r="E4105" s="1" t="s">
        <v>16294</v>
      </c>
      <c r="F4105" s="1" t="s">
        <v>16295</v>
      </c>
      <c r="G4105" s="1" t="s">
        <v>16296</v>
      </c>
      <c r="H4105" s="5" t="str">
        <f ca="1">IFERROR(__xludf.DUMMYFUNCTION("GOOGLETRANSLATE(D164,""en"",""ja"")"),"血小板内細胞接着分子1")</f>
        <v>血小板内細胞接着分子1</v>
      </c>
      <c r="I4105" s="5" t="str">
        <f ca="1">IFERROR(__xludf.DUMMYFUNCTION("GOOGLETRANSLATE(E164,""en"",""ja"")"),"CD31抗原; PECAM; PECAM-1; PECAM1; 血小板および内皮細胞接着分子1; 血小板内皮細胞接着分子1; 血小板内皮接着分子; 可溶性CD31")</f>
        <v>CD31抗原; PECAM; PECAM-1; PECAM1; 血小板および内皮細胞接着分子1; 血小板内皮細胞接着分子1; 血小板内皮接着分子; 可溶性CD31</v>
      </c>
      <c r="J4105" s="5" t="str">
        <f ca="1">IFERROR(__xludf.DUMMYFUNCTION("GOOGLETRANSLATE(F164,""en"",""ja"")"),"生物学的標本中の血小板と内皮細胞接着分子 1 の測定。")</f>
        <v>生物学的標本中の血小板と内皮細胞接着分子 1 の測定。</v>
      </c>
      <c r="K4105" s="5" t="str">
        <f ca="1">IFERROR(__xludf.DUMMYFUNCTION("GOOGLETRANSLATE(G164,""en"",""ja"")"),"血小板内皮細胞接着分子1の測定")</f>
        <v>血小板内皮細胞接着分子1の測定</v>
      </c>
      <c r="L4105" s="3"/>
    </row>
    <row r="4106" spans="1:12" ht="13.5" customHeight="1" x14ac:dyDescent="0.25">
      <c r="A4106" s="3" t="s">
        <v>145</v>
      </c>
      <c r="B4106" s="2" t="s">
        <v>42967</v>
      </c>
      <c r="C4106" s="2" t="s">
        <v>16297</v>
      </c>
      <c r="D4106" s="3" t="s">
        <v>16298</v>
      </c>
      <c r="E4106" s="3" t="s">
        <v>16298</v>
      </c>
      <c r="F4106" s="3" t="s">
        <v>16299</v>
      </c>
      <c r="G4106" s="3" t="s">
        <v>16298</v>
      </c>
      <c r="H4106" s="3" t="s">
        <v>34674</v>
      </c>
      <c r="I4106" s="3" t="s">
        <v>34674</v>
      </c>
      <c r="J4106" s="3" t="s">
        <v>34675</v>
      </c>
      <c r="K4106" s="3" t="s">
        <v>34674</v>
      </c>
      <c r="L4106" s="3"/>
    </row>
    <row r="4107" spans="1:12" ht="13.5" customHeight="1" x14ac:dyDescent="0.25">
      <c r="A4107" s="3" t="s">
        <v>1258</v>
      </c>
      <c r="B4107" s="2" t="s">
        <v>42968</v>
      </c>
      <c r="C4107" s="2" t="s">
        <v>16300</v>
      </c>
      <c r="D4107" s="3" t="s">
        <v>16301</v>
      </c>
      <c r="E4107" s="3" t="s">
        <v>16302</v>
      </c>
      <c r="F4107" s="3" t="s">
        <v>16303</v>
      </c>
      <c r="G4107" s="3" t="s">
        <v>16304</v>
      </c>
      <c r="H4107" s="3" t="s">
        <v>34676</v>
      </c>
      <c r="I4107" s="3" t="s">
        <v>34677</v>
      </c>
      <c r="J4107" s="3" t="s">
        <v>34678</v>
      </c>
      <c r="K4107" s="3" t="s">
        <v>34679</v>
      </c>
      <c r="L4107" s="3"/>
    </row>
    <row r="4108" spans="1:12" ht="13.5" customHeight="1" x14ac:dyDescent="0.25">
      <c r="A4108" s="3" t="s">
        <v>493</v>
      </c>
      <c r="B4108" s="2" t="s">
        <v>42969</v>
      </c>
      <c r="C4108" s="2" t="s">
        <v>16305</v>
      </c>
      <c r="D4108" s="3" t="s">
        <v>16306</v>
      </c>
      <c r="E4108" s="3" t="s">
        <v>16306</v>
      </c>
      <c r="F4108" s="3" t="s">
        <v>16307</v>
      </c>
      <c r="G4108" s="3" t="s">
        <v>16306</v>
      </c>
      <c r="H4108" s="3" t="s">
        <v>34680</v>
      </c>
      <c r="I4108" s="3" t="s">
        <v>34680</v>
      </c>
      <c r="J4108" s="3" t="s">
        <v>34681</v>
      </c>
      <c r="K4108" s="3" t="s">
        <v>34680</v>
      </c>
      <c r="L4108" s="3"/>
    </row>
    <row r="4109" spans="1:12" ht="13.5" customHeight="1" x14ac:dyDescent="0.25">
      <c r="A4109" s="3" t="s">
        <v>84</v>
      </c>
      <c r="B4109" s="2" t="s">
        <v>42970</v>
      </c>
      <c r="C4109" s="2" t="s">
        <v>16308</v>
      </c>
      <c r="D4109" s="3" t="s">
        <v>16309</v>
      </c>
      <c r="E4109" s="3" t="s">
        <v>16309</v>
      </c>
      <c r="F4109" s="3" t="s">
        <v>16310</v>
      </c>
      <c r="G4109" s="3" t="s">
        <v>16309</v>
      </c>
      <c r="H4109" s="3" t="s">
        <v>34682</v>
      </c>
      <c r="I4109" s="3" t="s">
        <v>34682</v>
      </c>
      <c r="J4109" s="3" t="s">
        <v>34683</v>
      </c>
      <c r="K4109" s="3" t="s">
        <v>34682</v>
      </c>
      <c r="L4109" s="3"/>
    </row>
    <row r="4110" spans="1:12" ht="13.5" customHeight="1" x14ac:dyDescent="0.25">
      <c r="A4110" s="3" t="s">
        <v>84</v>
      </c>
      <c r="B4110" s="2" t="s">
        <v>42971</v>
      </c>
      <c r="C4110" s="2" t="s">
        <v>16311</v>
      </c>
      <c r="D4110" s="3" t="s">
        <v>16312</v>
      </c>
      <c r="E4110" s="3" t="s">
        <v>16312</v>
      </c>
      <c r="F4110" s="3" t="s">
        <v>16313</v>
      </c>
      <c r="G4110" s="3" t="s">
        <v>16312</v>
      </c>
      <c r="H4110" s="3" t="s">
        <v>34684</v>
      </c>
      <c r="I4110" s="3" t="s">
        <v>34684</v>
      </c>
      <c r="J4110" s="3" t="s">
        <v>34685</v>
      </c>
      <c r="K4110" s="3" t="s">
        <v>34684</v>
      </c>
      <c r="L4110" s="3"/>
    </row>
    <row r="4111" spans="1:12" ht="13.5" customHeight="1" x14ac:dyDescent="0.25">
      <c r="A4111" s="3" t="s">
        <v>493</v>
      </c>
      <c r="B4111" s="2" t="s">
        <v>42972</v>
      </c>
      <c r="C4111" s="2" t="s">
        <v>16314</v>
      </c>
      <c r="D4111" s="3" t="s">
        <v>16315</v>
      </c>
      <c r="E4111" s="3" t="s">
        <v>16315</v>
      </c>
      <c r="F4111" s="3" t="s">
        <v>16316</v>
      </c>
      <c r="G4111" s="3" t="s">
        <v>16315</v>
      </c>
      <c r="H4111" s="3" t="s">
        <v>34686</v>
      </c>
      <c r="I4111" s="3" t="s">
        <v>34686</v>
      </c>
      <c r="J4111" s="3" t="s">
        <v>34687</v>
      </c>
      <c r="K4111" s="3" t="s">
        <v>34686</v>
      </c>
      <c r="L4111" s="3"/>
    </row>
    <row r="4112" spans="1:12" ht="13.5" customHeight="1" x14ac:dyDescent="0.25">
      <c r="A4112" s="3" t="s">
        <v>493</v>
      </c>
      <c r="B4112" s="2" t="s">
        <v>42973</v>
      </c>
      <c r="C4112" s="2" t="s">
        <v>16317</v>
      </c>
      <c r="D4112" s="3" t="s">
        <v>16318</v>
      </c>
      <c r="E4112" s="3" t="s">
        <v>16318</v>
      </c>
      <c r="F4112" s="3" t="s">
        <v>16319</v>
      </c>
      <c r="G4112" s="3" t="s">
        <v>16320</v>
      </c>
      <c r="H4112" s="3" t="s">
        <v>34688</v>
      </c>
      <c r="I4112" s="3" t="s">
        <v>34688</v>
      </c>
      <c r="J4112" s="3" t="s">
        <v>34689</v>
      </c>
      <c r="K4112" s="3" t="s">
        <v>34690</v>
      </c>
      <c r="L4112" s="3"/>
    </row>
    <row r="4113" spans="1:12" ht="13.5" customHeight="1" x14ac:dyDescent="0.25">
      <c r="A4113" s="3" t="s">
        <v>493</v>
      </c>
      <c r="B4113" s="2" t="s">
        <v>42974</v>
      </c>
      <c r="C4113" s="2" t="s">
        <v>16321</v>
      </c>
      <c r="D4113" s="3" t="s">
        <v>16322</v>
      </c>
      <c r="E4113" s="3" t="s">
        <v>16322</v>
      </c>
      <c r="F4113" s="3" t="s">
        <v>16323</v>
      </c>
      <c r="G4113" s="3" t="s">
        <v>16322</v>
      </c>
      <c r="H4113" s="3" t="s">
        <v>34691</v>
      </c>
      <c r="I4113" s="3" t="s">
        <v>34691</v>
      </c>
      <c r="J4113" s="3" t="s">
        <v>34692</v>
      </c>
      <c r="K4113" s="3" t="s">
        <v>34691</v>
      </c>
      <c r="L4113" s="3"/>
    </row>
    <row r="4114" spans="1:12" ht="13.5" customHeight="1" x14ac:dyDescent="0.25">
      <c r="A4114" s="3" t="s">
        <v>9</v>
      </c>
      <c r="B4114" s="2" t="s">
        <v>42975</v>
      </c>
      <c r="C4114" s="2" t="s">
        <v>16324</v>
      </c>
      <c r="D4114" s="3" t="s">
        <v>16325</v>
      </c>
      <c r="E4114" s="3" t="s">
        <v>16326</v>
      </c>
      <c r="F4114" s="3" t="s">
        <v>16327</v>
      </c>
      <c r="G4114" s="3" t="s">
        <v>16328</v>
      </c>
      <c r="H4114" s="3" t="s">
        <v>34693</v>
      </c>
      <c r="I4114" s="3" t="s">
        <v>34694</v>
      </c>
      <c r="J4114" s="3" t="s">
        <v>34695</v>
      </c>
      <c r="K4114" s="3" t="s">
        <v>34696</v>
      </c>
      <c r="L4114" s="3"/>
    </row>
    <row r="4115" spans="1:12" ht="13.5" customHeight="1" x14ac:dyDescent="0.25">
      <c r="A4115" s="3" t="s">
        <v>9</v>
      </c>
      <c r="B4115" s="2" t="s">
        <v>42976</v>
      </c>
      <c r="C4115" s="2" t="s">
        <v>16329</v>
      </c>
      <c r="D4115" s="3" t="s">
        <v>16330</v>
      </c>
      <c r="E4115" s="3" t="s">
        <v>16330</v>
      </c>
      <c r="F4115" s="3" t="s">
        <v>16331</v>
      </c>
      <c r="G4115" s="3" t="s">
        <v>16332</v>
      </c>
      <c r="H4115" s="3" t="s">
        <v>34697</v>
      </c>
      <c r="I4115" s="3" t="s">
        <v>34697</v>
      </c>
      <c r="J4115" s="3" t="s">
        <v>34698</v>
      </c>
      <c r="K4115" s="3" t="s">
        <v>34699</v>
      </c>
      <c r="L4115" s="3"/>
    </row>
    <row r="4116" spans="1:12" ht="13.5" customHeight="1" x14ac:dyDescent="0.25">
      <c r="A4116" s="3" t="s">
        <v>9</v>
      </c>
      <c r="B4116" s="2" t="s">
        <v>42977</v>
      </c>
      <c r="C4116" s="2" t="s">
        <v>16333</v>
      </c>
      <c r="D4116" s="3" t="s">
        <v>16334</v>
      </c>
      <c r="E4116" s="3" t="s">
        <v>16334</v>
      </c>
      <c r="F4116" s="3" t="s">
        <v>16335</v>
      </c>
      <c r="G4116" s="3" t="s">
        <v>16336</v>
      </c>
      <c r="H4116" s="3" t="s">
        <v>34700</v>
      </c>
      <c r="I4116" s="3" t="s">
        <v>34700</v>
      </c>
      <c r="J4116" s="3" t="s">
        <v>34701</v>
      </c>
      <c r="K4116" s="3" t="s">
        <v>34702</v>
      </c>
      <c r="L4116" s="3"/>
    </row>
    <row r="4117" spans="1:12" ht="13.5" customHeight="1" x14ac:dyDescent="0.25">
      <c r="A4117" s="3" t="s">
        <v>2907</v>
      </c>
      <c r="B4117" s="2" t="s">
        <v>42978</v>
      </c>
      <c r="C4117" s="2" t="s">
        <v>16337</v>
      </c>
      <c r="D4117" s="3" t="s">
        <v>16338</v>
      </c>
      <c r="E4117" s="3" t="s">
        <v>16338</v>
      </c>
      <c r="F4117" s="3" t="s">
        <v>16339</v>
      </c>
      <c r="G4117" s="3" t="s">
        <v>16340</v>
      </c>
      <c r="H4117" s="3" t="s">
        <v>34703</v>
      </c>
      <c r="I4117" s="3" t="s">
        <v>34703</v>
      </c>
      <c r="J4117" s="3" t="s">
        <v>34704</v>
      </c>
      <c r="K4117" s="3" t="s">
        <v>34703</v>
      </c>
      <c r="L4117" s="3"/>
    </row>
    <row r="4118" spans="1:12" ht="13.5" customHeight="1" x14ac:dyDescent="0.25">
      <c r="A4118" s="3" t="s">
        <v>9</v>
      </c>
      <c r="B4118" s="2" t="s">
        <v>42979</v>
      </c>
      <c r="C4118" s="2" t="s">
        <v>16341</v>
      </c>
      <c r="D4118" s="3" t="s">
        <v>16342</v>
      </c>
      <c r="E4118" s="3" t="s">
        <v>16342</v>
      </c>
      <c r="F4118" s="3" t="s">
        <v>16343</v>
      </c>
      <c r="G4118" s="3" t="s">
        <v>16344</v>
      </c>
      <c r="H4118" s="3" t="s">
        <v>34705</v>
      </c>
      <c r="I4118" s="3" t="s">
        <v>34705</v>
      </c>
      <c r="J4118" s="3" t="s">
        <v>34706</v>
      </c>
      <c r="K4118" s="3" t="s">
        <v>34707</v>
      </c>
      <c r="L4118" s="3"/>
    </row>
    <row r="4119" spans="1:12" ht="13.5" customHeight="1" x14ac:dyDescent="0.25">
      <c r="A4119" s="3" t="s">
        <v>9</v>
      </c>
      <c r="B4119" s="2" t="s">
        <v>42980</v>
      </c>
      <c r="C4119" s="2" t="s">
        <v>16345</v>
      </c>
      <c r="D4119" s="3" t="s">
        <v>16346</v>
      </c>
      <c r="E4119" s="3" t="s">
        <v>16346</v>
      </c>
      <c r="F4119" s="3" t="s">
        <v>16347</v>
      </c>
      <c r="G4119" s="3" t="s">
        <v>16348</v>
      </c>
      <c r="H4119" s="3" t="s">
        <v>34708</v>
      </c>
      <c r="I4119" s="3" t="s">
        <v>34708</v>
      </c>
      <c r="J4119" s="3" t="s">
        <v>34709</v>
      </c>
      <c r="K4119" s="3" t="s">
        <v>34710</v>
      </c>
      <c r="L4119" s="3"/>
    </row>
    <row r="4120" spans="1:12" ht="13.5" customHeight="1" x14ac:dyDescent="0.25">
      <c r="A4120" s="3" t="s">
        <v>9</v>
      </c>
      <c r="B4120" s="2" t="s">
        <v>42981</v>
      </c>
      <c r="C4120" s="2" t="s">
        <v>16349</v>
      </c>
      <c r="D4120" s="3" t="s">
        <v>16350</v>
      </c>
      <c r="E4120" s="3" t="s">
        <v>16351</v>
      </c>
      <c r="F4120" s="3" t="s">
        <v>16352</v>
      </c>
      <c r="G4120" s="3" t="s">
        <v>16353</v>
      </c>
      <c r="H4120" s="3" t="s">
        <v>34711</v>
      </c>
      <c r="I4120" s="3" t="s">
        <v>34712</v>
      </c>
      <c r="J4120" s="3" t="s">
        <v>34713</v>
      </c>
      <c r="K4120" s="3" t="s">
        <v>34714</v>
      </c>
      <c r="L4120" s="3"/>
    </row>
    <row r="4121" spans="1:12" ht="13.5" customHeight="1" x14ac:dyDescent="0.25">
      <c r="A4121" s="3" t="s">
        <v>9</v>
      </c>
      <c r="B4121" s="2" t="s">
        <v>42982</v>
      </c>
      <c r="C4121" s="2" t="s">
        <v>16354</v>
      </c>
      <c r="D4121" s="3" t="s">
        <v>16355</v>
      </c>
      <c r="E4121" s="3" t="s">
        <v>16356</v>
      </c>
      <c r="F4121" s="3" t="s">
        <v>16357</v>
      </c>
      <c r="G4121" s="3" t="s">
        <v>16358</v>
      </c>
      <c r="H4121" s="3" t="s">
        <v>34715</v>
      </c>
      <c r="I4121" s="3" t="s">
        <v>34716</v>
      </c>
      <c r="J4121" s="3" t="s">
        <v>34717</v>
      </c>
      <c r="K4121" s="3" t="s">
        <v>34718</v>
      </c>
      <c r="L4121" s="3"/>
    </row>
    <row r="4122" spans="1:12" ht="13.5" customHeight="1" x14ac:dyDescent="0.25">
      <c r="A4122" s="3" t="s">
        <v>9</v>
      </c>
      <c r="B4122" s="2" t="s">
        <v>42983</v>
      </c>
      <c r="C4122" s="2" t="s">
        <v>16359</v>
      </c>
      <c r="D4122" s="3" t="s">
        <v>16360</v>
      </c>
      <c r="E4122" s="3" t="s">
        <v>16361</v>
      </c>
      <c r="F4122" s="3" t="s">
        <v>16362</v>
      </c>
      <c r="G4122" s="3" t="s">
        <v>16363</v>
      </c>
      <c r="H4122" s="3" t="s">
        <v>34719</v>
      </c>
      <c r="I4122" s="3" t="s">
        <v>34720</v>
      </c>
      <c r="J4122" s="3" t="s">
        <v>34721</v>
      </c>
      <c r="K4122" s="3" t="s">
        <v>34722</v>
      </c>
      <c r="L4122" s="3"/>
    </row>
    <row r="4123" spans="1:12" ht="13.5" customHeight="1" x14ac:dyDescent="0.25">
      <c r="A4123" s="3" t="s">
        <v>9</v>
      </c>
      <c r="B4123" s="2" t="s">
        <v>42984</v>
      </c>
      <c r="C4123" s="2" t="s">
        <v>16364</v>
      </c>
      <c r="D4123" s="3" t="s">
        <v>16365</v>
      </c>
      <c r="E4123" s="3" t="s">
        <v>16366</v>
      </c>
      <c r="F4123" s="3" t="s">
        <v>16367</v>
      </c>
      <c r="G4123" s="3" t="s">
        <v>16368</v>
      </c>
      <c r="H4123" s="3" t="s">
        <v>34723</v>
      </c>
      <c r="I4123" s="3" t="s">
        <v>34724</v>
      </c>
      <c r="J4123" s="3" t="s">
        <v>34725</v>
      </c>
      <c r="K4123" s="3" t="s">
        <v>34726</v>
      </c>
      <c r="L4123" s="3"/>
    </row>
    <row r="4124" spans="1:12" ht="13.5" customHeight="1" x14ac:dyDescent="0.25">
      <c r="A4124" s="3" t="s">
        <v>70</v>
      </c>
      <c r="B4124" s="2" t="s">
        <v>42985</v>
      </c>
      <c r="C4124" s="2" t="s">
        <v>16369</v>
      </c>
      <c r="D4124" s="3" t="s">
        <v>16370</v>
      </c>
      <c r="E4124" s="3" t="s">
        <v>16370</v>
      </c>
      <c r="F4124" s="3" t="s">
        <v>16371</v>
      </c>
      <c r="G4124" s="3" t="s">
        <v>16372</v>
      </c>
      <c r="H4124" s="3" t="s">
        <v>34727</v>
      </c>
      <c r="I4124" s="3" t="s">
        <v>34727</v>
      </c>
      <c r="J4124" s="3" t="s">
        <v>34728</v>
      </c>
      <c r="K4124" s="3" t="s">
        <v>34729</v>
      </c>
      <c r="L4124" s="3"/>
    </row>
    <row r="4125" spans="1:12" ht="13.5" customHeight="1" x14ac:dyDescent="0.25">
      <c r="A4125" s="3" t="s">
        <v>9</v>
      </c>
      <c r="B4125" s="2" t="s">
        <v>42986</v>
      </c>
      <c r="C4125" s="2" t="s">
        <v>16373</v>
      </c>
      <c r="D4125" s="3" t="s">
        <v>16374</v>
      </c>
      <c r="E4125" s="3" t="s">
        <v>16374</v>
      </c>
      <c r="F4125" s="3" t="s">
        <v>16375</v>
      </c>
      <c r="G4125" s="3" t="s">
        <v>16376</v>
      </c>
      <c r="H4125" s="3" t="s">
        <v>34730</v>
      </c>
      <c r="I4125" s="3" t="s">
        <v>34730</v>
      </c>
      <c r="J4125" s="3" t="s">
        <v>34731</v>
      </c>
      <c r="K4125" s="3" t="s">
        <v>34732</v>
      </c>
      <c r="L4125" s="3"/>
    </row>
    <row r="4126" spans="1:12" ht="13.5" customHeight="1" x14ac:dyDescent="0.25">
      <c r="A4126" s="3" t="s">
        <v>9</v>
      </c>
      <c r="B4126" s="2" t="s">
        <v>42987</v>
      </c>
      <c r="C4126" s="2" t="s">
        <v>16377</v>
      </c>
      <c r="D4126" s="3" t="s">
        <v>16378</v>
      </c>
      <c r="E4126" s="3" t="s">
        <v>16379</v>
      </c>
      <c r="F4126" s="3" t="s">
        <v>16380</v>
      </c>
      <c r="G4126" s="3" t="s">
        <v>16381</v>
      </c>
      <c r="H4126" s="3" t="s">
        <v>34733</v>
      </c>
      <c r="I4126" s="3" t="s">
        <v>34734</v>
      </c>
      <c r="J4126" s="3" t="s">
        <v>34735</v>
      </c>
      <c r="K4126" s="3" t="s">
        <v>34736</v>
      </c>
      <c r="L4126" s="3"/>
    </row>
    <row r="4127" spans="1:12" ht="13.5" customHeight="1" x14ac:dyDescent="0.25">
      <c r="A4127" s="3" t="s">
        <v>106</v>
      </c>
      <c r="B4127" s="2" t="s">
        <v>42988</v>
      </c>
      <c r="C4127" s="2" t="s">
        <v>16382</v>
      </c>
      <c r="D4127" s="3" t="s">
        <v>16383</v>
      </c>
      <c r="E4127" s="3" t="s">
        <v>16384</v>
      </c>
      <c r="F4127" s="3" t="s">
        <v>16385</v>
      </c>
      <c r="G4127" s="3" t="s">
        <v>16386</v>
      </c>
      <c r="H4127" s="3" t="s">
        <v>34737</v>
      </c>
      <c r="I4127" s="3" t="s">
        <v>34738</v>
      </c>
      <c r="J4127" s="3" t="s">
        <v>34739</v>
      </c>
      <c r="K4127" s="3" t="s">
        <v>34740</v>
      </c>
      <c r="L4127" s="3"/>
    </row>
    <row r="4128" spans="1:12" ht="13.5" customHeight="1" x14ac:dyDescent="0.25">
      <c r="A4128" s="3" t="s">
        <v>9</v>
      </c>
      <c r="B4128" s="2" t="s">
        <v>42989</v>
      </c>
      <c r="C4128" s="2" t="s">
        <v>16387</v>
      </c>
      <c r="D4128" s="3" t="s">
        <v>16388</v>
      </c>
      <c r="E4128" s="3" t="s">
        <v>16388</v>
      </c>
      <c r="F4128" s="3" t="s">
        <v>16389</v>
      </c>
      <c r="G4128" s="3" t="s">
        <v>16390</v>
      </c>
      <c r="H4128" s="3" t="s">
        <v>34741</v>
      </c>
      <c r="I4128" s="3" t="s">
        <v>34741</v>
      </c>
      <c r="J4128" s="3" t="s">
        <v>34742</v>
      </c>
      <c r="K4128" s="3" t="s">
        <v>34743</v>
      </c>
      <c r="L4128" s="3"/>
    </row>
    <row r="4129" spans="1:12" ht="13.5" customHeight="1" x14ac:dyDescent="0.25">
      <c r="A4129" s="3" t="s">
        <v>9</v>
      </c>
      <c r="B4129" s="2" t="s">
        <v>42990</v>
      </c>
      <c r="C4129" s="2" t="s">
        <v>16391</v>
      </c>
      <c r="D4129" s="3" t="s">
        <v>16392</v>
      </c>
      <c r="E4129" s="3" t="s">
        <v>16392</v>
      </c>
      <c r="F4129" s="3" t="s">
        <v>16393</v>
      </c>
      <c r="G4129" s="3" t="s">
        <v>16394</v>
      </c>
      <c r="H4129" s="3" t="s">
        <v>34744</v>
      </c>
      <c r="I4129" s="3" t="s">
        <v>34744</v>
      </c>
      <c r="J4129" s="3" t="s">
        <v>34745</v>
      </c>
      <c r="K4129" s="4" t="s">
        <v>34746</v>
      </c>
      <c r="L4129" s="3"/>
    </row>
    <row r="4130" spans="1:12" ht="13.5" customHeight="1" x14ac:dyDescent="0.25">
      <c r="A4130" s="3" t="s">
        <v>9</v>
      </c>
      <c r="B4130" s="2" t="s">
        <v>42991</v>
      </c>
      <c r="C4130" s="2" t="s">
        <v>16395</v>
      </c>
      <c r="D4130" s="3" t="s">
        <v>16396</v>
      </c>
      <c r="E4130" s="3" t="s">
        <v>16397</v>
      </c>
      <c r="F4130" s="3" t="s">
        <v>16398</v>
      </c>
      <c r="G4130" s="3" t="s">
        <v>16399</v>
      </c>
      <c r="H4130" s="3" t="s">
        <v>34747</v>
      </c>
      <c r="I4130" s="3" t="s">
        <v>34748</v>
      </c>
      <c r="J4130" s="3" t="s">
        <v>34749</v>
      </c>
      <c r="K4130" s="3" t="s">
        <v>34750</v>
      </c>
      <c r="L4130" s="3"/>
    </row>
    <row r="4131" spans="1:12" ht="13.5" customHeight="1" x14ac:dyDescent="0.25">
      <c r="A4131" s="3" t="s">
        <v>9</v>
      </c>
      <c r="B4131" s="2" t="s">
        <v>42992</v>
      </c>
      <c r="C4131" s="2" t="s">
        <v>16400</v>
      </c>
      <c r="D4131" s="3" t="s">
        <v>16401</v>
      </c>
      <c r="E4131" s="3" t="s">
        <v>16401</v>
      </c>
      <c r="F4131" s="3" t="s">
        <v>16402</v>
      </c>
      <c r="G4131" s="3" t="s">
        <v>16403</v>
      </c>
      <c r="H4131" s="3" t="s">
        <v>34751</v>
      </c>
      <c r="I4131" s="3" t="s">
        <v>34751</v>
      </c>
      <c r="J4131" s="3" t="s">
        <v>34752</v>
      </c>
      <c r="K4131" s="3" t="s">
        <v>34753</v>
      </c>
      <c r="L4131" s="3"/>
    </row>
    <row r="4132" spans="1:12" ht="13.5" customHeight="1" x14ac:dyDescent="0.25">
      <c r="A4132" s="3" t="s">
        <v>9</v>
      </c>
      <c r="B4132" s="2" t="s">
        <v>42993</v>
      </c>
      <c r="C4132" s="2" t="s">
        <v>16404</v>
      </c>
      <c r="D4132" s="3" t="s">
        <v>16405</v>
      </c>
      <c r="E4132" s="3" t="s">
        <v>16406</v>
      </c>
      <c r="F4132" s="3" t="s">
        <v>16407</v>
      </c>
      <c r="G4132" s="3" t="s">
        <v>16408</v>
      </c>
      <c r="H4132" s="3" t="s">
        <v>34754</v>
      </c>
      <c r="I4132" s="3" t="s">
        <v>34755</v>
      </c>
      <c r="J4132" s="3" t="s">
        <v>34756</v>
      </c>
      <c r="K4132" s="3" t="s">
        <v>34757</v>
      </c>
      <c r="L4132" s="3"/>
    </row>
    <row r="4133" spans="1:12" ht="13.5" customHeight="1" x14ac:dyDescent="0.25">
      <c r="A4133" s="3" t="s">
        <v>9</v>
      </c>
      <c r="B4133" s="2" t="s">
        <v>42994</v>
      </c>
      <c r="C4133" s="2" t="s">
        <v>16409</v>
      </c>
      <c r="D4133" s="3" t="s">
        <v>16410</v>
      </c>
      <c r="E4133" s="3" t="s">
        <v>16410</v>
      </c>
      <c r="F4133" s="3" t="s">
        <v>16411</v>
      </c>
      <c r="G4133" s="3" t="s">
        <v>16412</v>
      </c>
      <c r="H4133" s="3" t="s">
        <v>34758</v>
      </c>
      <c r="I4133" s="3" t="s">
        <v>34758</v>
      </c>
      <c r="J4133" s="3" t="s">
        <v>34759</v>
      </c>
      <c r="K4133" s="3" t="s">
        <v>34760</v>
      </c>
      <c r="L4133" s="3"/>
    </row>
    <row r="4134" spans="1:12" ht="13.5" customHeight="1" x14ac:dyDescent="0.25">
      <c r="A4134" s="3" t="s">
        <v>9</v>
      </c>
      <c r="B4134" s="2" t="s">
        <v>42995</v>
      </c>
      <c r="C4134" s="2" t="s">
        <v>16413</v>
      </c>
      <c r="D4134" s="3" t="s">
        <v>16414</v>
      </c>
      <c r="E4134" s="3" t="s">
        <v>16414</v>
      </c>
      <c r="F4134" s="3" t="s">
        <v>16415</v>
      </c>
      <c r="G4134" s="3" t="s">
        <v>16416</v>
      </c>
      <c r="H4134" s="3" t="s">
        <v>34761</v>
      </c>
      <c r="I4134" s="3" t="s">
        <v>34761</v>
      </c>
      <c r="J4134" s="3" t="s">
        <v>34762</v>
      </c>
      <c r="K4134" s="3" t="s">
        <v>34763</v>
      </c>
      <c r="L4134" s="3"/>
    </row>
    <row r="4135" spans="1:12" ht="13.5" customHeight="1" x14ac:dyDescent="0.25">
      <c r="A4135" s="3" t="s">
        <v>9</v>
      </c>
      <c r="B4135" s="2" t="s">
        <v>42996</v>
      </c>
      <c r="C4135" s="2" t="s">
        <v>16417</v>
      </c>
      <c r="D4135" s="3" t="s">
        <v>16418</v>
      </c>
      <c r="E4135" s="3" t="s">
        <v>16419</v>
      </c>
      <c r="F4135" s="3" t="s">
        <v>16420</v>
      </c>
      <c r="G4135" s="3" t="s">
        <v>16421</v>
      </c>
      <c r="H4135" s="3" t="s">
        <v>34764</v>
      </c>
      <c r="I4135" s="3" t="s">
        <v>34765</v>
      </c>
      <c r="J4135" s="3" t="s">
        <v>34766</v>
      </c>
      <c r="K4135" s="3" t="s">
        <v>34767</v>
      </c>
      <c r="L4135" s="3"/>
    </row>
    <row r="4136" spans="1:12" ht="13.5" customHeight="1" x14ac:dyDescent="0.25">
      <c r="A4136" s="3" t="s">
        <v>9</v>
      </c>
      <c r="B4136" s="2" t="s">
        <v>42997</v>
      </c>
      <c r="C4136" s="2" t="s">
        <v>16422</v>
      </c>
      <c r="D4136" s="3" t="s">
        <v>16423</v>
      </c>
      <c r="E4136" s="3" t="s">
        <v>16423</v>
      </c>
      <c r="F4136" s="3" t="s">
        <v>16424</v>
      </c>
      <c r="G4136" s="3" t="s">
        <v>16425</v>
      </c>
      <c r="H4136" s="3" t="s">
        <v>34768</v>
      </c>
      <c r="I4136" s="3" t="s">
        <v>34768</v>
      </c>
      <c r="J4136" s="3" t="s">
        <v>34769</v>
      </c>
      <c r="K4136" s="3" t="s">
        <v>34770</v>
      </c>
      <c r="L4136" s="3"/>
    </row>
    <row r="4137" spans="1:12" ht="13.5" customHeight="1" x14ac:dyDescent="0.25">
      <c r="A4137" s="3" t="s">
        <v>9</v>
      </c>
      <c r="B4137" s="2" t="s">
        <v>42998</v>
      </c>
      <c r="C4137" s="2" t="s">
        <v>16426</v>
      </c>
      <c r="D4137" s="3" t="s">
        <v>16427</v>
      </c>
      <c r="E4137" s="3" t="s">
        <v>16427</v>
      </c>
      <c r="F4137" s="3" t="s">
        <v>16428</v>
      </c>
      <c r="G4137" s="3" t="s">
        <v>16429</v>
      </c>
      <c r="H4137" s="3" t="s">
        <v>34771</v>
      </c>
      <c r="I4137" s="3" t="s">
        <v>34771</v>
      </c>
      <c r="J4137" s="3" t="s">
        <v>34772</v>
      </c>
      <c r="K4137" s="3" t="s">
        <v>34773</v>
      </c>
      <c r="L4137" s="3"/>
    </row>
    <row r="4138" spans="1:12" ht="13.5" customHeight="1" x14ac:dyDescent="0.25">
      <c r="A4138" s="3" t="s">
        <v>9</v>
      </c>
      <c r="B4138" s="2" t="s">
        <v>42999</v>
      </c>
      <c r="C4138" s="2" t="s">
        <v>16430</v>
      </c>
      <c r="D4138" s="3" t="s">
        <v>16431</v>
      </c>
      <c r="E4138" s="3" t="s">
        <v>16431</v>
      </c>
      <c r="F4138" s="3" t="s">
        <v>16432</v>
      </c>
      <c r="G4138" s="3" t="s">
        <v>16433</v>
      </c>
      <c r="H4138" s="3" t="s">
        <v>34774</v>
      </c>
      <c r="I4138" s="3" t="s">
        <v>34774</v>
      </c>
      <c r="J4138" s="3" t="s">
        <v>34775</v>
      </c>
      <c r="K4138" s="3" t="s">
        <v>34776</v>
      </c>
      <c r="L4138" s="3"/>
    </row>
    <row r="4139" spans="1:12" ht="13.5" customHeight="1" x14ac:dyDescent="0.25">
      <c r="A4139" s="3" t="s">
        <v>9</v>
      </c>
      <c r="B4139" s="2" t="s">
        <v>43000</v>
      </c>
      <c r="C4139" s="2" t="s">
        <v>16434</v>
      </c>
      <c r="D4139" s="3" t="s">
        <v>16435</v>
      </c>
      <c r="E4139" s="3" t="s">
        <v>16435</v>
      </c>
      <c r="F4139" s="3" t="s">
        <v>16436</v>
      </c>
      <c r="G4139" s="3" t="s">
        <v>16437</v>
      </c>
      <c r="H4139" s="3" t="s">
        <v>34777</v>
      </c>
      <c r="I4139" s="3" t="s">
        <v>34777</v>
      </c>
      <c r="J4139" s="3" t="s">
        <v>34778</v>
      </c>
      <c r="K4139" s="3" t="s">
        <v>34779</v>
      </c>
      <c r="L4139" s="3"/>
    </row>
    <row r="4140" spans="1:12" ht="13.5" customHeight="1" x14ac:dyDescent="0.25">
      <c r="A4140" s="3" t="s">
        <v>9</v>
      </c>
      <c r="B4140" s="2" t="s">
        <v>43001</v>
      </c>
      <c r="C4140" s="2" t="s">
        <v>16438</v>
      </c>
      <c r="D4140" s="3" t="s">
        <v>16439</v>
      </c>
      <c r="E4140" s="3" t="s">
        <v>16439</v>
      </c>
      <c r="F4140" s="3" t="s">
        <v>16440</v>
      </c>
      <c r="G4140" s="3" t="s">
        <v>16441</v>
      </c>
      <c r="H4140" s="3" t="s">
        <v>34780</v>
      </c>
      <c r="I4140" s="3" t="s">
        <v>34780</v>
      </c>
      <c r="J4140" s="3" t="s">
        <v>34781</v>
      </c>
      <c r="K4140" s="3" t="s">
        <v>34782</v>
      </c>
      <c r="L4140" s="3"/>
    </row>
    <row r="4141" spans="1:12" ht="13.5" customHeight="1" x14ac:dyDescent="0.25">
      <c r="A4141" s="3" t="s">
        <v>9</v>
      </c>
      <c r="B4141" s="2" t="s">
        <v>43002</v>
      </c>
      <c r="C4141" s="2" t="s">
        <v>16442</v>
      </c>
      <c r="D4141" s="3" t="s">
        <v>16443</v>
      </c>
      <c r="E4141" s="3" t="s">
        <v>16443</v>
      </c>
      <c r="F4141" s="3" t="s">
        <v>16444</v>
      </c>
      <c r="G4141" s="3" t="s">
        <v>16445</v>
      </c>
      <c r="H4141" s="3" t="s">
        <v>34783</v>
      </c>
      <c r="I4141" s="3" t="s">
        <v>34783</v>
      </c>
      <c r="J4141" s="3" t="s">
        <v>34784</v>
      </c>
      <c r="K4141" s="4" t="s">
        <v>34785</v>
      </c>
      <c r="L4141" s="3"/>
    </row>
    <row r="4142" spans="1:12" ht="13.5" customHeight="1" x14ac:dyDescent="0.25">
      <c r="A4142" s="3" t="s">
        <v>84</v>
      </c>
      <c r="B4142" s="2" t="s">
        <v>43003</v>
      </c>
      <c r="C4142" s="2" t="s">
        <v>16446</v>
      </c>
      <c r="D4142" s="3" t="s">
        <v>16447</v>
      </c>
      <c r="E4142" s="3" t="s">
        <v>16447</v>
      </c>
      <c r="F4142" s="3" t="s">
        <v>16448</v>
      </c>
      <c r="G4142" s="3" t="s">
        <v>16447</v>
      </c>
      <c r="H4142" s="3" t="s">
        <v>34786</v>
      </c>
      <c r="I4142" s="3" t="s">
        <v>34786</v>
      </c>
      <c r="J4142" s="3" t="s">
        <v>34787</v>
      </c>
      <c r="K4142" s="3" t="s">
        <v>34786</v>
      </c>
      <c r="L4142" s="3"/>
    </row>
    <row r="4143" spans="1:12" ht="13.5" customHeight="1" x14ac:dyDescent="0.25">
      <c r="A4143" s="3" t="s">
        <v>54</v>
      </c>
      <c r="B4143" s="2" t="s">
        <v>43004</v>
      </c>
      <c r="C4143" s="2" t="s">
        <v>16449</v>
      </c>
      <c r="D4143" s="3" t="s">
        <v>16450</v>
      </c>
      <c r="E4143" s="3" t="s">
        <v>16450</v>
      </c>
      <c r="F4143" s="3" t="s">
        <v>16451</v>
      </c>
      <c r="G4143" s="3" t="s">
        <v>16450</v>
      </c>
      <c r="H4143" s="3" t="s">
        <v>16450</v>
      </c>
      <c r="I4143" s="3" t="s">
        <v>16450</v>
      </c>
      <c r="J4143" s="3" t="s">
        <v>34788</v>
      </c>
      <c r="K4143" s="3" t="s">
        <v>16450</v>
      </c>
      <c r="L4143" s="3"/>
    </row>
    <row r="4144" spans="1:12" ht="13.5" customHeight="1" x14ac:dyDescent="0.25">
      <c r="A4144" s="3" t="s">
        <v>9</v>
      </c>
      <c r="B4144" s="2" t="s">
        <v>43004</v>
      </c>
      <c r="C4144" s="2" t="s">
        <v>16449</v>
      </c>
      <c r="D4144" s="3" t="s">
        <v>16450</v>
      </c>
      <c r="E4144" s="3" t="s">
        <v>16450</v>
      </c>
      <c r="F4144" s="3" t="s">
        <v>16451</v>
      </c>
      <c r="G4144" s="3" t="s">
        <v>16450</v>
      </c>
      <c r="H4144" s="3" t="s">
        <v>16450</v>
      </c>
      <c r="I4144" s="3" t="s">
        <v>16450</v>
      </c>
      <c r="J4144" s="3" t="s">
        <v>34788</v>
      </c>
      <c r="K4144" s="3" t="s">
        <v>16450</v>
      </c>
      <c r="L4144" s="3"/>
    </row>
    <row r="4145" spans="1:12" ht="13.5" customHeight="1" x14ac:dyDescent="0.25">
      <c r="A4145" s="3" t="s">
        <v>9</v>
      </c>
      <c r="B4145" s="2" t="s">
        <v>43005</v>
      </c>
      <c r="C4145" s="2" t="s">
        <v>16452</v>
      </c>
      <c r="D4145" s="3" t="s">
        <v>16453</v>
      </c>
      <c r="E4145" s="3" t="s">
        <v>16453</v>
      </c>
      <c r="F4145" s="3" t="s">
        <v>16454</v>
      </c>
      <c r="G4145" s="3" t="s">
        <v>16455</v>
      </c>
      <c r="H4145" s="3" t="s">
        <v>34789</v>
      </c>
      <c r="I4145" s="3" t="s">
        <v>34789</v>
      </c>
      <c r="J4145" s="3" t="s">
        <v>34790</v>
      </c>
      <c r="K4145" s="3" t="s">
        <v>34791</v>
      </c>
      <c r="L4145" s="3"/>
    </row>
    <row r="4146" spans="1:12" ht="13.5" customHeight="1" x14ac:dyDescent="0.25">
      <c r="A4146" s="3" t="s">
        <v>158</v>
      </c>
      <c r="B4146" s="2" t="s">
        <v>43006</v>
      </c>
      <c r="C4146" s="2" t="s">
        <v>16456</v>
      </c>
      <c r="D4146" s="3" t="s">
        <v>16457</v>
      </c>
      <c r="E4146" s="3" t="s">
        <v>16457</v>
      </c>
      <c r="F4146" s="3" t="s">
        <v>16458</v>
      </c>
      <c r="G4146" s="3" t="s">
        <v>16459</v>
      </c>
      <c r="H4146" s="3" t="s">
        <v>34792</v>
      </c>
      <c r="I4146" s="3" t="s">
        <v>34792</v>
      </c>
      <c r="J4146" s="3" t="s">
        <v>34793</v>
      </c>
      <c r="K4146" s="3" t="s">
        <v>34794</v>
      </c>
      <c r="L4146" s="3"/>
    </row>
    <row r="4147" spans="1:12" ht="13.5" customHeight="1" x14ac:dyDescent="0.25">
      <c r="A4147" s="3" t="s">
        <v>9</v>
      </c>
      <c r="B4147" s="2" t="s">
        <v>43007</v>
      </c>
      <c r="C4147" s="2" t="s">
        <v>16460</v>
      </c>
      <c r="D4147" s="3" t="s">
        <v>16461</v>
      </c>
      <c r="E4147" s="3" t="s">
        <v>16461</v>
      </c>
      <c r="F4147" s="3" t="s">
        <v>16462</v>
      </c>
      <c r="G4147" s="3" t="s">
        <v>16463</v>
      </c>
      <c r="H4147" s="3" t="s">
        <v>34795</v>
      </c>
      <c r="I4147" s="3" t="s">
        <v>34795</v>
      </c>
      <c r="J4147" s="3" t="s">
        <v>34796</v>
      </c>
      <c r="K4147" s="3" t="s">
        <v>34797</v>
      </c>
      <c r="L4147" s="3"/>
    </row>
    <row r="4148" spans="1:12" ht="13.5" customHeight="1" x14ac:dyDescent="0.25">
      <c r="A4148" s="3" t="s">
        <v>54</v>
      </c>
      <c r="B4148" s="2" t="s">
        <v>43008</v>
      </c>
      <c r="C4148" s="2" t="s">
        <v>16464</v>
      </c>
      <c r="D4148" s="3" t="s">
        <v>16465</v>
      </c>
      <c r="E4148" s="3" t="s">
        <v>16466</v>
      </c>
      <c r="F4148" s="3" t="s">
        <v>16467</v>
      </c>
      <c r="G4148" s="3" t="s">
        <v>16468</v>
      </c>
      <c r="H4148" s="3" t="s">
        <v>34798</v>
      </c>
      <c r="I4148" s="3" t="s">
        <v>34799</v>
      </c>
      <c r="J4148" s="3" t="s">
        <v>34800</v>
      </c>
      <c r="K4148" s="3" t="s">
        <v>34801</v>
      </c>
      <c r="L4148" s="3"/>
    </row>
    <row r="4149" spans="1:12" ht="13.5" customHeight="1" x14ac:dyDescent="0.25">
      <c r="A4149" s="3" t="s">
        <v>9</v>
      </c>
      <c r="B4149" s="2" t="s">
        <v>43009</v>
      </c>
      <c r="C4149" s="2" t="s">
        <v>16469</v>
      </c>
      <c r="D4149" s="3" t="s">
        <v>16470</v>
      </c>
      <c r="E4149" s="3" t="s">
        <v>16471</v>
      </c>
      <c r="F4149" s="3" t="s">
        <v>16472</v>
      </c>
      <c r="G4149" s="3" t="s">
        <v>16473</v>
      </c>
      <c r="H4149" s="3" t="s">
        <v>34802</v>
      </c>
      <c r="I4149" s="3" t="s">
        <v>34803</v>
      </c>
      <c r="J4149" s="3" t="s">
        <v>34804</v>
      </c>
      <c r="K4149" s="3" t="s">
        <v>34805</v>
      </c>
      <c r="L4149" s="3"/>
    </row>
    <row r="4150" spans="1:12" ht="13.5" customHeight="1" x14ac:dyDescent="0.25">
      <c r="A4150" s="3" t="s">
        <v>9</v>
      </c>
      <c r="B4150" s="2" t="s">
        <v>43010</v>
      </c>
      <c r="C4150" s="2" t="s">
        <v>16474</v>
      </c>
      <c r="D4150" s="3" t="s">
        <v>16475</v>
      </c>
      <c r="E4150" s="3" t="s">
        <v>16475</v>
      </c>
      <c r="F4150" s="3" t="s">
        <v>16476</v>
      </c>
      <c r="G4150" s="3" t="s">
        <v>16477</v>
      </c>
      <c r="H4150" s="3" t="s">
        <v>34806</v>
      </c>
      <c r="I4150" s="3" t="s">
        <v>34806</v>
      </c>
      <c r="J4150" s="3" t="s">
        <v>34807</v>
      </c>
      <c r="K4150" s="3" t="s">
        <v>34808</v>
      </c>
      <c r="L4150" s="3"/>
    </row>
    <row r="4151" spans="1:12" ht="13.5" customHeight="1" x14ac:dyDescent="0.25">
      <c r="A4151" s="3" t="s">
        <v>9</v>
      </c>
      <c r="B4151" s="2" t="s">
        <v>43011</v>
      </c>
      <c r="C4151" s="2" t="s">
        <v>16478</v>
      </c>
      <c r="D4151" s="3" t="s">
        <v>16479</v>
      </c>
      <c r="E4151" s="3" t="s">
        <v>16479</v>
      </c>
      <c r="F4151" s="3" t="s">
        <v>16480</v>
      </c>
      <c r="G4151" s="3" t="s">
        <v>16481</v>
      </c>
      <c r="H4151" s="3" t="s">
        <v>34809</v>
      </c>
      <c r="I4151" s="3" t="s">
        <v>34809</v>
      </c>
      <c r="J4151" s="3" t="s">
        <v>34810</v>
      </c>
      <c r="K4151" s="4" t="s">
        <v>34811</v>
      </c>
      <c r="L4151" s="3"/>
    </row>
    <row r="4152" spans="1:12" ht="13.5" customHeight="1" x14ac:dyDescent="0.25">
      <c r="A4152" s="3" t="s">
        <v>54</v>
      </c>
      <c r="B4152" s="2" t="s">
        <v>43012</v>
      </c>
      <c r="C4152" s="2" t="s">
        <v>16482</v>
      </c>
      <c r="D4152" s="3" t="s">
        <v>16483</v>
      </c>
      <c r="E4152" s="3" t="s">
        <v>16484</v>
      </c>
      <c r="F4152" s="3" t="s">
        <v>16485</v>
      </c>
      <c r="G4152" s="3" t="s">
        <v>16486</v>
      </c>
      <c r="H4152" s="3" t="s">
        <v>16483</v>
      </c>
      <c r="I4152" s="3" t="s">
        <v>34812</v>
      </c>
      <c r="J4152" s="3" t="s">
        <v>34813</v>
      </c>
      <c r="K4152" s="3" t="s">
        <v>34814</v>
      </c>
      <c r="L4152" s="3"/>
    </row>
    <row r="4153" spans="1:12" ht="13.5" customHeight="1" x14ac:dyDescent="0.25">
      <c r="A4153" s="3" t="s">
        <v>9</v>
      </c>
      <c r="B4153" s="2" t="s">
        <v>43013</v>
      </c>
      <c r="C4153" s="2" t="s">
        <v>16487</v>
      </c>
      <c r="D4153" s="3" t="s">
        <v>16488</v>
      </c>
      <c r="E4153" s="3" t="s">
        <v>16488</v>
      </c>
      <c r="F4153" s="3" t="s">
        <v>16489</v>
      </c>
      <c r="G4153" s="3" t="s">
        <v>16490</v>
      </c>
      <c r="H4153" s="3" t="s">
        <v>34815</v>
      </c>
      <c r="I4153" s="3" t="s">
        <v>34815</v>
      </c>
      <c r="J4153" s="3" t="s">
        <v>34816</v>
      </c>
      <c r="K4153" s="3" t="s">
        <v>34817</v>
      </c>
      <c r="L4153" s="3"/>
    </row>
    <row r="4154" spans="1:12" ht="13.5" customHeight="1" x14ac:dyDescent="0.25">
      <c r="A4154" s="3" t="s">
        <v>9</v>
      </c>
      <c r="B4154" s="2" t="s">
        <v>43014</v>
      </c>
      <c r="C4154" s="2" t="s">
        <v>16491</v>
      </c>
      <c r="D4154" s="3" t="s">
        <v>16492</v>
      </c>
      <c r="E4154" s="3" t="s">
        <v>16492</v>
      </c>
      <c r="F4154" s="3" t="s">
        <v>16493</v>
      </c>
      <c r="G4154" s="3" t="s">
        <v>16494</v>
      </c>
      <c r="H4154" s="3" t="s">
        <v>34818</v>
      </c>
      <c r="I4154" s="3" t="s">
        <v>34818</v>
      </c>
      <c r="J4154" s="3" t="s">
        <v>34819</v>
      </c>
      <c r="K4154" s="3" t="s">
        <v>34820</v>
      </c>
      <c r="L4154" s="3"/>
    </row>
    <row r="4155" spans="1:12" ht="13.5" customHeight="1" x14ac:dyDescent="0.25">
      <c r="A4155" s="3" t="s">
        <v>9</v>
      </c>
      <c r="B4155" s="2" t="s">
        <v>43015</v>
      </c>
      <c r="C4155" s="2" t="s">
        <v>16495</v>
      </c>
      <c r="D4155" s="3" t="s">
        <v>16496</v>
      </c>
      <c r="E4155" s="3" t="s">
        <v>16497</v>
      </c>
      <c r="F4155" s="3" t="s">
        <v>16498</v>
      </c>
      <c r="G4155" s="3" t="s">
        <v>16499</v>
      </c>
      <c r="H4155" s="3" t="s">
        <v>34821</v>
      </c>
      <c r="I4155" s="3" t="s">
        <v>34822</v>
      </c>
      <c r="J4155" s="3" t="s">
        <v>34823</v>
      </c>
      <c r="K4155" s="3" t="s">
        <v>34824</v>
      </c>
      <c r="L4155" s="3"/>
    </row>
    <row r="4156" spans="1:12" ht="13.5" customHeight="1" x14ac:dyDescent="0.25">
      <c r="A4156" s="3" t="s">
        <v>9</v>
      </c>
      <c r="B4156" s="2" t="s">
        <v>43016</v>
      </c>
      <c r="C4156" s="2" t="s">
        <v>16500</v>
      </c>
      <c r="D4156" s="3" t="s">
        <v>16501</v>
      </c>
      <c r="E4156" s="3" t="s">
        <v>16501</v>
      </c>
      <c r="F4156" s="3" t="s">
        <v>16502</v>
      </c>
      <c r="G4156" s="3" t="s">
        <v>16503</v>
      </c>
      <c r="H4156" s="3" t="s">
        <v>34825</v>
      </c>
      <c r="I4156" s="3" t="s">
        <v>34825</v>
      </c>
      <c r="J4156" s="3" t="s">
        <v>34826</v>
      </c>
      <c r="K4156" s="3" t="s">
        <v>34827</v>
      </c>
      <c r="L4156" s="3"/>
    </row>
    <row r="4157" spans="1:12" ht="13.5" customHeight="1" x14ac:dyDescent="0.25">
      <c r="A4157" s="3" t="s">
        <v>9</v>
      </c>
      <c r="B4157" s="2" t="s">
        <v>43017</v>
      </c>
      <c r="C4157" s="2" t="s">
        <v>16504</v>
      </c>
      <c r="D4157" s="3" t="s">
        <v>16505</v>
      </c>
      <c r="E4157" s="3" t="s">
        <v>16506</v>
      </c>
      <c r="F4157" s="3" t="s">
        <v>16507</v>
      </c>
      <c r="G4157" s="3" t="s">
        <v>16508</v>
      </c>
      <c r="H4157" s="3" t="s">
        <v>34828</v>
      </c>
      <c r="I4157" s="3" t="s">
        <v>34829</v>
      </c>
      <c r="J4157" s="3" t="s">
        <v>34830</v>
      </c>
      <c r="K4157" s="3" t="s">
        <v>34831</v>
      </c>
      <c r="L4157" s="3"/>
    </row>
    <row r="4158" spans="1:12" ht="13.5" customHeight="1" x14ac:dyDescent="0.25">
      <c r="A4158" s="3" t="s">
        <v>9</v>
      </c>
      <c r="B4158" s="2" t="s">
        <v>43018</v>
      </c>
      <c r="C4158" s="2" t="s">
        <v>16509</v>
      </c>
      <c r="D4158" s="3" t="s">
        <v>16510</v>
      </c>
      <c r="E4158" s="3" t="s">
        <v>16510</v>
      </c>
      <c r="F4158" s="3" t="s">
        <v>16511</v>
      </c>
      <c r="G4158" s="3" t="s">
        <v>16512</v>
      </c>
      <c r="H4158" s="3" t="s">
        <v>34832</v>
      </c>
      <c r="I4158" s="3" t="s">
        <v>34832</v>
      </c>
      <c r="J4158" s="3" t="s">
        <v>34833</v>
      </c>
      <c r="K4158" s="3" t="s">
        <v>34834</v>
      </c>
      <c r="L4158" s="3"/>
    </row>
    <row r="4159" spans="1:12" ht="13.5" customHeight="1" x14ac:dyDescent="0.25">
      <c r="A4159" s="3" t="s">
        <v>9</v>
      </c>
      <c r="B4159" s="2" t="s">
        <v>43019</v>
      </c>
      <c r="C4159" s="2" t="s">
        <v>16513</v>
      </c>
      <c r="D4159" s="3" t="s">
        <v>16514</v>
      </c>
      <c r="E4159" s="3" t="s">
        <v>16515</v>
      </c>
      <c r="F4159" s="3" t="s">
        <v>16516</v>
      </c>
      <c r="G4159" s="3" t="s">
        <v>16517</v>
      </c>
      <c r="H4159" s="3" t="s">
        <v>34835</v>
      </c>
      <c r="I4159" s="3" t="s">
        <v>34836</v>
      </c>
      <c r="J4159" s="3" t="s">
        <v>34837</v>
      </c>
      <c r="K4159" s="3" t="s">
        <v>34838</v>
      </c>
      <c r="L4159" s="3"/>
    </row>
    <row r="4160" spans="1:12" ht="13.5" customHeight="1" x14ac:dyDescent="0.25">
      <c r="A4160" s="3" t="s">
        <v>9</v>
      </c>
      <c r="B4160" s="2" t="s">
        <v>43020</v>
      </c>
      <c r="C4160" s="2" t="s">
        <v>16518</v>
      </c>
      <c r="D4160" s="3" t="s">
        <v>16519</v>
      </c>
      <c r="E4160" s="3" t="s">
        <v>16519</v>
      </c>
      <c r="F4160" s="3" t="s">
        <v>16520</v>
      </c>
      <c r="G4160" s="3" t="s">
        <v>16521</v>
      </c>
      <c r="H4160" s="3" t="s">
        <v>34839</v>
      </c>
      <c r="I4160" s="3" t="s">
        <v>34839</v>
      </c>
      <c r="J4160" s="3" t="s">
        <v>34840</v>
      </c>
      <c r="K4160" s="3" t="s">
        <v>34841</v>
      </c>
      <c r="L4160" s="3"/>
    </row>
    <row r="4161" spans="1:12" ht="13.5" customHeight="1" x14ac:dyDescent="0.25">
      <c r="A4161" s="3" t="s">
        <v>9</v>
      </c>
      <c r="B4161" s="2" t="s">
        <v>43021</v>
      </c>
      <c r="C4161" s="2" t="s">
        <v>16522</v>
      </c>
      <c r="D4161" s="3" t="s">
        <v>16523</v>
      </c>
      <c r="E4161" s="3" t="s">
        <v>16523</v>
      </c>
      <c r="F4161" s="3" t="s">
        <v>16524</v>
      </c>
      <c r="G4161" s="3" t="s">
        <v>16525</v>
      </c>
      <c r="H4161" s="3" t="s">
        <v>34842</v>
      </c>
      <c r="I4161" s="3" t="s">
        <v>34842</v>
      </c>
      <c r="J4161" s="3" t="s">
        <v>34843</v>
      </c>
      <c r="K4161" s="3" t="s">
        <v>34844</v>
      </c>
      <c r="L4161" s="3"/>
    </row>
    <row r="4162" spans="1:12" ht="13.5" customHeight="1" x14ac:dyDescent="0.25">
      <c r="A4162" s="3" t="s">
        <v>9</v>
      </c>
      <c r="B4162" s="2" t="s">
        <v>43022</v>
      </c>
      <c r="C4162" s="2" t="s">
        <v>16526</v>
      </c>
      <c r="D4162" s="3" t="s">
        <v>16527</v>
      </c>
      <c r="E4162" s="3" t="s">
        <v>16527</v>
      </c>
      <c r="F4162" s="3" t="s">
        <v>16528</v>
      </c>
      <c r="G4162" s="3" t="s">
        <v>16527</v>
      </c>
      <c r="H4162" s="3" t="s">
        <v>28531</v>
      </c>
      <c r="I4162" s="3" t="s">
        <v>28531</v>
      </c>
      <c r="J4162" s="3" t="s">
        <v>34845</v>
      </c>
      <c r="K4162" s="3" t="s">
        <v>28531</v>
      </c>
      <c r="L4162" s="3"/>
    </row>
    <row r="4163" spans="1:12" ht="13.5" customHeight="1" x14ac:dyDescent="0.25">
      <c r="A4163" s="3" t="s">
        <v>9</v>
      </c>
      <c r="B4163" s="2" t="s">
        <v>43023</v>
      </c>
      <c r="C4163" s="2" t="s">
        <v>16529</v>
      </c>
      <c r="D4163" s="3" t="s">
        <v>16530</v>
      </c>
      <c r="E4163" s="3" t="s">
        <v>16530</v>
      </c>
      <c r="F4163" s="3" t="s">
        <v>16531</v>
      </c>
      <c r="G4163" s="3" t="s">
        <v>16532</v>
      </c>
      <c r="H4163" s="3" t="s">
        <v>34846</v>
      </c>
      <c r="I4163" s="3" t="s">
        <v>34846</v>
      </c>
      <c r="J4163" s="3" t="s">
        <v>34847</v>
      </c>
      <c r="K4163" s="3" t="s">
        <v>34848</v>
      </c>
      <c r="L4163" s="3"/>
    </row>
    <row r="4164" spans="1:12" ht="13.5" customHeight="1" x14ac:dyDescent="0.25">
      <c r="A4164" s="3" t="s">
        <v>70</v>
      </c>
      <c r="B4164" s="2" t="s">
        <v>43024</v>
      </c>
      <c r="C4164" s="2" t="s">
        <v>16533</v>
      </c>
      <c r="D4164" s="3" t="s">
        <v>16534</v>
      </c>
      <c r="E4164" s="3" t="s">
        <v>16535</v>
      </c>
      <c r="F4164" s="3" t="s">
        <v>16536</v>
      </c>
      <c r="G4164" s="3" t="s">
        <v>16537</v>
      </c>
      <c r="H4164" s="3" t="s">
        <v>34849</v>
      </c>
      <c r="I4164" s="3" t="s">
        <v>34850</v>
      </c>
      <c r="J4164" s="3" t="s">
        <v>34851</v>
      </c>
      <c r="K4164" s="4" t="s">
        <v>34852</v>
      </c>
      <c r="L4164" s="3"/>
    </row>
    <row r="4165" spans="1:12" ht="13.5" customHeight="1" x14ac:dyDescent="0.25">
      <c r="A4165" s="3" t="s">
        <v>9</v>
      </c>
      <c r="B4165" s="2" t="s">
        <v>43025</v>
      </c>
      <c r="C4165" s="2" t="s">
        <v>16538</v>
      </c>
      <c r="D4165" s="3" t="s">
        <v>16539</v>
      </c>
      <c r="E4165" s="3" t="s">
        <v>16540</v>
      </c>
      <c r="F4165" s="3" t="s">
        <v>16541</v>
      </c>
      <c r="G4165" s="3" t="s">
        <v>16542</v>
      </c>
      <c r="H4165" s="3" t="s">
        <v>34853</v>
      </c>
      <c r="I4165" s="3" t="s">
        <v>34854</v>
      </c>
      <c r="J4165" s="3" t="s">
        <v>34855</v>
      </c>
      <c r="K4165" s="3" t="s">
        <v>34856</v>
      </c>
      <c r="L4165" s="3"/>
    </row>
    <row r="4166" spans="1:12" ht="13.5" customHeight="1" x14ac:dyDescent="0.25">
      <c r="A4166" s="3" t="s">
        <v>506</v>
      </c>
      <c r="B4166" s="2" t="s">
        <v>43026</v>
      </c>
      <c r="C4166" s="2" t="s">
        <v>16543</v>
      </c>
      <c r="D4166" s="3" t="s">
        <v>16544</v>
      </c>
      <c r="E4166" s="3" t="s">
        <v>16544</v>
      </c>
      <c r="F4166" s="3" t="s">
        <v>16545</v>
      </c>
      <c r="G4166" s="3" t="s">
        <v>16544</v>
      </c>
      <c r="H4166" s="3" t="s">
        <v>34857</v>
      </c>
      <c r="I4166" s="3" t="s">
        <v>34857</v>
      </c>
      <c r="J4166" s="3" t="s">
        <v>34858</v>
      </c>
      <c r="K4166" s="3" t="s">
        <v>34857</v>
      </c>
      <c r="L4166" s="3"/>
    </row>
    <row r="4167" spans="1:12" ht="13.5" customHeight="1" x14ac:dyDescent="0.25">
      <c r="A4167" s="3" t="s">
        <v>9</v>
      </c>
      <c r="B4167" s="2" t="s">
        <v>43027</v>
      </c>
      <c r="C4167" s="2" t="s">
        <v>16546</v>
      </c>
      <c r="D4167" s="3" t="s">
        <v>16547</v>
      </c>
      <c r="E4167" s="3" t="s">
        <v>16547</v>
      </c>
      <c r="F4167" s="3" t="s">
        <v>16548</v>
      </c>
      <c r="G4167" s="3" t="s">
        <v>16549</v>
      </c>
      <c r="H4167" s="3" t="s">
        <v>34859</v>
      </c>
      <c r="I4167" s="3" t="s">
        <v>34859</v>
      </c>
      <c r="J4167" s="3" t="s">
        <v>34860</v>
      </c>
      <c r="K4167" s="4" t="s">
        <v>34861</v>
      </c>
      <c r="L4167" s="3"/>
    </row>
    <row r="4168" spans="1:12" ht="13.5" customHeight="1" x14ac:dyDescent="0.25">
      <c r="A4168" s="3" t="s">
        <v>493</v>
      </c>
      <c r="B4168" s="2" t="s">
        <v>43028</v>
      </c>
      <c r="C4168" s="2" t="s">
        <v>16550</v>
      </c>
      <c r="D4168" s="3" t="s">
        <v>16551</v>
      </c>
      <c r="E4168" s="3" t="s">
        <v>16551</v>
      </c>
      <c r="F4168" s="3" t="s">
        <v>16552</v>
      </c>
      <c r="G4168" s="3" t="s">
        <v>16553</v>
      </c>
      <c r="H4168" s="3" t="s">
        <v>34862</v>
      </c>
      <c r="I4168" s="3" t="s">
        <v>34862</v>
      </c>
      <c r="J4168" s="3" t="s">
        <v>34863</v>
      </c>
      <c r="K4168" s="3" t="s">
        <v>34862</v>
      </c>
      <c r="L4168" s="3"/>
    </row>
    <row r="4169" spans="1:12" ht="13.5" customHeight="1" x14ac:dyDescent="0.25">
      <c r="A4169" s="3" t="s">
        <v>9</v>
      </c>
      <c r="B4169" s="2" t="s">
        <v>43029</v>
      </c>
      <c r="C4169" s="2" t="s">
        <v>16554</v>
      </c>
      <c r="D4169" s="3" t="s">
        <v>16555</v>
      </c>
      <c r="E4169" s="3" t="s">
        <v>16555</v>
      </c>
      <c r="F4169" s="3" t="s">
        <v>16556</v>
      </c>
      <c r="G4169" s="3" t="s">
        <v>16557</v>
      </c>
      <c r="H4169" s="3" t="s">
        <v>34864</v>
      </c>
      <c r="I4169" s="3" t="s">
        <v>34864</v>
      </c>
      <c r="J4169" s="3" t="s">
        <v>34865</v>
      </c>
      <c r="K4169" s="3" t="s">
        <v>34866</v>
      </c>
      <c r="L4169" s="3"/>
    </row>
    <row r="4170" spans="1:12" ht="13.5" customHeight="1" x14ac:dyDescent="0.25">
      <c r="A4170" s="3" t="s">
        <v>9</v>
      </c>
      <c r="B4170" s="2" t="s">
        <v>43030</v>
      </c>
      <c r="C4170" s="2" t="s">
        <v>16558</v>
      </c>
      <c r="D4170" s="3" t="s">
        <v>16559</v>
      </c>
      <c r="E4170" s="3" t="s">
        <v>16559</v>
      </c>
      <c r="F4170" s="3" t="s">
        <v>16560</v>
      </c>
      <c r="G4170" s="3" t="s">
        <v>16561</v>
      </c>
      <c r="H4170" s="3" t="s">
        <v>34867</v>
      </c>
      <c r="I4170" s="3" t="s">
        <v>34867</v>
      </c>
      <c r="J4170" s="3" t="s">
        <v>34868</v>
      </c>
      <c r="K4170" s="3" t="s">
        <v>34869</v>
      </c>
      <c r="L4170" s="3"/>
    </row>
    <row r="4171" spans="1:12" ht="13.5" customHeight="1" x14ac:dyDescent="0.25">
      <c r="A4171" s="3" t="s">
        <v>9</v>
      </c>
      <c r="B4171" s="2" t="s">
        <v>43031</v>
      </c>
      <c r="C4171" s="2" t="s">
        <v>16562</v>
      </c>
      <c r="D4171" s="3" t="s">
        <v>16563</v>
      </c>
      <c r="E4171" s="3" t="s">
        <v>16564</v>
      </c>
      <c r="F4171" s="3" t="s">
        <v>16565</v>
      </c>
      <c r="G4171" s="3" t="s">
        <v>16566</v>
      </c>
      <c r="H4171" s="3" t="s">
        <v>34870</v>
      </c>
      <c r="I4171" s="3" t="s">
        <v>34871</v>
      </c>
      <c r="J4171" s="3" t="s">
        <v>34872</v>
      </c>
      <c r="K4171" s="4" t="s">
        <v>34873</v>
      </c>
      <c r="L4171" s="3"/>
    </row>
    <row r="4172" spans="1:12" ht="13.5" customHeight="1" x14ac:dyDescent="0.25">
      <c r="A4172" s="3" t="s">
        <v>1258</v>
      </c>
      <c r="B4172" s="2" t="s">
        <v>43032</v>
      </c>
      <c r="C4172" s="2" t="s">
        <v>16567</v>
      </c>
      <c r="D4172" s="3" t="s">
        <v>16568</v>
      </c>
      <c r="E4172" s="3" t="s">
        <v>16568</v>
      </c>
      <c r="F4172" s="3" t="s">
        <v>16569</v>
      </c>
      <c r="G4172" s="3" t="s">
        <v>16570</v>
      </c>
      <c r="H4172" s="3" t="s">
        <v>34874</v>
      </c>
      <c r="I4172" s="3" t="s">
        <v>34874</v>
      </c>
      <c r="J4172" s="3" t="s">
        <v>34875</v>
      </c>
      <c r="K4172" s="3" t="s">
        <v>34876</v>
      </c>
      <c r="L4172" s="3"/>
    </row>
    <row r="4173" spans="1:12" ht="13.5" customHeight="1" x14ac:dyDescent="0.25">
      <c r="A4173" s="3" t="s">
        <v>1258</v>
      </c>
      <c r="B4173" s="2" t="s">
        <v>43033</v>
      </c>
      <c r="C4173" s="2" t="s">
        <v>16571</v>
      </c>
      <c r="D4173" s="3" t="s">
        <v>16572</v>
      </c>
      <c r="E4173" s="3" t="s">
        <v>16572</v>
      </c>
      <c r="F4173" s="3" t="s">
        <v>16573</v>
      </c>
      <c r="G4173" s="3" t="s">
        <v>16574</v>
      </c>
      <c r="H4173" s="3" t="s">
        <v>34877</v>
      </c>
      <c r="I4173" s="3" t="s">
        <v>34877</v>
      </c>
      <c r="J4173" s="3" t="s">
        <v>34878</v>
      </c>
      <c r="K4173" s="3" t="s">
        <v>34879</v>
      </c>
      <c r="L4173" s="3"/>
    </row>
    <row r="4174" spans="1:12" ht="13.5" customHeight="1" x14ac:dyDescent="0.25">
      <c r="A4174" s="3" t="s">
        <v>70</v>
      </c>
      <c r="B4174" s="2" t="s">
        <v>43034</v>
      </c>
      <c r="C4174" s="2" t="s">
        <v>16575</v>
      </c>
      <c r="D4174" s="3" t="s">
        <v>16576</v>
      </c>
      <c r="E4174" s="3" t="s">
        <v>16576</v>
      </c>
      <c r="F4174" s="3" t="s">
        <v>16577</v>
      </c>
      <c r="G4174" s="3" t="s">
        <v>16578</v>
      </c>
      <c r="H4174" s="3" t="s">
        <v>34880</v>
      </c>
      <c r="I4174" s="3" t="s">
        <v>34880</v>
      </c>
      <c r="J4174" s="3" t="s">
        <v>34881</v>
      </c>
      <c r="K4174" s="3" t="s">
        <v>34882</v>
      </c>
      <c r="L4174" s="3"/>
    </row>
    <row r="4175" spans="1:12" ht="13.5" customHeight="1" x14ac:dyDescent="0.25">
      <c r="A4175" s="3" t="s">
        <v>70</v>
      </c>
      <c r="B4175" s="2" t="s">
        <v>43035</v>
      </c>
      <c r="C4175" s="2" t="s">
        <v>16579</v>
      </c>
      <c r="D4175" s="3" t="s">
        <v>16580</v>
      </c>
      <c r="E4175" s="3" t="s">
        <v>16580</v>
      </c>
      <c r="F4175" s="3" t="s">
        <v>16581</v>
      </c>
      <c r="G4175" s="3" t="s">
        <v>16582</v>
      </c>
      <c r="H4175" s="3" t="s">
        <v>34883</v>
      </c>
      <c r="I4175" s="3" t="s">
        <v>34883</v>
      </c>
      <c r="J4175" s="3" t="s">
        <v>34884</v>
      </c>
      <c r="K4175" s="3" t="s">
        <v>34885</v>
      </c>
      <c r="L4175" s="3"/>
    </row>
    <row r="4176" spans="1:12" ht="13.5" customHeight="1" x14ac:dyDescent="0.25">
      <c r="A4176" s="3" t="s">
        <v>70</v>
      </c>
      <c r="B4176" s="2" t="s">
        <v>43036</v>
      </c>
      <c r="C4176" s="2" t="s">
        <v>16583</v>
      </c>
      <c r="D4176" s="3" t="s">
        <v>16584</v>
      </c>
      <c r="E4176" s="3" t="s">
        <v>16584</v>
      </c>
      <c r="F4176" s="3" t="s">
        <v>16585</v>
      </c>
      <c r="G4176" s="3" t="s">
        <v>16586</v>
      </c>
      <c r="H4176" s="3" t="s">
        <v>34886</v>
      </c>
      <c r="I4176" s="3" t="s">
        <v>34886</v>
      </c>
      <c r="J4176" s="3" t="s">
        <v>34887</v>
      </c>
      <c r="K4176" s="3" t="s">
        <v>34888</v>
      </c>
      <c r="L4176" s="3"/>
    </row>
    <row r="4177" spans="1:12" ht="13.5" customHeight="1" x14ac:dyDescent="0.25">
      <c r="A4177" s="3" t="s">
        <v>84</v>
      </c>
      <c r="B4177" s="2" t="s">
        <v>43037</v>
      </c>
      <c r="C4177" s="2" t="s">
        <v>16587</v>
      </c>
      <c r="D4177" s="3" t="s">
        <v>16588</v>
      </c>
      <c r="E4177" s="3" t="s">
        <v>16588</v>
      </c>
      <c r="F4177" s="3" t="s">
        <v>16589</v>
      </c>
      <c r="G4177" s="3" t="s">
        <v>16588</v>
      </c>
      <c r="H4177" s="3" t="s">
        <v>34889</v>
      </c>
      <c r="I4177" s="3" t="s">
        <v>34889</v>
      </c>
      <c r="J4177" s="3" t="s">
        <v>34890</v>
      </c>
      <c r="K4177" s="3" t="s">
        <v>34889</v>
      </c>
      <c r="L4177" s="3"/>
    </row>
    <row r="4178" spans="1:12" ht="13.5" customHeight="1" x14ac:dyDescent="0.25">
      <c r="A4178" s="3" t="s">
        <v>84</v>
      </c>
      <c r="B4178" s="2" t="s">
        <v>43038</v>
      </c>
      <c r="C4178" s="2" t="s">
        <v>16590</v>
      </c>
      <c r="D4178" s="3" t="s">
        <v>16591</v>
      </c>
      <c r="E4178" s="3" t="s">
        <v>16591</v>
      </c>
      <c r="F4178" s="3" t="s">
        <v>16592</v>
      </c>
      <c r="G4178" s="3" t="s">
        <v>16591</v>
      </c>
      <c r="H4178" s="3" t="s">
        <v>34891</v>
      </c>
      <c r="I4178" s="3" t="s">
        <v>34891</v>
      </c>
      <c r="J4178" s="3" t="s">
        <v>34892</v>
      </c>
      <c r="K4178" s="3" t="s">
        <v>34891</v>
      </c>
      <c r="L4178" s="3"/>
    </row>
    <row r="4179" spans="1:12" ht="13.5" customHeight="1" x14ac:dyDescent="0.25">
      <c r="A4179" s="3" t="s">
        <v>9</v>
      </c>
      <c r="B4179" s="2" t="s">
        <v>43039</v>
      </c>
      <c r="C4179" s="2" t="s">
        <v>16593</v>
      </c>
      <c r="D4179" s="3" t="s">
        <v>16594</v>
      </c>
      <c r="E4179" s="3" t="s">
        <v>16594</v>
      </c>
      <c r="F4179" s="3" t="s">
        <v>16595</v>
      </c>
      <c r="G4179" s="3" t="s">
        <v>16596</v>
      </c>
      <c r="H4179" s="3" t="s">
        <v>34893</v>
      </c>
      <c r="I4179" s="3" t="s">
        <v>34893</v>
      </c>
      <c r="J4179" s="3" t="s">
        <v>34894</v>
      </c>
      <c r="K4179" s="4" t="s">
        <v>34895</v>
      </c>
      <c r="L4179" s="3"/>
    </row>
    <row r="4180" spans="1:12" ht="13.5" customHeight="1" x14ac:dyDescent="0.25">
      <c r="A4180" s="3" t="s">
        <v>9</v>
      </c>
      <c r="B4180" s="2" t="s">
        <v>43040</v>
      </c>
      <c r="C4180" s="2" t="s">
        <v>16597</v>
      </c>
      <c r="D4180" s="3" t="s">
        <v>16598</v>
      </c>
      <c r="E4180" s="3" t="s">
        <v>16598</v>
      </c>
      <c r="F4180" s="3" t="s">
        <v>16599</v>
      </c>
      <c r="G4180" s="3" t="s">
        <v>16600</v>
      </c>
      <c r="H4180" s="3" t="s">
        <v>34896</v>
      </c>
      <c r="I4180" s="3" t="s">
        <v>34896</v>
      </c>
      <c r="J4180" s="3" t="s">
        <v>34897</v>
      </c>
      <c r="K4180" s="4" t="s">
        <v>34898</v>
      </c>
      <c r="L4180" s="3"/>
    </row>
    <row r="4181" spans="1:12" ht="13.5" customHeight="1" x14ac:dyDescent="0.25">
      <c r="A4181" s="3" t="s">
        <v>9</v>
      </c>
      <c r="B4181" s="2" t="s">
        <v>43041</v>
      </c>
      <c r="C4181" s="2" t="s">
        <v>16601</v>
      </c>
      <c r="D4181" s="3" t="s">
        <v>16602</v>
      </c>
      <c r="E4181" s="3" t="s">
        <v>16602</v>
      </c>
      <c r="F4181" s="3" t="s">
        <v>16603</v>
      </c>
      <c r="G4181" s="3" t="s">
        <v>16604</v>
      </c>
      <c r="H4181" s="3" t="s">
        <v>34899</v>
      </c>
      <c r="I4181" s="3" t="s">
        <v>34899</v>
      </c>
      <c r="J4181" s="3" t="s">
        <v>34900</v>
      </c>
      <c r="K4181" s="4" t="s">
        <v>34901</v>
      </c>
      <c r="L4181" s="3"/>
    </row>
    <row r="4182" spans="1:12" ht="13.5" customHeight="1" x14ac:dyDescent="0.25">
      <c r="A4182" s="3" t="s">
        <v>70</v>
      </c>
      <c r="B4182" s="2" t="s">
        <v>43042</v>
      </c>
      <c r="C4182" s="2" t="s">
        <v>16605</v>
      </c>
      <c r="D4182" s="3" t="s">
        <v>16606</v>
      </c>
      <c r="E4182" s="3" t="s">
        <v>16606</v>
      </c>
      <c r="F4182" s="3" t="s">
        <v>16607</v>
      </c>
      <c r="G4182" s="3" t="s">
        <v>16608</v>
      </c>
      <c r="H4182" s="3" t="s">
        <v>34902</v>
      </c>
      <c r="I4182" s="3" t="s">
        <v>34902</v>
      </c>
      <c r="J4182" s="3" t="s">
        <v>34903</v>
      </c>
      <c r="K4182" s="3" t="s">
        <v>34904</v>
      </c>
      <c r="L4182" s="3"/>
    </row>
    <row r="4183" spans="1:12" ht="13.5" customHeight="1" x14ac:dyDescent="0.25">
      <c r="A4183" s="3" t="s">
        <v>70</v>
      </c>
      <c r="B4183" s="2" t="s">
        <v>43043</v>
      </c>
      <c r="C4183" s="2" t="s">
        <v>16609</v>
      </c>
      <c r="D4183" s="3" t="s">
        <v>16610</v>
      </c>
      <c r="E4183" s="3" t="s">
        <v>16610</v>
      </c>
      <c r="F4183" s="3" t="s">
        <v>16611</v>
      </c>
      <c r="G4183" s="3" t="s">
        <v>16612</v>
      </c>
      <c r="H4183" s="3" t="s">
        <v>34905</v>
      </c>
      <c r="I4183" s="3" t="s">
        <v>34905</v>
      </c>
      <c r="J4183" s="3" t="s">
        <v>34906</v>
      </c>
      <c r="K4183" s="3" t="s">
        <v>34907</v>
      </c>
      <c r="L4183" s="3"/>
    </row>
    <row r="4184" spans="1:12" ht="13.5" customHeight="1" x14ac:dyDescent="0.25">
      <c r="A4184" s="3" t="s">
        <v>9</v>
      </c>
      <c r="B4184" s="2" t="s">
        <v>43044</v>
      </c>
      <c r="C4184" s="2" t="s">
        <v>16613</v>
      </c>
      <c r="D4184" s="3" t="s">
        <v>16614</v>
      </c>
      <c r="E4184" s="3" t="s">
        <v>16614</v>
      </c>
      <c r="F4184" s="3" t="s">
        <v>16615</v>
      </c>
      <c r="G4184" s="3" t="s">
        <v>16616</v>
      </c>
      <c r="H4184" s="3" t="s">
        <v>34908</v>
      </c>
      <c r="I4184" s="3" t="s">
        <v>34908</v>
      </c>
      <c r="J4184" s="3" t="s">
        <v>34909</v>
      </c>
      <c r="K4184" s="3" t="s">
        <v>34910</v>
      </c>
      <c r="L4184" s="3"/>
    </row>
    <row r="4185" spans="1:12" ht="13.5" customHeight="1" x14ac:dyDescent="0.25">
      <c r="A4185" s="3" t="s">
        <v>9</v>
      </c>
      <c r="B4185" s="2" t="s">
        <v>43045</v>
      </c>
      <c r="C4185" s="2" t="s">
        <v>16617</v>
      </c>
      <c r="D4185" s="3" t="s">
        <v>16618</v>
      </c>
      <c r="E4185" s="3" t="s">
        <v>16618</v>
      </c>
      <c r="F4185" s="3" t="s">
        <v>16619</v>
      </c>
      <c r="G4185" s="3" t="s">
        <v>16620</v>
      </c>
      <c r="H4185" s="3" t="s">
        <v>34911</v>
      </c>
      <c r="I4185" s="3" t="s">
        <v>34911</v>
      </c>
      <c r="J4185" s="3" t="s">
        <v>34912</v>
      </c>
      <c r="K4185" s="3" t="s">
        <v>34911</v>
      </c>
      <c r="L4185" s="3"/>
    </row>
    <row r="4186" spans="1:12" ht="13.5" customHeight="1" x14ac:dyDescent="0.25">
      <c r="A4186" s="3" t="s">
        <v>9</v>
      </c>
      <c r="B4186" s="2" t="s">
        <v>43046</v>
      </c>
      <c r="C4186" s="2" t="s">
        <v>16621</v>
      </c>
      <c r="D4186" s="3" t="s">
        <v>16622</v>
      </c>
      <c r="E4186" s="3" t="s">
        <v>16622</v>
      </c>
      <c r="F4186" s="3" t="s">
        <v>16623</v>
      </c>
      <c r="G4186" s="3" t="s">
        <v>16624</v>
      </c>
      <c r="H4186" s="3" t="s">
        <v>34913</v>
      </c>
      <c r="I4186" s="3" t="s">
        <v>34913</v>
      </c>
      <c r="J4186" s="3" t="s">
        <v>34914</v>
      </c>
      <c r="K4186" s="3" t="s">
        <v>34915</v>
      </c>
      <c r="L4186" s="3"/>
    </row>
    <row r="4187" spans="1:12" ht="13.5" customHeight="1" x14ac:dyDescent="0.25">
      <c r="A4187" s="3" t="s">
        <v>9</v>
      </c>
      <c r="B4187" s="2" t="s">
        <v>43047</v>
      </c>
      <c r="C4187" s="2" t="s">
        <v>16625</v>
      </c>
      <c r="D4187" s="3" t="s">
        <v>16626</v>
      </c>
      <c r="E4187" s="3" t="s">
        <v>16626</v>
      </c>
      <c r="F4187" s="3" t="s">
        <v>16627</v>
      </c>
      <c r="G4187" s="3" t="s">
        <v>16628</v>
      </c>
      <c r="H4187" s="3" t="s">
        <v>34916</v>
      </c>
      <c r="I4187" s="3" t="s">
        <v>34916</v>
      </c>
      <c r="J4187" s="3" t="s">
        <v>34917</v>
      </c>
      <c r="K4187" s="3" t="s">
        <v>34918</v>
      </c>
      <c r="L4187" s="3"/>
    </row>
    <row r="4188" spans="1:12" ht="13.5" customHeight="1" x14ac:dyDescent="0.25">
      <c r="A4188" s="3" t="s">
        <v>9</v>
      </c>
      <c r="B4188" s="2" t="s">
        <v>43048</v>
      </c>
      <c r="C4188" s="2" t="s">
        <v>16629</v>
      </c>
      <c r="D4188" s="3" t="s">
        <v>16630</v>
      </c>
      <c r="E4188" s="3" t="s">
        <v>16630</v>
      </c>
      <c r="F4188" s="3" t="s">
        <v>16631</v>
      </c>
      <c r="G4188" s="3" t="s">
        <v>16632</v>
      </c>
      <c r="H4188" s="3" t="s">
        <v>34919</v>
      </c>
      <c r="I4188" s="3" t="s">
        <v>34919</v>
      </c>
      <c r="J4188" s="3" t="s">
        <v>34920</v>
      </c>
      <c r="K4188" s="3" t="s">
        <v>34921</v>
      </c>
      <c r="L4188" s="3"/>
    </row>
    <row r="4189" spans="1:12" ht="13.5" customHeight="1" x14ac:dyDescent="0.25">
      <c r="A4189" s="3" t="s">
        <v>106</v>
      </c>
      <c r="B4189" s="2" t="s">
        <v>43048</v>
      </c>
      <c r="C4189" s="2" t="s">
        <v>16629</v>
      </c>
      <c r="D4189" s="3" t="s">
        <v>16630</v>
      </c>
      <c r="E4189" s="3" t="s">
        <v>16630</v>
      </c>
      <c r="F4189" s="3" t="s">
        <v>16631</v>
      </c>
      <c r="G4189" s="3" t="s">
        <v>16632</v>
      </c>
      <c r="H4189" s="3" t="s">
        <v>34919</v>
      </c>
      <c r="I4189" s="3" t="s">
        <v>34919</v>
      </c>
      <c r="J4189" s="3" t="s">
        <v>34920</v>
      </c>
      <c r="K4189" s="3" t="s">
        <v>34921</v>
      </c>
      <c r="L4189" s="3"/>
    </row>
    <row r="4190" spans="1:12" ht="13.5" customHeight="1" x14ac:dyDescent="0.25">
      <c r="A4190" s="3" t="s">
        <v>9</v>
      </c>
      <c r="B4190" s="2" t="s">
        <v>43049</v>
      </c>
      <c r="C4190" s="2" t="s">
        <v>16633</v>
      </c>
      <c r="D4190" s="3" t="s">
        <v>16634</v>
      </c>
      <c r="E4190" s="3" t="s">
        <v>16635</v>
      </c>
      <c r="F4190" s="3" t="s">
        <v>16636</v>
      </c>
      <c r="G4190" s="3" t="s">
        <v>16637</v>
      </c>
      <c r="H4190" s="3" t="s">
        <v>34922</v>
      </c>
      <c r="I4190" s="3" t="s">
        <v>34923</v>
      </c>
      <c r="J4190" s="3" t="s">
        <v>34924</v>
      </c>
      <c r="K4190" s="3" t="s">
        <v>34925</v>
      </c>
      <c r="L4190" s="3"/>
    </row>
    <row r="4191" spans="1:12" ht="13.5" customHeight="1" x14ac:dyDescent="0.25">
      <c r="A4191" s="3" t="s">
        <v>9</v>
      </c>
      <c r="B4191" s="2" t="s">
        <v>43050</v>
      </c>
      <c r="C4191" s="2" t="s">
        <v>16638</v>
      </c>
      <c r="D4191" s="3" t="s">
        <v>16639</v>
      </c>
      <c r="E4191" s="3" t="s">
        <v>16639</v>
      </c>
      <c r="F4191" s="3" t="s">
        <v>16640</v>
      </c>
      <c r="G4191" s="3" t="s">
        <v>16641</v>
      </c>
      <c r="H4191" s="3" t="s">
        <v>34926</v>
      </c>
      <c r="I4191" s="3" t="s">
        <v>34926</v>
      </c>
      <c r="J4191" s="3" t="s">
        <v>34927</v>
      </c>
      <c r="K4191" s="3" t="s">
        <v>34928</v>
      </c>
      <c r="L4191" s="3"/>
    </row>
    <row r="4192" spans="1:12" ht="13.5" customHeight="1" x14ac:dyDescent="0.25">
      <c r="A4192" s="3" t="s">
        <v>9</v>
      </c>
      <c r="B4192" s="2" t="s">
        <v>43051</v>
      </c>
      <c r="C4192" s="2" t="s">
        <v>16642</v>
      </c>
      <c r="D4192" s="3" t="s">
        <v>16643</v>
      </c>
      <c r="E4192" s="3" t="s">
        <v>16643</v>
      </c>
      <c r="F4192" s="3" t="s">
        <v>16644</v>
      </c>
      <c r="G4192" s="3" t="s">
        <v>16645</v>
      </c>
      <c r="H4192" s="3" t="s">
        <v>34929</v>
      </c>
      <c r="I4192" s="3" t="s">
        <v>34929</v>
      </c>
      <c r="J4192" s="3" t="s">
        <v>34930</v>
      </c>
      <c r="K4192" s="3" t="s">
        <v>34931</v>
      </c>
      <c r="L4192" s="3"/>
    </row>
    <row r="4193" spans="1:12" ht="13.5" customHeight="1" x14ac:dyDescent="0.25">
      <c r="A4193" s="3" t="s">
        <v>9</v>
      </c>
      <c r="B4193" s="2" t="s">
        <v>43052</v>
      </c>
      <c r="C4193" s="2" t="s">
        <v>16646</v>
      </c>
      <c r="D4193" s="3" t="s">
        <v>16647</v>
      </c>
      <c r="E4193" s="3" t="s">
        <v>16648</v>
      </c>
      <c r="F4193" s="3" t="s">
        <v>16649</v>
      </c>
      <c r="G4193" s="3" t="s">
        <v>16650</v>
      </c>
      <c r="H4193" s="3" t="s">
        <v>34932</v>
      </c>
      <c r="I4193" s="3" t="s">
        <v>34933</v>
      </c>
      <c r="J4193" s="3" t="s">
        <v>34934</v>
      </c>
      <c r="K4193" s="3" t="s">
        <v>34935</v>
      </c>
      <c r="L4193" s="3"/>
    </row>
    <row r="4194" spans="1:12" ht="13.5" customHeight="1" x14ac:dyDescent="0.25">
      <c r="A4194" s="3" t="s">
        <v>9</v>
      </c>
      <c r="B4194" s="2" t="s">
        <v>43053</v>
      </c>
      <c r="C4194" s="2" t="s">
        <v>16651</v>
      </c>
      <c r="D4194" s="3" t="s">
        <v>16652</v>
      </c>
      <c r="E4194" s="3" t="s">
        <v>16652</v>
      </c>
      <c r="F4194" s="3" t="s">
        <v>16653</v>
      </c>
      <c r="G4194" s="3" t="s">
        <v>16654</v>
      </c>
      <c r="H4194" s="3" t="s">
        <v>34936</v>
      </c>
      <c r="I4194" s="3" t="s">
        <v>34936</v>
      </c>
      <c r="J4194" s="3" t="s">
        <v>34937</v>
      </c>
      <c r="K4194" s="3" t="s">
        <v>34938</v>
      </c>
      <c r="L4194" s="3"/>
    </row>
    <row r="4195" spans="1:12" ht="13.5" customHeight="1" x14ac:dyDescent="0.25">
      <c r="A4195" s="3" t="s">
        <v>9</v>
      </c>
      <c r="B4195" s="2" t="s">
        <v>43054</v>
      </c>
      <c r="C4195" s="2" t="s">
        <v>16655</v>
      </c>
      <c r="D4195" s="3" t="s">
        <v>16656</v>
      </c>
      <c r="E4195" s="3" t="s">
        <v>16656</v>
      </c>
      <c r="F4195" s="3" t="s">
        <v>16657</v>
      </c>
      <c r="G4195" s="3" t="s">
        <v>16658</v>
      </c>
      <c r="H4195" s="3" t="s">
        <v>34939</v>
      </c>
      <c r="I4195" s="3" t="s">
        <v>34939</v>
      </c>
      <c r="J4195" s="3" t="s">
        <v>34940</v>
      </c>
      <c r="K4195" s="3" t="s">
        <v>34941</v>
      </c>
      <c r="L4195" s="3"/>
    </row>
    <row r="4196" spans="1:12" ht="13.5" customHeight="1" x14ac:dyDescent="0.25">
      <c r="A4196" s="3" t="s">
        <v>9</v>
      </c>
      <c r="B4196" s="2" t="s">
        <v>43055</v>
      </c>
      <c r="C4196" s="2" t="s">
        <v>16659</v>
      </c>
      <c r="D4196" s="3" t="s">
        <v>16660</v>
      </c>
      <c r="E4196" s="3" t="s">
        <v>16661</v>
      </c>
      <c r="F4196" s="3" t="s">
        <v>16662</v>
      </c>
      <c r="G4196" s="3" t="s">
        <v>16663</v>
      </c>
      <c r="H4196" s="3" t="s">
        <v>34942</v>
      </c>
      <c r="I4196" s="3" t="s">
        <v>34943</v>
      </c>
      <c r="J4196" s="3" t="s">
        <v>34944</v>
      </c>
      <c r="K4196" s="3" t="s">
        <v>34945</v>
      </c>
      <c r="L4196" s="3"/>
    </row>
    <row r="4197" spans="1:12" ht="13.5" customHeight="1" x14ac:dyDescent="0.25">
      <c r="A4197" s="3" t="s">
        <v>9</v>
      </c>
      <c r="B4197" s="2" t="s">
        <v>43056</v>
      </c>
      <c r="C4197" s="2" t="s">
        <v>16664</v>
      </c>
      <c r="D4197" s="3" t="s">
        <v>16665</v>
      </c>
      <c r="E4197" s="3" t="s">
        <v>16666</v>
      </c>
      <c r="F4197" s="3" t="s">
        <v>16667</v>
      </c>
      <c r="G4197" s="3" t="s">
        <v>16668</v>
      </c>
      <c r="H4197" s="3" t="s">
        <v>34946</v>
      </c>
      <c r="I4197" s="3" t="s">
        <v>34947</v>
      </c>
      <c r="J4197" s="3" t="s">
        <v>34948</v>
      </c>
      <c r="K4197" s="3" t="s">
        <v>34949</v>
      </c>
      <c r="L4197" s="3"/>
    </row>
    <row r="4198" spans="1:12" ht="13.5" customHeight="1" x14ac:dyDescent="0.25">
      <c r="A4198" s="3" t="s">
        <v>9</v>
      </c>
      <c r="B4198" s="2" t="s">
        <v>43057</v>
      </c>
      <c r="C4198" s="2" t="s">
        <v>16669</v>
      </c>
      <c r="D4198" s="3" t="s">
        <v>16670</v>
      </c>
      <c r="E4198" s="3" t="s">
        <v>16670</v>
      </c>
      <c r="F4198" s="3" t="s">
        <v>16671</v>
      </c>
      <c r="G4198" s="3" t="s">
        <v>16672</v>
      </c>
      <c r="H4198" s="3" t="s">
        <v>34950</v>
      </c>
      <c r="I4198" s="3" t="s">
        <v>34950</v>
      </c>
      <c r="J4198" s="3" t="s">
        <v>34951</v>
      </c>
      <c r="K4198" s="3" t="s">
        <v>34952</v>
      </c>
      <c r="L4198" s="3"/>
    </row>
    <row r="4199" spans="1:12" ht="13.5" customHeight="1" x14ac:dyDescent="0.25">
      <c r="A4199" s="3" t="s">
        <v>106</v>
      </c>
      <c r="B4199" s="2" t="s">
        <v>43058</v>
      </c>
      <c r="C4199" s="2" t="s">
        <v>16673</v>
      </c>
      <c r="D4199" s="3" t="s">
        <v>16674</v>
      </c>
      <c r="E4199" s="3" t="s">
        <v>16675</v>
      </c>
      <c r="F4199" s="3" t="s">
        <v>16676</v>
      </c>
      <c r="G4199" s="3" t="s">
        <v>16677</v>
      </c>
      <c r="H4199" s="3" t="s">
        <v>34953</v>
      </c>
      <c r="I4199" s="3" t="s">
        <v>34954</v>
      </c>
      <c r="J4199" s="3" t="s">
        <v>34955</v>
      </c>
      <c r="K4199" s="3" t="s">
        <v>34956</v>
      </c>
      <c r="L4199" s="3"/>
    </row>
    <row r="4200" spans="1:12" ht="13.5" customHeight="1" x14ac:dyDescent="0.25">
      <c r="A4200" s="3" t="s">
        <v>9</v>
      </c>
      <c r="B4200" s="2" t="s">
        <v>43059</v>
      </c>
      <c r="C4200" s="2" t="s">
        <v>16678</v>
      </c>
      <c r="D4200" s="3" t="s">
        <v>16679</v>
      </c>
      <c r="E4200" s="3" t="s">
        <v>16679</v>
      </c>
      <c r="F4200" s="3" t="s">
        <v>16680</v>
      </c>
      <c r="G4200" s="3" t="s">
        <v>16681</v>
      </c>
      <c r="H4200" s="3" t="s">
        <v>34957</v>
      </c>
      <c r="I4200" s="3" t="s">
        <v>34957</v>
      </c>
      <c r="J4200" s="3" t="s">
        <v>34958</v>
      </c>
      <c r="K4200" s="3" t="s">
        <v>34959</v>
      </c>
      <c r="L4200" s="3"/>
    </row>
    <row r="4201" spans="1:12" ht="13.5" customHeight="1" x14ac:dyDescent="0.25">
      <c r="A4201" s="3" t="s">
        <v>9</v>
      </c>
      <c r="B4201" s="2" t="s">
        <v>43060</v>
      </c>
      <c r="C4201" s="2" t="s">
        <v>16682</v>
      </c>
      <c r="D4201" s="3" t="s">
        <v>16683</v>
      </c>
      <c r="E4201" s="3" t="s">
        <v>16684</v>
      </c>
      <c r="F4201" s="3" t="s">
        <v>16685</v>
      </c>
      <c r="G4201" s="3" t="s">
        <v>16686</v>
      </c>
      <c r="H4201" s="3" t="s">
        <v>34960</v>
      </c>
      <c r="I4201" s="3" t="s">
        <v>34961</v>
      </c>
      <c r="J4201" s="3" t="s">
        <v>34962</v>
      </c>
      <c r="K4201" s="4" t="s">
        <v>34963</v>
      </c>
      <c r="L4201" s="3"/>
    </row>
    <row r="4202" spans="1:12" ht="13.5" customHeight="1" x14ac:dyDescent="0.25">
      <c r="A4202" s="3" t="s">
        <v>9</v>
      </c>
      <c r="B4202" s="2" t="s">
        <v>43061</v>
      </c>
      <c r="C4202" s="2" t="s">
        <v>16687</v>
      </c>
      <c r="D4202" s="3" t="s">
        <v>16688</v>
      </c>
      <c r="E4202" s="3" t="s">
        <v>16689</v>
      </c>
      <c r="F4202" s="3" t="s">
        <v>16690</v>
      </c>
      <c r="G4202" s="3" t="s">
        <v>16691</v>
      </c>
      <c r="H4202" s="3" t="s">
        <v>34964</v>
      </c>
      <c r="I4202" s="3" t="s">
        <v>34965</v>
      </c>
      <c r="J4202" s="3" t="s">
        <v>34966</v>
      </c>
      <c r="K4202" s="3" t="s">
        <v>34967</v>
      </c>
      <c r="L4202" s="3"/>
    </row>
    <row r="4203" spans="1:12" ht="13.5" customHeight="1" x14ac:dyDescent="0.25">
      <c r="A4203" s="3" t="s">
        <v>9</v>
      </c>
      <c r="B4203" s="2" t="s">
        <v>43062</v>
      </c>
      <c r="C4203" s="2" t="s">
        <v>16692</v>
      </c>
      <c r="D4203" s="3" t="s">
        <v>16693</v>
      </c>
      <c r="E4203" s="3" t="s">
        <v>16693</v>
      </c>
      <c r="F4203" s="3" t="s">
        <v>16694</v>
      </c>
      <c r="G4203" s="3" t="s">
        <v>16695</v>
      </c>
      <c r="H4203" s="3" t="s">
        <v>34968</v>
      </c>
      <c r="I4203" s="3" t="s">
        <v>34968</v>
      </c>
      <c r="J4203" s="3" t="s">
        <v>34969</v>
      </c>
      <c r="K4203" s="3" t="s">
        <v>34970</v>
      </c>
      <c r="L4203" s="3"/>
    </row>
    <row r="4204" spans="1:12" ht="13.5" customHeight="1" x14ac:dyDescent="0.25">
      <c r="A4204" s="3" t="s">
        <v>70</v>
      </c>
      <c r="B4204" s="2" t="s">
        <v>43063</v>
      </c>
      <c r="C4204" s="2" t="s">
        <v>16696</v>
      </c>
      <c r="D4204" s="3" t="s">
        <v>16697</v>
      </c>
      <c r="E4204" s="3" t="s">
        <v>16697</v>
      </c>
      <c r="F4204" s="3" t="s">
        <v>16698</v>
      </c>
      <c r="G4204" s="3" t="s">
        <v>16699</v>
      </c>
      <c r="H4204" s="3" t="s">
        <v>34971</v>
      </c>
      <c r="I4204" s="3" t="s">
        <v>34971</v>
      </c>
      <c r="J4204" s="3" t="s">
        <v>34972</v>
      </c>
      <c r="K4204" s="3" t="s">
        <v>34973</v>
      </c>
      <c r="L4204" s="3"/>
    </row>
    <row r="4205" spans="1:12" ht="13.5" customHeight="1" x14ac:dyDescent="0.25">
      <c r="A4205" s="3" t="s">
        <v>188</v>
      </c>
      <c r="B4205" s="2" t="s">
        <v>43064</v>
      </c>
      <c r="C4205" s="2" t="s">
        <v>16700</v>
      </c>
      <c r="D4205" s="3" t="s">
        <v>16701</v>
      </c>
      <c r="E4205" s="3" t="s">
        <v>16702</v>
      </c>
      <c r="F4205" s="3" t="s">
        <v>16703</v>
      </c>
      <c r="G4205" s="3" t="s">
        <v>16701</v>
      </c>
      <c r="H4205" s="3" t="s">
        <v>34974</v>
      </c>
      <c r="I4205" s="3" t="s">
        <v>34975</v>
      </c>
      <c r="J4205" s="3" t="s">
        <v>34976</v>
      </c>
      <c r="K4205" s="3" t="s">
        <v>34974</v>
      </c>
      <c r="L4205" s="3"/>
    </row>
    <row r="4206" spans="1:12" ht="13.5" customHeight="1" x14ac:dyDescent="0.25">
      <c r="A4206" s="3" t="s">
        <v>188</v>
      </c>
      <c r="B4206" s="2" t="s">
        <v>43065</v>
      </c>
      <c r="C4206" s="2" t="s">
        <v>16704</v>
      </c>
      <c r="D4206" s="3" t="s">
        <v>16705</v>
      </c>
      <c r="E4206" s="3" t="s">
        <v>16705</v>
      </c>
      <c r="F4206" s="3" t="s">
        <v>16706</v>
      </c>
      <c r="G4206" s="3" t="s">
        <v>16705</v>
      </c>
      <c r="H4206" s="3" t="s">
        <v>34977</v>
      </c>
      <c r="I4206" s="3" t="s">
        <v>34977</v>
      </c>
      <c r="J4206" s="3" t="s">
        <v>34978</v>
      </c>
      <c r="K4206" s="3" t="s">
        <v>34977</v>
      </c>
      <c r="L4206" s="3"/>
    </row>
    <row r="4207" spans="1:12" ht="13.5" customHeight="1" x14ac:dyDescent="0.25">
      <c r="A4207" s="3" t="s">
        <v>162</v>
      </c>
      <c r="B4207" s="2" t="s">
        <v>43066</v>
      </c>
      <c r="C4207" s="2" t="s">
        <v>16707</v>
      </c>
      <c r="D4207" s="3" t="s">
        <v>16708</v>
      </c>
      <c r="E4207" s="3" t="s">
        <v>16708</v>
      </c>
      <c r="F4207" s="3" t="s">
        <v>16709</v>
      </c>
      <c r="G4207" s="3" t="s">
        <v>16710</v>
      </c>
      <c r="H4207" s="3" t="s">
        <v>34979</v>
      </c>
      <c r="I4207" s="3" t="s">
        <v>34979</v>
      </c>
      <c r="J4207" s="3" t="s">
        <v>34980</v>
      </c>
      <c r="K4207" s="3" t="s">
        <v>34981</v>
      </c>
      <c r="L4207" s="3"/>
    </row>
    <row r="4208" spans="1:12" ht="13.5" customHeight="1" x14ac:dyDescent="0.25">
      <c r="A4208" s="3" t="s">
        <v>493</v>
      </c>
      <c r="B4208" s="2" t="s">
        <v>43067</v>
      </c>
      <c r="C4208" s="2" t="s">
        <v>16711</v>
      </c>
      <c r="D4208" s="3" t="s">
        <v>16712</v>
      </c>
      <c r="E4208" s="3" t="s">
        <v>16712</v>
      </c>
      <c r="F4208" s="3" t="s">
        <v>16713</v>
      </c>
      <c r="G4208" s="3" t="s">
        <v>16712</v>
      </c>
      <c r="H4208" s="3" t="s">
        <v>34982</v>
      </c>
      <c r="I4208" s="3" t="s">
        <v>34982</v>
      </c>
      <c r="J4208" s="3" t="s">
        <v>34983</v>
      </c>
      <c r="K4208" s="3" t="s">
        <v>34982</v>
      </c>
      <c r="L4208" s="3"/>
    </row>
    <row r="4209" spans="1:12" ht="13.5" customHeight="1" x14ac:dyDescent="0.25">
      <c r="A4209" s="3" t="s">
        <v>9</v>
      </c>
      <c r="B4209" s="2" t="s">
        <v>43068</v>
      </c>
      <c r="C4209" s="2" t="s">
        <v>16714</v>
      </c>
      <c r="D4209" s="3" t="s">
        <v>16715</v>
      </c>
      <c r="E4209" s="3" t="s">
        <v>16716</v>
      </c>
      <c r="F4209" s="3" t="s">
        <v>16717</v>
      </c>
      <c r="G4209" s="3" t="s">
        <v>16718</v>
      </c>
      <c r="H4209" s="3" t="s">
        <v>34984</v>
      </c>
      <c r="I4209" s="3" t="s">
        <v>34985</v>
      </c>
      <c r="J4209" s="3" t="s">
        <v>34986</v>
      </c>
      <c r="K4209" s="3" t="s">
        <v>34987</v>
      </c>
      <c r="L4209" s="3"/>
    </row>
    <row r="4210" spans="1:12" ht="13.5" customHeight="1" x14ac:dyDescent="0.25">
      <c r="A4210" s="3" t="s">
        <v>9</v>
      </c>
      <c r="B4210" s="2" t="s">
        <v>43069</v>
      </c>
      <c r="C4210" s="2" t="s">
        <v>16719</v>
      </c>
      <c r="D4210" s="3" t="s">
        <v>16720</v>
      </c>
      <c r="E4210" s="3" t="s">
        <v>16720</v>
      </c>
      <c r="F4210" s="3" t="s">
        <v>16721</v>
      </c>
      <c r="G4210" s="3" t="s">
        <v>16722</v>
      </c>
      <c r="H4210" s="3" t="s">
        <v>34988</v>
      </c>
      <c r="I4210" s="3" t="s">
        <v>34988</v>
      </c>
      <c r="J4210" s="3" t="s">
        <v>34989</v>
      </c>
      <c r="K4210" s="3" t="s">
        <v>34990</v>
      </c>
      <c r="L4210" s="3"/>
    </row>
    <row r="4211" spans="1:12" ht="13.5" customHeight="1" x14ac:dyDescent="0.25">
      <c r="A4211" s="3" t="s">
        <v>9</v>
      </c>
      <c r="B4211" s="2" t="s">
        <v>43070</v>
      </c>
      <c r="C4211" s="2" t="s">
        <v>16723</v>
      </c>
      <c r="D4211" s="3" t="s">
        <v>16724</v>
      </c>
      <c r="E4211" s="3" t="s">
        <v>16724</v>
      </c>
      <c r="F4211" s="3" t="s">
        <v>16725</v>
      </c>
      <c r="G4211" s="3" t="s">
        <v>16726</v>
      </c>
      <c r="H4211" s="3" t="s">
        <v>34991</v>
      </c>
      <c r="I4211" s="3" t="s">
        <v>34991</v>
      </c>
      <c r="J4211" s="3" t="s">
        <v>34992</v>
      </c>
      <c r="K4211" s="3" t="s">
        <v>34993</v>
      </c>
      <c r="L4211" s="3"/>
    </row>
    <row r="4212" spans="1:12" ht="13.5" customHeight="1" x14ac:dyDescent="0.25">
      <c r="A4212" s="3" t="s">
        <v>9</v>
      </c>
      <c r="B4212" s="2" t="s">
        <v>43071</v>
      </c>
      <c r="C4212" s="2" t="s">
        <v>16727</v>
      </c>
      <c r="D4212" s="3" t="s">
        <v>16728</v>
      </c>
      <c r="E4212" s="3" t="s">
        <v>16728</v>
      </c>
      <c r="F4212" s="3" t="s">
        <v>16729</v>
      </c>
      <c r="G4212" s="3" t="s">
        <v>16730</v>
      </c>
      <c r="H4212" s="3" t="s">
        <v>34994</v>
      </c>
      <c r="I4212" s="3" t="s">
        <v>34994</v>
      </c>
      <c r="J4212" s="3" t="s">
        <v>34995</v>
      </c>
      <c r="K4212" s="3" t="s">
        <v>34996</v>
      </c>
      <c r="L4212" s="3"/>
    </row>
    <row r="4213" spans="1:12" ht="13.5" customHeight="1" x14ac:dyDescent="0.25">
      <c r="A4213" s="3" t="s">
        <v>9</v>
      </c>
      <c r="B4213" s="2" t="s">
        <v>43072</v>
      </c>
      <c r="C4213" s="2" t="s">
        <v>16731</v>
      </c>
      <c r="D4213" s="3" t="s">
        <v>16732</v>
      </c>
      <c r="E4213" s="3" t="s">
        <v>16732</v>
      </c>
      <c r="F4213" s="3" t="s">
        <v>16733</v>
      </c>
      <c r="G4213" s="3" t="s">
        <v>16734</v>
      </c>
      <c r="H4213" s="3" t="s">
        <v>34997</v>
      </c>
      <c r="I4213" s="3" t="s">
        <v>34997</v>
      </c>
      <c r="J4213" s="3" t="s">
        <v>34998</v>
      </c>
      <c r="K4213" s="3" t="s">
        <v>34999</v>
      </c>
      <c r="L4213" s="3"/>
    </row>
    <row r="4214" spans="1:12" ht="13.5" customHeight="1" x14ac:dyDescent="0.25">
      <c r="A4214" s="3" t="s">
        <v>9</v>
      </c>
      <c r="B4214" s="2" t="s">
        <v>43073</v>
      </c>
      <c r="C4214" s="2" t="s">
        <v>16735</v>
      </c>
      <c r="D4214" s="3" t="s">
        <v>16736</v>
      </c>
      <c r="E4214" s="3" t="s">
        <v>16737</v>
      </c>
      <c r="F4214" s="3" t="s">
        <v>16738</v>
      </c>
      <c r="G4214" s="3" t="s">
        <v>16739</v>
      </c>
      <c r="H4214" s="3" t="s">
        <v>35000</v>
      </c>
      <c r="I4214" s="3" t="s">
        <v>35001</v>
      </c>
      <c r="J4214" s="3" t="s">
        <v>35002</v>
      </c>
      <c r="K4214" s="3" t="s">
        <v>35003</v>
      </c>
      <c r="L4214" s="3"/>
    </row>
    <row r="4215" spans="1:12" ht="13.5" customHeight="1" x14ac:dyDescent="0.25">
      <c r="A4215" s="3" t="s">
        <v>9</v>
      </c>
      <c r="B4215" s="2" t="s">
        <v>43074</v>
      </c>
      <c r="C4215" s="2" t="s">
        <v>16740</v>
      </c>
      <c r="D4215" s="3" t="s">
        <v>16741</v>
      </c>
      <c r="E4215" s="3" t="s">
        <v>16741</v>
      </c>
      <c r="F4215" s="3" t="s">
        <v>16742</v>
      </c>
      <c r="G4215" s="3" t="s">
        <v>16743</v>
      </c>
      <c r="H4215" s="3" t="s">
        <v>35004</v>
      </c>
      <c r="I4215" s="3" t="s">
        <v>35004</v>
      </c>
      <c r="J4215" s="3" t="s">
        <v>35005</v>
      </c>
      <c r="K4215" s="3" t="s">
        <v>35006</v>
      </c>
      <c r="L4215" s="3"/>
    </row>
    <row r="4216" spans="1:12" ht="13.5" customHeight="1" x14ac:dyDescent="0.25">
      <c r="A4216" s="3" t="s">
        <v>9</v>
      </c>
      <c r="B4216" s="2" t="s">
        <v>43075</v>
      </c>
      <c r="C4216" s="2" t="s">
        <v>16744</v>
      </c>
      <c r="D4216" s="3" t="s">
        <v>16745</v>
      </c>
      <c r="E4216" s="3" t="s">
        <v>16745</v>
      </c>
      <c r="F4216" s="3" t="s">
        <v>16746</v>
      </c>
      <c r="G4216" s="3" t="s">
        <v>16747</v>
      </c>
      <c r="H4216" s="3" t="s">
        <v>35007</v>
      </c>
      <c r="I4216" s="3" t="s">
        <v>35007</v>
      </c>
      <c r="J4216" s="3" t="s">
        <v>35008</v>
      </c>
      <c r="K4216" s="3" t="s">
        <v>35009</v>
      </c>
      <c r="L4216" s="3"/>
    </row>
    <row r="4217" spans="1:12" ht="13.5" customHeight="1" x14ac:dyDescent="0.25">
      <c r="A4217" s="3" t="s">
        <v>70</v>
      </c>
      <c r="B4217" s="2" t="s">
        <v>43076</v>
      </c>
      <c r="C4217" s="2" t="s">
        <v>16748</v>
      </c>
      <c r="D4217" s="3" t="s">
        <v>16749</v>
      </c>
      <c r="E4217" s="3" t="s">
        <v>16750</v>
      </c>
      <c r="F4217" s="3" t="s">
        <v>16751</v>
      </c>
      <c r="G4217" s="3" t="s">
        <v>16752</v>
      </c>
      <c r="H4217" s="3" t="s">
        <v>35010</v>
      </c>
      <c r="I4217" s="3" t="s">
        <v>35011</v>
      </c>
      <c r="J4217" s="3" t="s">
        <v>35012</v>
      </c>
      <c r="K4217" s="3" t="s">
        <v>35013</v>
      </c>
      <c r="L4217" s="3"/>
    </row>
    <row r="4218" spans="1:12" ht="13.5" customHeight="1" x14ac:dyDescent="0.25">
      <c r="A4218" s="3" t="s">
        <v>9</v>
      </c>
      <c r="B4218" s="2" t="s">
        <v>43077</v>
      </c>
      <c r="C4218" s="2" t="s">
        <v>16753</v>
      </c>
      <c r="D4218" s="3" t="s">
        <v>16754</v>
      </c>
      <c r="E4218" s="3" t="s">
        <v>16755</v>
      </c>
      <c r="F4218" s="3" t="s">
        <v>16756</v>
      </c>
      <c r="G4218" s="3" t="s">
        <v>16757</v>
      </c>
      <c r="H4218" s="3" t="s">
        <v>35014</v>
      </c>
      <c r="I4218" s="3" t="s">
        <v>35015</v>
      </c>
      <c r="J4218" s="3" t="s">
        <v>35016</v>
      </c>
      <c r="K4218" s="3" t="s">
        <v>35017</v>
      </c>
      <c r="L4218" s="3"/>
    </row>
    <row r="4219" spans="1:12" ht="13.5" customHeight="1" x14ac:dyDescent="0.25">
      <c r="A4219" s="3" t="s">
        <v>106</v>
      </c>
      <c r="B4219" s="2" t="s">
        <v>43077</v>
      </c>
      <c r="C4219" s="2" t="s">
        <v>16753</v>
      </c>
      <c r="D4219" s="3" t="s">
        <v>16754</v>
      </c>
      <c r="E4219" s="3" t="s">
        <v>16755</v>
      </c>
      <c r="F4219" s="3" t="s">
        <v>16756</v>
      </c>
      <c r="G4219" s="3" t="s">
        <v>16757</v>
      </c>
      <c r="H4219" s="3" t="s">
        <v>35014</v>
      </c>
      <c r="I4219" s="3" t="s">
        <v>35015</v>
      </c>
      <c r="J4219" s="3" t="s">
        <v>35016</v>
      </c>
      <c r="K4219" s="3" t="s">
        <v>35017</v>
      </c>
      <c r="L4219" s="3"/>
    </row>
    <row r="4220" spans="1:12" ht="13.5" customHeight="1" x14ac:dyDescent="0.25">
      <c r="A4220" s="3" t="s">
        <v>106</v>
      </c>
      <c r="B4220" s="2" t="s">
        <v>43078</v>
      </c>
      <c r="C4220" s="2" t="s">
        <v>16758</v>
      </c>
      <c r="D4220" s="3" t="s">
        <v>16759</v>
      </c>
      <c r="E4220" s="3" t="s">
        <v>16759</v>
      </c>
      <c r="F4220" s="3" t="s">
        <v>16760</v>
      </c>
      <c r="G4220" s="3" t="s">
        <v>16761</v>
      </c>
      <c r="H4220" s="3" t="s">
        <v>35018</v>
      </c>
      <c r="I4220" s="3" t="s">
        <v>35018</v>
      </c>
      <c r="J4220" s="3" t="s">
        <v>35019</v>
      </c>
      <c r="K4220" s="3" t="s">
        <v>35020</v>
      </c>
      <c r="L4220" s="3"/>
    </row>
    <row r="4221" spans="1:12" ht="13.5" customHeight="1" x14ac:dyDescent="0.25">
      <c r="A4221" s="3" t="s">
        <v>9</v>
      </c>
      <c r="B4221" s="2" t="s">
        <v>42891</v>
      </c>
      <c r="C4221" s="2" t="s">
        <v>16762</v>
      </c>
      <c r="D4221" s="3" t="s">
        <v>16763</v>
      </c>
      <c r="E4221" s="3" t="s">
        <v>15974</v>
      </c>
      <c r="F4221" s="3" t="s">
        <v>15975</v>
      </c>
      <c r="G4221" s="3" t="s">
        <v>15976</v>
      </c>
      <c r="H4221" s="3" t="s">
        <v>35021</v>
      </c>
      <c r="I4221" s="3" t="s">
        <v>34426</v>
      </c>
      <c r="J4221" s="3" t="s">
        <v>34427</v>
      </c>
      <c r="K4221" s="3" t="s">
        <v>34428</v>
      </c>
      <c r="L4221" s="3"/>
    </row>
    <row r="4222" spans="1:12" ht="13.5" customHeight="1" x14ac:dyDescent="0.25">
      <c r="A4222" s="3" t="s">
        <v>9</v>
      </c>
      <c r="B4222" s="2" t="s">
        <v>43079</v>
      </c>
      <c r="C4222" s="2" t="s">
        <v>16764</v>
      </c>
      <c r="D4222" s="3" t="s">
        <v>16765</v>
      </c>
      <c r="E4222" s="3" t="s">
        <v>16765</v>
      </c>
      <c r="F4222" s="3" t="s">
        <v>16766</v>
      </c>
      <c r="G4222" s="3" t="s">
        <v>16767</v>
      </c>
      <c r="H4222" s="3" t="s">
        <v>35022</v>
      </c>
      <c r="I4222" s="3" t="s">
        <v>35022</v>
      </c>
      <c r="J4222" s="3" t="s">
        <v>35023</v>
      </c>
      <c r="K4222" s="3" t="s">
        <v>35024</v>
      </c>
      <c r="L4222" s="3"/>
    </row>
    <row r="4223" spans="1:12" ht="13.5" customHeight="1" x14ac:dyDescent="0.25">
      <c r="A4223" s="3" t="s">
        <v>9</v>
      </c>
      <c r="B4223" s="2" t="s">
        <v>42912</v>
      </c>
      <c r="C4223" s="2" t="s">
        <v>16768</v>
      </c>
      <c r="D4223" s="3" t="s">
        <v>16069</v>
      </c>
      <c r="E4223" s="3" t="s">
        <v>16069</v>
      </c>
      <c r="F4223" s="3" t="s">
        <v>16070</v>
      </c>
      <c r="G4223" s="3" t="s">
        <v>16071</v>
      </c>
      <c r="H4223" s="3" t="s">
        <v>34501</v>
      </c>
      <c r="I4223" s="3" t="s">
        <v>34501</v>
      </c>
      <c r="J4223" s="3" t="s">
        <v>34502</v>
      </c>
      <c r="K4223" s="3" t="s">
        <v>34503</v>
      </c>
      <c r="L4223" s="3"/>
    </row>
    <row r="4224" spans="1:12" ht="13.5" customHeight="1" x14ac:dyDescent="0.25">
      <c r="A4224" s="3" t="s">
        <v>9</v>
      </c>
      <c r="B4224" s="2" t="s">
        <v>43080</v>
      </c>
      <c r="C4224" s="2" t="s">
        <v>16769</v>
      </c>
      <c r="D4224" s="3" t="s">
        <v>16770</v>
      </c>
      <c r="E4224" s="3" t="s">
        <v>16771</v>
      </c>
      <c r="F4224" s="3" t="s">
        <v>16772</v>
      </c>
      <c r="G4224" s="3" t="s">
        <v>16773</v>
      </c>
      <c r="H4224" s="3" t="s">
        <v>35025</v>
      </c>
      <c r="I4224" s="3" t="s">
        <v>35026</v>
      </c>
      <c r="J4224" s="3" t="s">
        <v>35027</v>
      </c>
      <c r="K4224" s="3" t="s">
        <v>35028</v>
      </c>
      <c r="L4224" s="3"/>
    </row>
    <row r="4225" spans="1:12" ht="13.5" customHeight="1" x14ac:dyDescent="0.25">
      <c r="A4225" s="3" t="s">
        <v>106</v>
      </c>
      <c r="B4225" s="2" t="s">
        <v>43080</v>
      </c>
      <c r="C4225" s="2" t="s">
        <v>16769</v>
      </c>
      <c r="D4225" s="3" t="s">
        <v>16770</v>
      </c>
      <c r="E4225" s="3" t="s">
        <v>16771</v>
      </c>
      <c r="F4225" s="3" t="s">
        <v>16772</v>
      </c>
      <c r="G4225" s="3" t="s">
        <v>16773</v>
      </c>
      <c r="H4225" s="3" t="s">
        <v>35025</v>
      </c>
      <c r="I4225" s="3" t="s">
        <v>35026</v>
      </c>
      <c r="J4225" s="3" t="s">
        <v>35027</v>
      </c>
      <c r="K4225" s="3" t="s">
        <v>35028</v>
      </c>
      <c r="L4225" s="3"/>
    </row>
    <row r="4226" spans="1:12" ht="13.5" customHeight="1" x14ac:dyDescent="0.25">
      <c r="A4226" s="5" t="s">
        <v>13581</v>
      </c>
      <c r="B4226" s="5" t="s">
        <v>43080</v>
      </c>
      <c r="C4226" s="5" t="s">
        <v>16769</v>
      </c>
      <c r="D4226" s="5" t="s">
        <v>16770</v>
      </c>
      <c r="E4226" s="1" t="s">
        <v>16771</v>
      </c>
      <c r="F4226" s="1" t="s">
        <v>16772</v>
      </c>
      <c r="G4226" s="1" t="s">
        <v>16773</v>
      </c>
      <c r="H4226" s="5" t="str">
        <f ca="1">IFERROR(__xludf.DUMMYFUNCTION("GOOGLETRANSLATE(D165,""en"",""ja"")"),"総形質細胞数／総細胞数")</f>
        <v>総形質細胞数／総細胞数</v>
      </c>
      <c r="I4226" s="5" t="str">
        <f ca="1">IFERROR(__xludf.DUMMYFUNCTION("GOOGLETRANSLATE(E165,""en"",""ja"")"),"形質細胞/総細胞; 総形質細胞/総細胞")</f>
        <v>形質細胞/総細胞; 総形質細胞/総細胞</v>
      </c>
      <c r="J4226" s="5" t="str">
        <f ca="1">IFERROR(__xludf.DUMMYFUNCTION("GOOGLETRANSLATE(F165,""en"",""ja"")"),"生物標本中の総細胞数に対する総形質細胞の相対的な測定値（比率またはパーセンテージ）。")</f>
        <v>生物標本中の総細胞数に対する総形質細胞の相対的な測定値（比率またはパーセンテージ）。</v>
      </c>
      <c r="K4226" s="5" t="str">
        <f ca="1">IFERROR(__xludf.DUMMYFUNCTION("GOOGLETRANSLATE(G165,""en"",""ja"")"),"形質細胞対総細胞比測定")</f>
        <v>形質細胞対総細胞比測定</v>
      </c>
      <c r="L4226" s="3"/>
    </row>
    <row r="4227" spans="1:12" ht="13.5" customHeight="1" x14ac:dyDescent="0.25">
      <c r="A4227" s="3" t="s">
        <v>9</v>
      </c>
      <c r="B4227" s="2" t="s">
        <v>42930</v>
      </c>
      <c r="C4227" s="2" t="s">
        <v>16774</v>
      </c>
      <c r="D4227" s="3" t="s">
        <v>16775</v>
      </c>
      <c r="E4227" s="3" t="s">
        <v>16143</v>
      </c>
      <c r="F4227" s="3" t="s">
        <v>16144</v>
      </c>
      <c r="G4227" s="3" t="s">
        <v>16145</v>
      </c>
      <c r="H4227" s="3" t="s">
        <v>35029</v>
      </c>
      <c r="I4227" s="3" t="s">
        <v>34556</v>
      </c>
      <c r="J4227" s="3" t="s">
        <v>34557</v>
      </c>
      <c r="K4227" s="3" t="s">
        <v>34558</v>
      </c>
      <c r="L4227" s="3"/>
    </row>
    <row r="4228" spans="1:12" ht="13.5" customHeight="1" x14ac:dyDescent="0.25">
      <c r="A4228" s="3" t="s">
        <v>9</v>
      </c>
      <c r="B4228" s="2" t="s">
        <v>43081</v>
      </c>
      <c r="C4228" s="2" t="s">
        <v>16776</v>
      </c>
      <c r="D4228" s="3" t="s">
        <v>16777</v>
      </c>
      <c r="E4228" s="3" t="s">
        <v>16777</v>
      </c>
      <c r="F4228" s="3" t="s">
        <v>16778</v>
      </c>
      <c r="G4228" s="3" t="s">
        <v>16779</v>
      </c>
      <c r="H4228" s="3" t="s">
        <v>35030</v>
      </c>
      <c r="I4228" s="3" t="s">
        <v>35030</v>
      </c>
      <c r="J4228" s="3" t="s">
        <v>35031</v>
      </c>
      <c r="K4228" s="3" t="s">
        <v>35032</v>
      </c>
      <c r="L4228" s="3"/>
    </row>
    <row r="4229" spans="1:12" ht="13.5" customHeight="1" x14ac:dyDescent="0.25">
      <c r="A4229" s="3" t="s">
        <v>9</v>
      </c>
      <c r="B4229" s="2" t="s">
        <v>43082</v>
      </c>
      <c r="C4229" s="2" t="s">
        <v>16780</v>
      </c>
      <c r="D4229" s="3" t="s">
        <v>16781</v>
      </c>
      <c r="E4229" s="3" t="s">
        <v>16781</v>
      </c>
      <c r="F4229" s="3" t="s">
        <v>16782</v>
      </c>
      <c r="G4229" s="3" t="s">
        <v>16783</v>
      </c>
      <c r="H4229" s="3" t="s">
        <v>35033</v>
      </c>
      <c r="I4229" s="3" t="s">
        <v>35033</v>
      </c>
      <c r="J4229" s="3" t="s">
        <v>35034</v>
      </c>
      <c r="K4229" s="3" t="s">
        <v>35035</v>
      </c>
      <c r="L4229" s="3"/>
    </row>
    <row r="4230" spans="1:12" ht="13.5" customHeight="1" x14ac:dyDescent="0.25">
      <c r="A4230" s="3" t="s">
        <v>162</v>
      </c>
      <c r="B4230" s="2" t="s">
        <v>43083</v>
      </c>
      <c r="C4230" s="2" t="s">
        <v>16784</v>
      </c>
      <c r="D4230" s="3" t="s">
        <v>16785</v>
      </c>
      <c r="E4230" s="3" t="s">
        <v>16785</v>
      </c>
      <c r="F4230" s="3" t="s">
        <v>16786</v>
      </c>
      <c r="G4230" s="3" t="s">
        <v>16785</v>
      </c>
      <c r="H4230" s="3" t="s">
        <v>35036</v>
      </c>
      <c r="I4230" s="3" t="s">
        <v>35036</v>
      </c>
      <c r="J4230" s="3" t="s">
        <v>35037</v>
      </c>
      <c r="K4230" s="3" t="s">
        <v>35036</v>
      </c>
      <c r="L4230" s="3"/>
    </row>
    <row r="4231" spans="1:12" ht="13.5" customHeight="1" x14ac:dyDescent="0.25">
      <c r="A4231" s="3" t="s">
        <v>9</v>
      </c>
      <c r="B4231" s="2" t="s">
        <v>43084</v>
      </c>
      <c r="C4231" s="2" t="s">
        <v>16787</v>
      </c>
      <c r="D4231" s="3" t="s">
        <v>16788</v>
      </c>
      <c r="E4231" s="3" t="s">
        <v>16789</v>
      </c>
      <c r="F4231" s="3" t="s">
        <v>16790</v>
      </c>
      <c r="G4231" s="3" t="s">
        <v>16791</v>
      </c>
      <c r="H4231" s="3" t="s">
        <v>35038</v>
      </c>
      <c r="I4231" s="3" t="s">
        <v>35039</v>
      </c>
      <c r="J4231" s="3" t="s">
        <v>35040</v>
      </c>
      <c r="K4231" s="3" t="s">
        <v>35041</v>
      </c>
      <c r="L4231" s="3"/>
    </row>
    <row r="4232" spans="1:12" ht="13.5" customHeight="1" x14ac:dyDescent="0.25">
      <c r="A4232" s="3" t="s">
        <v>9</v>
      </c>
      <c r="B4232" s="2" t="s">
        <v>43085</v>
      </c>
      <c r="C4232" s="2" t="s">
        <v>16792</v>
      </c>
      <c r="D4232" s="3" t="s">
        <v>16793</v>
      </c>
      <c r="E4232" s="3" t="s">
        <v>16794</v>
      </c>
      <c r="F4232" s="3" t="s">
        <v>16795</v>
      </c>
      <c r="G4232" s="3" t="s">
        <v>16796</v>
      </c>
      <c r="H4232" s="3" t="s">
        <v>35042</v>
      </c>
      <c r="I4232" s="3" t="s">
        <v>35043</v>
      </c>
      <c r="J4232" s="3" t="s">
        <v>35044</v>
      </c>
      <c r="K4232" s="3" t="s">
        <v>35045</v>
      </c>
      <c r="L4232" s="3"/>
    </row>
    <row r="4233" spans="1:12" ht="13.5" customHeight="1" x14ac:dyDescent="0.25">
      <c r="A4233" s="3" t="s">
        <v>9</v>
      </c>
      <c r="B4233" s="2" t="s">
        <v>43086</v>
      </c>
      <c r="C4233" s="2" t="s">
        <v>16797</v>
      </c>
      <c r="D4233" s="3" t="s">
        <v>16798</v>
      </c>
      <c r="E4233" s="3" t="s">
        <v>16798</v>
      </c>
      <c r="F4233" s="3" t="s">
        <v>16799</v>
      </c>
      <c r="G4233" s="3" t="s">
        <v>16800</v>
      </c>
      <c r="H4233" s="3" t="s">
        <v>35046</v>
      </c>
      <c r="I4233" s="3" t="s">
        <v>35046</v>
      </c>
      <c r="J4233" s="3" t="s">
        <v>35047</v>
      </c>
      <c r="K4233" s="3" t="s">
        <v>35048</v>
      </c>
      <c r="L4233" s="3"/>
    </row>
    <row r="4234" spans="1:12" ht="13.5" customHeight="1" x14ac:dyDescent="0.25">
      <c r="A4234" s="3" t="s">
        <v>54</v>
      </c>
      <c r="B4234" s="2" t="s">
        <v>43087</v>
      </c>
      <c r="C4234" s="2" t="s">
        <v>16801</v>
      </c>
      <c r="D4234" s="3" t="s">
        <v>16802</v>
      </c>
      <c r="E4234" s="3" t="s">
        <v>16802</v>
      </c>
      <c r="F4234" s="3" t="s">
        <v>16803</v>
      </c>
      <c r="G4234" s="3" t="s">
        <v>16804</v>
      </c>
      <c r="H4234" s="3" t="s">
        <v>35049</v>
      </c>
      <c r="I4234" s="3" t="s">
        <v>35049</v>
      </c>
      <c r="J4234" s="3" t="s">
        <v>35050</v>
      </c>
      <c r="K4234" s="3" t="s">
        <v>35051</v>
      </c>
      <c r="L4234" s="3"/>
    </row>
    <row r="4235" spans="1:12" ht="13.5" customHeight="1" x14ac:dyDescent="0.25">
      <c r="A4235" s="3" t="s">
        <v>54</v>
      </c>
      <c r="B4235" s="2" t="s">
        <v>43088</v>
      </c>
      <c r="C4235" s="2" t="s">
        <v>16805</v>
      </c>
      <c r="D4235" s="3" t="s">
        <v>16806</v>
      </c>
      <c r="E4235" s="3" t="s">
        <v>16807</v>
      </c>
      <c r="F4235" s="3" t="s">
        <v>16808</v>
      </c>
      <c r="G4235" s="3" t="s">
        <v>16809</v>
      </c>
      <c r="H4235" s="3" t="s">
        <v>35052</v>
      </c>
      <c r="I4235" s="3" t="s">
        <v>35052</v>
      </c>
      <c r="J4235" s="3" t="s">
        <v>35053</v>
      </c>
      <c r="K4235" s="3" t="s">
        <v>35054</v>
      </c>
      <c r="L4235" s="3"/>
    </row>
    <row r="4236" spans="1:12" ht="13.5" customHeight="1" x14ac:dyDescent="0.25">
      <c r="A4236" s="3" t="s">
        <v>9</v>
      </c>
      <c r="B4236" s="2" t="s">
        <v>43089</v>
      </c>
      <c r="C4236" s="2" t="s">
        <v>16810</v>
      </c>
      <c r="D4236" s="3" t="s">
        <v>16811</v>
      </c>
      <c r="E4236" s="3" t="s">
        <v>16811</v>
      </c>
      <c r="F4236" s="3" t="s">
        <v>16812</v>
      </c>
      <c r="G4236" s="3" t="s">
        <v>16811</v>
      </c>
      <c r="H4236" s="3" t="s">
        <v>35055</v>
      </c>
      <c r="I4236" s="3" t="s">
        <v>35055</v>
      </c>
      <c r="J4236" s="3" t="s">
        <v>35056</v>
      </c>
      <c r="K4236" s="3" t="s">
        <v>35055</v>
      </c>
      <c r="L4236" s="3"/>
    </row>
    <row r="4237" spans="1:12" ht="13.5" customHeight="1" x14ac:dyDescent="0.25">
      <c r="A4237" s="5" t="s">
        <v>13581</v>
      </c>
      <c r="B4237" s="5" t="s">
        <v>45030</v>
      </c>
      <c r="C4237" s="5" t="s">
        <v>45031</v>
      </c>
      <c r="D4237" s="5" t="s">
        <v>45032</v>
      </c>
      <c r="E4237" s="1" t="s">
        <v>45033</v>
      </c>
      <c r="F4237" s="1" t="s">
        <v>45034</v>
      </c>
      <c r="G4237" s="1" t="s">
        <v>45035</v>
      </c>
      <c r="H4237" s="5" t="str">
        <f ca="1">IFERROR(__xludf.DUMMYFUNCTION("GOOGLETRANSLATE(D166,""en"",""ja"")"),"プレメラノソームタンパク質")</f>
        <v>プレメラノソームタンパク質</v>
      </c>
      <c r="I4237" s="5" t="str">
        <f ca="1">IFERROR(__xludf.DUMMYFUNCTION("GOOGLETRANSLATE(E166,""en"",""ja"")"),"HMB-45; HMB45; メラノサイトタンパク質 PMEL; メラノソームマトリックスタンパク質17; PMEL17; プレメラノソームタンパク質")</f>
        <v>HMB-45; HMB45; メラノサイトタンパク質 PMEL; メラノソームマトリックスタンパク質17; PMEL17; プレメラノソームタンパク質</v>
      </c>
      <c r="J4237" s="5" t="str">
        <f ca="1">IFERROR(__xludf.DUMMYFUNCTION("GOOGLETRANSLATE(F166,""en"",""ja"")"),"生物標本中のプレマラノソームタンパク質の測定。")</f>
        <v>生物標本中のプレマラノソームタンパク質の測定。</v>
      </c>
      <c r="K4237" s="5" t="str">
        <f ca="1">IFERROR(__xludf.DUMMYFUNCTION("GOOGLETRANSLATE(G166,""en"",""ja"")"),"メラノサイトタンパク質PMEL測定")</f>
        <v>メラノサイトタンパク質PMEL測定</v>
      </c>
      <c r="L4237" s="3"/>
    </row>
    <row r="4238" spans="1:12" ht="13.5" customHeight="1" x14ac:dyDescent="0.25">
      <c r="A4238" s="3" t="s">
        <v>70</v>
      </c>
      <c r="B4238" s="2" t="s">
        <v>43090</v>
      </c>
      <c r="C4238" s="2" t="s">
        <v>16813</v>
      </c>
      <c r="D4238" s="3" t="s">
        <v>16814</v>
      </c>
      <c r="E4238" s="3" t="s">
        <v>16814</v>
      </c>
      <c r="F4238" s="3" t="s">
        <v>16815</v>
      </c>
      <c r="G4238" s="3" t="s">
        <v>16816</v>
      </c>
      <c r="H4238" s="3" t="s">
        <v>35057</v>
      </c>
      <c r="I4238" s="3" t="s">
        <v>35057</v>
      </c>
      <c r="J4238" s="3" t="s">
        <v>35058</v>
      </c>
      <c r="K4238" s="3" t="s">
        <v>35059</v>
      </c>
      <c r="L4238" s="3"/>
    </row>
    <row r="4239" spans="1:12" ht="13.5" customHeight="1" x14ac:dyDescent="0.25">
      <c r="A4239" s="5" t="s">
        <v>13581</v>
      </c>
      <c r="B4239" s="5" t="s">
        <v>45036</v>
      </c>
      <c r="C4239" s="5" t="s">
        <v>45037</v>
      </c>
      <c r="D4239" s="5" t="s">
        <v>45038</v>
      </c>
      <c r="E4239" s="1" t="s">
        <v>45039</v>
      </c>
      <c r="F4239" s="1" t="s">
        <v>45040</v>
      </c>
      <c r="G4239" s="1" t="s">
        <v>45041</v>
      </c>
      <c r="H4239" s="5" t="str">
        <f ca="1">IFERROR(__xludf.DUMMYFUNCTION("GOOGLETRANSLATE(D167,""en"",""ja"")"),"前癌細胞")</f>
        <v>前癌細胞</v>
      </c>
      <c r="I4239" s="5" t="str">
        <f ca="1">IFERROR(__xludf.DUMMYFUNCTION("GOOGLETRANSLATE(E167,""en"",""ja"")"),"前癌細胞; 前癌病変")</f>
        <v>前癌細胞; 前癌病変</v>
      </c>
      <c r="J4239" s="5" t="str">
        <f ca="1">IFERROR(__xludf.DUMMYFUNCTION("GOOGLETRANSLATE(F167,""en"",""ja"")"),"生物学的標本における前癌細胞の評価。")</f>
        <v>生物学的標本における前癌細胞の評価。</v>
      </c>
      <c r="K4239" s="5" t="str">
        <f ca="1">IFERROR(__xludf.DUMMYFUNCTION("GOOGLETRANSLATE(G167,""en"",""ja"")"),"前癌細胞数")</f>
        <v>前癌細胞数</v>
      </c>
      <c r="L4239" s="3"/>
    </row>
    <row r="4240" spans="1:12" ht="13.5" customHeight="1" x14ac:dyDescent="0.25">
      <c r="A4240" s="5" t="s">
        <v>13581</v>
      </c>
      <c r="B4240" s="5" t="s">
        <v>45042</v>
      </c>
      <c r="C4240" s="5" t="s">
        <v>45043</v>
      </c>
      <c r="D4240" s="5" t="s">
        <v>45044</v>
      </c>
      <c r="E4240" s="1" t="s">
        <v>45044</v>
      </c>
      <c r="F4240" s="1" t="s">
        <v>45045</v>
      </c>
      <c r="G4240" s="1" t="s">
        <v>45046</v>
      </c>
      <c r="H4240" s="5" t="str">
        <f ca="1">IFERROR(__xludf.DUMMYFUNCTION("GOOGLETRANSLATE(D168,""en"",""ja"")"),"前癌細胞の形態")</f>
        <v>前癌細胞の形態</v>
      </c>
      <c r="I4240" s="5" t="str">
        <f ca="1">IFERROR(__xludf.DUMMYFUNCTION("GOOGLETRANSLATE(E168,""en"",""ja"")"),"前癌細胞の形態")</f>
        <v>前癌細胞の形態</v>
      </c>
      <c r="J4240" s="5" t="str">
        <f ca="1">IFERROR(__xludf.DUMMYFUNCTION("GOOGLETRANSLATE(F168,""en"",""ja"")"),"前癌細胞の形状と構造の検査または評価。")</f>
        <v>前癌細胞の形状と構造の検査または評価。</v>
      </c>
      <c r="K4240" s="5" t="str">
        <f ca="1">IFERROR(__xludf.DUMMYFUNCTION("GOOGLETRANSLATE(G168,""en"",""ja"")"),"前癌細胞の形態評価")</f>
        <v>前癌細胞の形態評価</v>
      </c>
      <c r="L4240" s="3"/>
    </row>
    <row r="4241" spans="1:12" ht="13.5" customHeight="1" x14ac:dyDescent="0.25">
      <c r="A4241" s="5" t="s">
        <v>13581</v>
      </c>
      <c r="B4241" s="5" t="s">
        <v>45047</v>
      </c>
      <c r="C4241" s="5" t="s">
        <v>45048</v>
      </c>
      <c r="D4241" s="5" t="s">
        <v>45049</v>
      </c>
      <c r="E4241" s="1" t="s">
        <v>45049</v>
      </c>
      <c r="F4241" s="1" t="s">
        <v>45050</v>
      </c>
      <c r="G4241" s="1" t="s">
        <v>45051</v>
      </c>
      <c r="H4241" s="5" t="str">
        <f ca="1">IFERROR(__xludf.DUMMYFUNCTION("GOOGLETRANSLATE(D169,""en"",""ja"")"),"上皮中の多形核細胞")</f>
        <v>上皮中の多形核細胞</v>
      </c>
      <c r="I4241" s="5" t="str">
        <f ca="1">IFERROR(__xludf.DUMMYFUNCTION("GOOGLETRANSLATE(E169,""en"",""ja"")"),"上皮中の多形核細胞")</f>
        <v>上皮中の多形核細胞</v>
      </c>
      <c r="J4241" s="5" t="str">
        <f ca="1">IFERROR(__xludf.DUMMYFUNCTION("GOOGLETRANSLATE(F169,""en"",""ja"")"),"生物標本における上皮内の多形核細胞の評価。")</f>
        <v>生物標本における上皮内の多形核細胞の評価。</v>
      </c>
      <c r="K4241" s="5" t="str">
        <f ca="1">IFERROR(__xludf.DUMMYFUNCTION("GOOGLETRANSLATE(G169,""en"",""ja"")"),"上皮細胞中の多形核細胞の評価")</f>
        <v>上皮細胞中の多形核細胞の評価</v>
      </c>
      <c r="L4241" s="3"/>
    </row>
    <row r="4242" spans="1:12" ht="13.5" customHeight="1" x14ac:dyDescent="0.25">
      <c r="A4242" s="5" t="s">
        <v>13581</v>
      </c>
      <c r="B4242" s="5" t="s">
        <v>45052</v>
      </c>
      <c r="C4242" s="5" t="s">
        <v>45053</v>
      </c>
      <c r="D4242" s="5" t="s">
        <v>45054</v>
      </c>
      <c r="E4242" s="1" t="s">
        <v>45055</v>
      </c>
      <c r="F4242" s="1" t="s">
        <v>45056</v>
      </c>
      <c r="G4242" s="1" t="s">
        <v>45057</v>
      </c>
      <c r="H4242" s="5" t="str">
        <f ca="1">IFERROR(__xludf.DUMMYFUNCTION("GOOGLETRANSLATE(D170,""en"",""ja"")"),"粘膜固有層への多核白血球細胞の浸潤")</f>
        <v>粘膜固有層への多核白血球細胞の浸潤</v>
      </c>
      <c r="I4242" s="5" t="str">
        <f ca="1">IFERROR(__xludf.DUMMYFUNCTION("GOOGLETRANSLATE(E170,""en"",""ja"")"),"粘膜固有層への多形核白血球細胞の浸潤；粘膜固有層への多形核細胞の浸潤")</f>
        <v>粘膜固有層への多形核白血球細胞の浸潤；粘膜固有層への多形核細胞の浸潤</v>
      </c>
      <c r="J4242" s="5" t="str">
        <f ca="1">IFERROR(__xludf.DUMMYFUNCTION("GOOGLETRANSLATE(F170,""en"",""ja"")"),"生物標本の粘膜固有層における多形核細胞の浸潤の評価。")</f>
        <v>生物標本の粘膜固有層における多形核細胞の浸潤の評価。</v>
      </c>
      <c r="K4242" s="5" t="str">
        <f ca="1">IFERROR(__xludf.DUMMYFUNCTION("GOOGLETRANSLATE(G170,""en"",""ja"")"),"粘膜固有層への多形核細胞の浸潤の評価")</f>
        <v>粘膜固有層への多形核細胞の浸潤の評価</v>
      </c>
      <c r="L4242" s="3"/>
    </row>
    <row r="4243" spans="1:12" ht="13.5" customHeight="1" x14ac:dyDescent="0.25">
      <c r="A4243" s="5" t="s">
        <v>13581</v>
      </c>
      <c r="B4243" s="5" t="s">
        <v>45058</v>
      </c>
      <c r="C4243" s="5" t="s">
        <v>45059</v>
      </c>
      <c r="D4243" s="5" t="s">
        <v>45060</v>
      </c>
      <c r="E4243" s="1" t="s">
        <v>45060</v>
      </c>
      <c r="F4243" s="1" t="s">
        <v>45061</v>
      </c>
      <c r="G4243" s="1" t="s">
        <v>45062</v>
      </c>
      <c r="H4243" s="5" t="str">
        <f ca="1">IFERROR(__xludf.DUMMYFUNCTION("GOOGLETRANSLATE(D171,""en"",""ja"")"),"PMS1ホモログ1")</f>
        <v>PMS1ホモログ1</v>
      </c>
      <c r="I4243" s="5" t="str">
        <f ca="1">IFERROR(__xludf.DUMMYFUNCTION("GOOGLETRANSLATE(E171,""en"",""ja"")"),"PMS1ホモログ1")</f>
        <v>PMS1ホモログ1</v>
      </c>
      <c r="J4243" s="5" t="str">
        <f ca="1">IFERROR(__xludf.DUMMYFUNCTION("GOOGLETRANSLATE(F171,""en"",""ja"")"),"生物学的標本中の PMS1 ミスマッチ修復タンパク質の測定。")</f>
        <v>生物学的標本中の PMS1 ミスマッチ修復タンパク質の測定。</v>
      </c>
      <c r="K4243" s="5" t="str">
        <f ca="1">IFERROR(__xludf.DUMMYFUNCTION("GOOGLETRANSLATE(G171,""en"",""ja"")"),"PMS1ホモログ1の測定")</f>
        <v>PMS1ホモログ1の測定</v>
      </c>
      <c r="L4243" s="3"/>
    </row>
    <row r="4244" spans="1:12" ht="13.5" customHeight="1" x14ac:dyDescent="0.25">
      <c r="A4244" s="5" t="s">
        <v>13581</v>
      </c>
      <c r="B4244" s="5" t="s">
        <v>45063</v>
      </c>
      <c r="C4244" s="5" t="s">
        <v>45064</v>
      </c>
      <c r="D4244" s="5" t="s">
        <v>45065</v>
      </c>
      <c r="E4244" s="1" t="s">
        <v>45065</v>
      </c>
      <c r="F4244" s="1" t="s">
        <v>45066</v>
      </c>
      <c r="G4244" s="1" t="s">
        <v>45067</v>
      </c>
      <c r="H4244" s="5" t="str">
        <f ca="1">IFERROR(__xludf.DUMMYFUNCTION("GOOGLETRANSLATE(D172,""en"",""ja"")"),"PMS1ホモログ2")</f>
        <v>PMS1ホモログ2</v>
      </c>
      <c r="I4244" s="5" t="str">
        <f ca="1">IFERROR(__xludf.DUMMYFUNCTION("GOOGLETRANSLATE(E172,""en"",""ja"")"),"PMS1ホモログ2")</f>
        <v>PMS1ホモログ2</v>
      </c>
      <c r="J4244" s="5" t="str">
        <f ca="1">IFERROR(__xludf.DUMMYFUNCTION("GOOGLETRANSLATE(F172,""en"",""ja"")"),"生物学的標本中の PMS2 ミスマッチ修復タンパク質の測定。")</f>
        <v>生物学的標本中の PMS2 ミスマッチ修復タンパク質の測定。</v>
      </c>
      <c r="K4244" s="5" t="str">
        <f ca="1">IFERROR(__xludf.DUMMYFUNCTION("GOOGLETRANSLATE(G172,""en"",""ja"")"),"PMS1ホモログ2の測定")</f>
        <v>PMS1ホモログ2の測定</v>
      </c>
      <c r="L4244" s="3"/>
    </row>
    <row r="4245" spans="1:12" ht="13.5" customHeight="1" x14ac:dyDescent="0.25">
      <c r="A4245" s="3" t="s">
        <v>9</v>
      </c>
      <c r="B4245" s="2" t="s">
        <v>43091</v>
      </c>
      <c r="C4245" s="2" t="s">
        <v>16817</v>
      </c>
      <c r="D4245" s="3" t="s">
        <v>16818</v>
      </c>
      <c r="E4245" s="3" t="s">
        <v>16818</v>
      </c>
      <c r="F4245" s="3" t="s">
        <v>16819</v>
      </c>
      <c r="G4245" s="3" t="s">
        <v>16820</v>
      </c>
      <c r="H4245" s="3" t="s">
        <v>35060</v>
      </c>
      <c r="I4245" s="3" t="s">
        <v>35060</v>
      </c>
      <c r="J4245" s="3" t="s">
        <v>35061</v>
      </c>
      <c r="K4245" s="3" t="s">
        <v>35062</v>
      </c>
      <c r="L4245" s="3"/>
    </row>
    <row r="4246" spans="1:12" ht="13.5" customHeight="1" x14ac:dyDescent="0.25">
      <c r="A4246" s="5" t="s">
        <v>13581</v>
      </c>
      <c r="B4246" s="5" t="s">
        <v>43091</v>
      </c>
      <c r="C4246" s="5" t="s">
        <v>16817</v>
      </c>
      <c r="D4246" s="5" t="s">
        <v>16818</v>
      </c>
      <c r="E4246" s="1" t="s">
        <v>16818</v>
      </c>
      <c r="F4246" s="1" t="s">
        <v>16819</v>
      </c>
      <c r="G4246" s="1" t="s">
        <v>16820</v>
      </c>
      <c r="H4246" s="5" t="str">
        <f ca="1">IFERROR(__xludf.DUMMYFUNCTION("GOOGLETRANSLATE(D173,""en"",""ja"")"),"増殖性骨髄細胞／総細胞")</f>
        <v>増殖性骨髄細胞／総細胞</v>
      </c>
      <c r="I4246" s="5" t="str">
        <f ca="1">IFERROR(__xludf.DUMMYFUNCTION("GOOGLETRANSLATE(E173,""en"",""ja"")"),"増殖性骨髄細胞／総細胞")</f>
        <v>増殖性骨髄細胞／総細胞</v>
      </c>
      <c r="J4246" s="5" t="str">
        <f ca="1">IFERROR(__xludf.DUMMYFUNCTION("GOOGLETRANSLATE(F173,""en"",""ja"")"),"生物標本中の増殖中の骨髄細胞と総細胞の相対的な測定値（比率またはパーセンテージ）。")</f>
        <v>生物標本中の増殖中の骨髄細胞と総細胞の相対的な測定値（比率またはパーセンテージ）。</v>
      </c>
      <c r="K4246" s="5" t="str">
        <f ca="1">IFERROR(__xludf.DUMMYFUNCTION("GOOGLETRANSLATE(G173,""en"",""ja"")"),"増殖性骨髄細胞と総細胞比の測定")</f>
        <v>増殖性骨髄細胞と総細胞比の測定</v>
      </c>
      <c r="L4246" s="3"/>
    </row>
    <row r="4247" spans="1:12" ht="13.5" customHeight="1" x14ac:dyDescent="0.25">
      <c r="A4247" s="3" t="s">
        <v>9</v>
      </c>
      <c r="B4247" s="2" t="s">
        <v>43092</v>
      </c>
      <c r="C4247" s="2" t="s">
        <v>16821</v>
      </c>
      <c r="D4247" s="3" t="s">
        <v>16822</v>
      </c>
      <c r="E4247" s="3" t="s">
        <v>16822</v>
      </c>
      <c r="F4247" s="3" t="s">
        <v>16823</v>
      </c>
      <c r="G4247" s="3" t="s">
        <v>16824</v>
      </c>
      <c r="H4247" s="3" t="s">
        <v>35063</v>
      </c>
      <c r="I4247" s="3" t="s">
        <v>35063</v>
      </c>
      <c r="J4247" s="3" t="s">
        <v>35064</v>
      </c>
      <c r="K4247" s="3" t="s">
        <v>35065</v>
      </c>
      <c r="L4247" s="3"/>
    </row>
    <row r="4248" spans="1:12" ht="13.5" customHeight="1" x14ac:dyDescent="0.25">
      <c r="A4248" s="3" t="s">
        <v>493</v>
      </c>
      <c r="B4248" s="2" t="s">
        <v>43093</v>
      </c>
      <c r="C4248" s="2" t="s">
        <v>16825</v>
      </c>
      <c r="D4248" s="3" t="s">
        <v>16826</v>
      </c>
      <c r="E4248" s="3" t="s">
        <v>16826</v>
      </c>
      <c r="F4248" s="3" t="s">
        <v>16827</v>
      </c>
      <c r="G4248" s="3" t="s">
        <v>16826</v>
      </c>
      <c r="H4248" s="3" t="s">
        <v>35066</v>
      </c>
      <c r="I4248" s="3" t="s">
        <v>35066</v>
      </c>
      <c r="J4248" s="3" t="s">
        <v>35067</v>
      </c>
      <c r="K4248" s="3" t="s">
        <v>35066</v>
      </c>
      <c r="L4248" s="3"/>
    </row>
    <row r="4249" spans="1:12" ht="13.5" customHeight="1" x14ac:dyDescent="0.25">
      <c r="A4249" s="3" t="s">
        <v>493</v>
      </c>
      <c r="B4249" s="2" t="s">
        <v>43094</v>
      </c>
      <c r="C4249" s="2" t="s">
        <v>16828</v>
      </c>
      <c r="D4249" s="3" t="s">
        <v>16829</v>
      </c>
      <c r="E4249" s="3" t="s">
        <v>16829</v>
      </c>
      <c r="F4249" s="3" t="s">
        <v>16830</v>
      </c>
      <c r="G4249" s="3" t="s">
        <v>16829</v>
      </c>
      <c r="H4249" s="3" t="s">
        <v>35068</v>
      </c>
      <c r="I4249" s="3" t="s">
        <v>35068</v>
      </c>
      <c r="J4249" s="3" t="s">
        <v>35069</v>
      </c>
      <c r="K4249" s="3" t="s">
        <v>35068</v>
      </c>
      <c r="L4249" s="3"/>
    </row>
    <row r="4250" spans="1:12" ht="13.5" customHeight="1" x14ac:dyDescent="0.25">
      <c r="A4250" s="5" t="s">
        <v>13581</v>
      </c>
      <c r="B4250" s="5" t="s">
        <v>45068</v>
      </c>
      <c r="C4250" s="5" t="s">
        <v>45069</v>
      </c>
      <c r="D4250" s="5" t="s">
        <v>45070</v>
      </c>
      <c r="E4250" s="1" t="s">
        <v>45070</v>
      </c>
      <c r="F4250" s="1" t="s">
        <v>45071</v>
      </c>
      <c r="G4250" s="1" t="s">
        <v>45072</v>
      </c>
      <c r="H4250" s="5" t="str">
        <f ca="1">IFERROR(__xludf.DUMMYFUNCTION("GOOGLETRANSLATE(D174,""en"",""ja"")"),"神経周囲浸潤")</f>
        <v>神経周囲浸潤</v>
      </c>
      <c r="I4250" s="5" t="str">
        <f ca="1">IFERROR(__xludf.DUMMYFUNCTION("GOOGLETRANSLATE(E174,""en"",""ja"")"),"神経周囲浸潤")</f>
        <v>神経周囲浸潤</v>
      </c>
      <c r="J4250" s="5" t="str">
        <f ca="1">IFERROR(__xludf.DUMMYFUNCTION("GOOGLETRANSLATE(F174,""en"",""ja"")"),"生物標本における神経周囲侵襲の評価。")</f>
        <v>生物標本における神経周囲侵襲の評価。</v>
      </c>
      <c r="K4250" s="5" t="str">
        <f ca="1">IFERROR(__xludf.DUMMYFUNCTION("GOOGLETRANSLATE(G174,""en"",""ja"")"),"神経周囲浸潤評価")</f>
        <v>神経周囲浸潤評価</v>
      </c>
      <c r="L4250" s="3"/>
    </row>
    <row r="4251" spans="1:12" ht="13.5" customHeight="1" x14ac:dyDescent="0.25">
      <c r="A4251" s="3" t="s">
        <v>9</v>
      </c>
      <c r="B4251" s="2" t="s">
        <v>43095</v>
      </c>
      <c r="C4251" s="2" t="s">
        <v>16831</v>
      </c>
      <c r="D4251" s="3" t="s">
        <v>16832</v>
      </c>
      <c r="E4251" s="3" t="s">
        <v>16832</v>
      </c>
      <c r="F4251" s="3" t="s">
        <v>16833</v>
      </c>
      <c r="G4251" s="3" t="s">
        <v>16834</v>
      </c>
      <c r="H4251" s="3" t="s">
        <v>35070</v>
      </c>
      <c r="I4251" s="3" t="s">
        <v>35070</v>
      </c>
      <c r="J4251" s="3" t="s">
        <v>35071</v>
      </c>
      <c r="K4251" s="3" t="s">
        <v>35072</v>
      </c>
      <c r="L4251" s="3"/>
    </row>
    <row r="4252" spans="1:12" ht="13.5" customHeight="1" x14ac:dyDescent="0.25">
      <c r="A4252" s="5" t="s">
        <v>13581</v>
      </c>
      <c r="B4252" s="5" t="s">
        <v>45073</v>
      </c>
      <c r="C4252" s="5" t="s">
        <v>45074</v>
      </c>
      <c r="D4252" s="5" t="s">
        <v>45075</v>
      </c>
      <c r="E4252" s="1" t="s">
        <v>45075</v>
      </c>
      <c r="F4252" s="1" t="s">
        <v>45076</v>
      </c>
      <c r="G4252" s="1" t="s">
        <v>45077</v>
      </c>
      <c r="H4252" s="5" t="str">
        <f ca="1">IFERROR(__xludf.DUMMYFUNCTION("GOOGLETRANSLATE(D175,""en"",""ja"")"),"パネート細胞化生")</f>
        <v>パネート細胞化生</v>
      </c>
      <c r="I4252" s="5" t="str">
        <f ca="1">IFERROR(__xludf.DUMMYFUNCTION("GOOGLETRANSLATE(E175,""en"",""ja"")"),"パネート細胞化生")</f>
        <v>パネート細胞化生</v>
      </c>
      <c r="J4252" s="5" t="str">
        <f ca="1">IFERROR(__xludf.DUMMYFUNCTION("GOOGLETRANSLATE(F175,""en"",""ja"")"),"生物標本におけるパネート細胞化生の評価。")</f>
        <v>生物標本におけるパネート細胞化生の評価。</v>
      </c>
      <c r="K4252" s="5" t="str">
        <f ca="1">IFERROR(__xludf.DUMMYFUNCTION("GOOGLETRANSLATE(G175,""en"",""ja"")"),"パネート細胞化生評価")</f>
        <v>パネート細胞化生評価</v>
      </c>
      <c r="L4252" s="3"/>
    </row>
    <row r="4253" spans="1:12" ht="13.5" customHeight="1" x14ac:dyDescent="0.25">
      <c r="A4253" s="3" t="s">
        <v>9</v>
      </c>
      <c r="B4253" s="2" t="s">
        <v>43096</v>
      </c>
      <c r="C4253" s="2" t="s">
        <v>16835</v>
      </c>
      <c r="D4253" s="3" t="s">
        <v>16836</v>
      </c>
      <c r="E4253" s="3" t="s">
        <v>16836</v>
      </c>
      <c r="F4253" s="3" t="s">
        <v>16837</v>
      </c>
      <c r="G4253" s="3" t="s">
        <v>16838</v>
      </c>
      <c r="H4253" s="3" t="s">
        <v>35073</v>
      </c>
      <c r="I4253" s="3" t="s">
        <v>35073</v>
      </c>
      <c r="J4253" s="3" t="s">
        <v>35074</v>
      </c>
      <c r="K4253" s="3" t="s">
        <v>35075</v>
      </c>
      <c r="L4253" s="3"/>
    </row>
    <row r="4254" spans="1:12" ht="13.5" customHeight="1" x14ac:dyDescent="0.25">
      <c r="A4254" s="3" t="s">
        <v>54</v>
      </c>
      <c r="B4254" s="2" t="s">
        <v>43097</v>
      </c>
      <c r="C4254" s="2" t="s">
        <v>16839</v>
      </c>
      <c r="D4254" s="3" t="s">
        <v>16840</v>
      </c>
      <c r="E4254" s="3" t="s">
        <v>16840</v>
      </c>
      <c r="F4254" s="3" t="s">
        <v>16841</v>
      </c>
      <c r="G4254" s="3" t="s">
        <v>16840</v>
      </c>
      <c r="H4254" s="3" t="s">
        <v>35076</v>
      </c>
      <c r="I4254" s="3" t="s">
        <v>35076</v>
      </c>
      <c r="J4254" s="3" t="s">
        <v>35077</v>
      </c>
      <c r="K4254" s="3" t="s">
        <v>35076</v>
      </c>
      <c r="L4254" s="3"/>
    </row>
    <row r="4255" spans="1:12" ht="13.5" customHeight="1" x14ac:dyDescent="0.25">
      <c r="A4255" s="3" t="s">
        <v>54</v>
      </c>
      <c r="B4255" s="2" t="s">
        <v>43098</v>
      </c>
      <c r="C4255" s="2" t="s">
        <v>16842</v>
      </c>
      <c r="D4255" s="3" t="s">
        <v>16843</v>
      </c>
      <c r="E4255" s="3" t="s">
        <v>16844</v>
      </c>
      <c r="F4255" s="3" t="s">
        <v>16845</v>
      </c>
      <c r="G4255" s="3" t="s">
        <v>16846</v>
      </c>
      <c r="H4255" s="3" t="s">
        <v>35078</v>
      </c>
      <c r="I4255" s="3" t="s">
        <v>35079</v>
      </c>
      <c r="J4255" s="3" t="s">
        <v>35080</v>
      </c>
      <c r="K4255" s="3" t="s">
        <v>35081</v>
      </c>
      <c r="L4255" s="3"/>
    </row>
    <row r="4256" spans="1:12" ht="13.5" customHeight="1" x14ac:dyDescent="0.25">
      <c r="A4256" s="3" t="s">
        <v>9</v>
      </c>
      <c r="B4256" s="2" t="s">
        <v>43099</v>
      </c>
      <c r="C4256" s="2" t="s">
        <v>16847</v>
      </c>
      <c r="D4256" s="3" t="s">
        <v>16848</v>
      </c>
      <c r="E4256" s="3" t="s">
        <v>16849</v>
      </c>
      <c r="F4256" s="3" t="s">
        <v>16850</v>
      </c>
      <c r="G4256" s="3" t="s">
        <v>16851</v>
      </c>
      <c r="H4256" s="3" t="s">
        <v>35082</v>
      </c>
      <c r="I4256" s="3" t="s">
        <v>35083</v>
      </c>
      <c r="J4256" s="3" t="s">
        <v>35084</v>
      </c>
      <c r="K4256" s="3" t="s">
        <v>35085</v>
      </c>
      <c r="L4256" s="3"/>
    </row>
    <row r="4257" spans="1:12" ht="13.5" customHeight="1" x14ac:dyDescent="0.25">
      <c r="A4257" s="3" t="s">
        <v>9</v>
      </c>
      <c r="B4257" s="2" t="s">
        <v>43100</v>
      </c>
      <c r="C4257" s="2" t="s">
        <v>16852</v>
      </c>
      <c r="D4257" s="3" t="s">
        <v>16853</v>
      </c>
      <c r="E4257" s="3" t="s">
        <v>16853</v>
      </c>
      <c r="F4257" s="3" t="s">
        <v>16854</v>
      </c>
      <c r="G4257" s="3" t="s">
        <v>16855</v>
      </c>
      <c r="H4257" s="3" t="s">
        <v>35086</v>
      </c>
      <c r="I4257" s="3" t="s">
        <v>35086</v>
      </c>
      <c r="J4257" s="3" t="s">
        <v>35087</v>
      </c>
      <c r="K4257" s="3" t="s">
        <v>35088</v>
      </c>
      <c r="L4257" s="3"/>
    </row>
    <row r="4258" spans="1:12" ht="13.5" customHeight="1" x14ac:dyDescent="0.25">
      <c r="A4258" s="3" t="s">
        <v>9</v>
      </c>
      <c r="B4258" s="2" t="s">
        <v>43101</v>
      </c>
      <c r="C4258" s="2" t="s">
        <v>16856</v>
      </c>
      <c r="D4258" s="3" t="s">
        <v>16857</v>
      </c>
      <c r="E4258" s="3" t="s">
        <v>16858</v>
      </c>
      <c r="F4258" s="3" t="s">
        <v>16859</v>
      </c>
      <c r="G4258" s="3" t="s">
        <v>16860</v>
      </c>
      <c r="H4258" s="3" t="s">
        <v>35089</v>
      </c>
      <c r="I4258" s="3" t="s">
        <v>35090</v>
      </c>
      <c r="J4258" s="3" t="s">
        <v>35091</v>
      </c>
      <c r="K4258" s="4" t="s">
        <v>35092</v>
      </c>
      <c r="L4258" s="3"/>
    </row>
    <row r="4259" spans="1:12" ht="13.5" customHeight="1" x14ac:dyDescent="0.25">
      <c r="A4259" s="3" t="s">
        <v>493</v>
      </c>
      <c r="B4259" s="2" t="s">
        <v>43101</v>
      </c>
      <c r="C4259" s="2" t="s">
        <v>16856</v>
      </c>
      <c r="D4259" s="3" t="s">
        <v>16857</v>
      </c>
      <c r="E4259" s="3" t="s">
        <v>16858</v>
      </c>
      <c r="F4259" s="3" t="s">
        <v>16859</v>
      </c>
      <c r="G4259" s="3" t="s">
        <v>16860</v>
      </c>
      <c r="H4259" s="3" t="s">
        <v>35089</v>
      </c>
      <c r="I4259" s="3" t="s">
        <v>35090</v>
      </c>
      <c r="J4259" s="3" t="s">
        <v>35091</v>
      </c>
      <c r="K4259" s="4" t="s">
        <v>35092</v>
      </c>
      <c r="L4259" s="3"/>
    </row>
    <row r="4260" spans="1:12" ht="13.5" customHeight="1" x14ac:dyDescent="0.25">
      <c r="A4260" s="3" t="s">
        <v>9</v>
      </c>
      <c r="B4260" s="2" t="s">
        <v>43102</v>
      </c>
      <c r="C4260" s="2" t="s">
        <v>16861</v>
      </c>
      <c r="D4260" s="3" t="s">
        <v>16862</v>
      </c>
      <c r="E4260" s="3" t="s">
        <v>16862</v>
      </c>
      <c r="F4260" s="3" t="s">
        <v>16863</v>
      </c>
      <c r="G4260" s="3" t="s">
        <v>16864</v>
      </c>
      <c r="H4260" s="3" t="s">
        <v>35093</v>
      </c>
      <c r="I4260" s="3" t="s">
        <v>35093</v>
      </c>
      <c r="J4260" s="3" t="s">
        <v>35094</v>
      </c>
      <c r="K4260" s="3" t="s">
        <v>35095</v>
      </c>
      <c r="L4260" s="3"/>
    </row>
    <row r="4261" spans="1:12" ht="13.5" customHeight="1" x14ac:dyDescent="0.25">
      <c r="A4261" s="3" t="s">
        <v>9</v>
      </c>
      <c r="B4261" s="2" t="s">
        <v>43103</v>
      </c>
      <c r="C4261" s="2" t="s">
        <v>16865</v>
      </c>
      <c r="D4261" s="3" t="s">
        <v>16866</v>
      </c>
      <c r="E4261" s="3" t="s">
        <v>16866</v>
      </c>
      <c r="F4261" s="3" t="s">
        <v>16867</v>
      </c>
      <c r="G4261" s="3" t="s">
        <v>16868</v>
      </c>
      <c r="H4261" s="3" t="s">
        <v>35096</v>
      </c>
      <c r="I4261" s="3" t="s">
        <v>35096</v>
      </c>
      <c r="J4261" s="3" t="s">
        <v>35097</v>
      </c>
      <c r="K4261" s="3" t="s">
        <v>35098</v>
      </c>
      <c r="L4261" s="3"/>
    </row>
    <row r="4262" spans="1:12" ht="13.5" customHeight="1" x14ac:dyDescent="0.25">
      <c r="A4262" s="3" t="s">
        <v>9</v>
      </c>
      <c r="B4262" s="2" t="s">
        <v>43104</v>
      </c>
      <c r="C4262" s="2" t="s">
        <v>16869</v>
      </c>
      <c r="D4262" s="3" t="s">
        <v>16870</v>
      </c>
      <c r="E4262" s="3" t="s">
        <v>16870</v>
      </c>
      <c r="F4262" s="3" t="s">
        <v>16871</v>
      </c>
      <c r="G4262" s="3" t="s">
        <v>16870</v>
      </c>
      <c r="H4262" s="3" t="s">
        <v>35099</v>
      </c>
      <c r="I4262" s="3" t="s">
        <v>35099</v>
      </c>
      <c r="J4262" s="3" t="s">
        <v>35100</v>
      </c>
      <c r="K4262" s="3" t="s">
        <v>35099</v>
      </c>
      <c r="L4262" s="3"/>
    </row>
    <row r="4263" spans="1:12" ht="13.5" customHeight="1" x14ac:dyDescent="0.25">
      <c r="A4263" s="3" t="s">
        <v>9</v>
      </c>
      <c r="B4263" s="2" t="s">
        <v>43105</v>
      </c>
      <c r="C4263" s="2" t="s">
        <v>16872</v>
      </c>
      <c r="D4263" s="3" t="s">
        <v>16873</v>
      </c>
      <c r="E4263" s="3" t="s">
        <v>16873</v>
      </c>
      <c r="F4263" s="3" t="s">
        <v>16874</v>
      </c>
      <c r="G4263" s="3" t="s">
        <v>16875</v>
      </c>
      <c r="H4263" s="3" t="s">
        <v>35101</v>
      </c>
      <c r="I4263" s="3" t="s">
        <v>35101</v>
      </c>
      <c r="J4263" s="3" t="s">
        <v>35102</v>
      </c>
      <c r="K4263" s="3" t="s">
        <v>35103</v>
      </c>
      <c r="L4263" s="3"/>
    </row>
    <row r="4264" spans="1:12" ht="13.5" customHeight="1" x14ac:dyDescent="0.25">
      <c r="A4264" s="3" t="s">
        <v>9</v>
      </c>
      <c r="B4264" s="2" t="s">
        <v>43106</v>
      </c>
      <c r="C4264" s="2" t="s">
        <v>16876</v>
      </c>
      <c r="D4264" s="3" t="s">
        <v>16877</v>
      </c>
      <c r="E4264" s="3" t="s">
        <v>16877</v>
      </c>
      <c r="F4264" s="3" t="s">
        <v>16878</v>
      </c>
      <c r="G4264" s="3" t="s">
        <v>16879</v>
      </c>
      <c r="H4264" s="3" t="s">
        <v>35104</v>
      </c>
      <c r="I4264" s="3" t="s">
        <v>35104</v>
      </c>
      <c r="J4264" s="3" t="s">
        <v>35105</v>
      </c>
      <c r="K4264" s="3" t="s">
        <v>35106</v>
      </c>
      <c r="L4264" s="3"/>
    </row>
    <row r="4265" spans="1:12" ht="13.5" customHeight="1" x14ac:dyDescent="0.25">
      <c r="A4265" s="3" t="s">
        <v>9</v>
      </c>
      <c r="B4265" s="2" t="s">
        <v>43107</v>
      </c>
      <c r="C4265" s="2" t="s">
        <v>16880</v>
      </c>
      <c r="D4265" s="3" t="s">
        <v>16881</v>
      </c>
      <c r="E4265" s="3" t="s">
        <v>16882</v>
      </c>
      <c r="F4265" s="3" t="s">
        <v>16883</v>
      </c>
      <c r="G4265" s="3" t="s">
        <v>16884</v>
      </c>
      <c r="H4265" s="3" t="s">
        <v>35107</v>
      </c>
      <c r="I4265" s="3" t="s">
        <v>35108</v>
      </c>
      <c r="J4265" s="3" t="s">
        <v>35109</v>
      </c>
      <c r="K4265" s="3" t="s">
        <v>35110</v>
      </c>
      <c r="L4265" s="3"/>
    </row>
    <row r="4266" spans="1:12" ht="13.5" customHeight="1" x14ac:dyDescent="0.25">
      <c r="A4266" s="3" t="s">
        <v>2907</v>
      </c>
      <c r="B4266" s="2" t="s">
        <v>43108</v>
      </c>
      <c r="C4266" s="2" t="s">
        <v>16885</v>
      </c>
      <c r="D4266" s="3" t="s">
        <v>16886</v>
      </c>
      <c r="E4266" s="3" t="s">
        <v>16886</v>
      </c>
      <c r="F4266" s="3" t="s">
        <v>16887</v>
      </c>
      <c r="G4266" s="3" t="s">
        <v>16888</v>
      </c>
      <c r="H4266" s="3" t="s">
        <v>35111</v>
      </c>
      <c r="I4266" s="3" t="s">
        <v>35111</v>
      </c>
      <c r="J4266" s="3" t="s">
        <v>35112</v>
      </c>
      <c r="K4266" s="3" t="s">
        <v>35113</v>
      </c>
      <c r="L4266" s="3"/>
    </row>
    <row r="4267" spans="1:12" ht="13.5" customHeight="1" x14ac:dyDescent="0.25">
      <c r="A4267" s="3" t="s">
        <v>9</v>
      </c>
      <c r="B4267" s="2" t="s">
        <v>43109</v>
      </c>
      <c r="C4267" s="2" t="s">
        <v>16889</v>
      </c>
      <c r="D4267" s="3" t="s">
        <v>16890</v>
      </c>
      <c r="E4267" s="3" t="s">
        <v>16890</v>
      </c>
      <c r="F4267" s="3" t="s">
        <v>16891</v>
      </c>
      <c r="G4267" s="3" t="s">
        <v>16892</v>
      </c>
      <c r="H4267" s="3" t="s">
        <v>35114</v>
      </c>
      <c r="I4267" s="3" t="s">
        <v>35114</v>
      </c>
      <c r="J4267" s="3" t="s">
        <v>35115</v>
      </c>
      <c r="K4267" s="3" t="s">
        <v>35116</v>
      </c>
      <c r="L4267" s="3"/>
    </row>
    <row r="4268" spans="1:12" ht="13.5" customHeight="1" x14ac:dyDescent="0.25">
      <c r="A4268" s="5" t="s">
        <v>13581</v>
      </c>
      <c r="B4268" s="5" t="s">
        <v>45078</v>
      </c>
      <c r="C4268" s="5" t="s">
        <v>45079</v>
      </c>
      <c r="D4268" s="5" t="s">
        <v>45080</v>
      </c>
      <c r="E4268" s="1" t="s">
        <v>45080</v>
      </c>
      <c r="F4268" s="1" t="s">
        <v>45081</v>
      </c>
      <c r="G4268" s="1" t="s">
        <v>45082</v>
      </c>
      <c r="H4268" s="5" t="str">
        <f ca="1">IFERROR(__xludf.DUMMYFUNCTION("GOOGLETRANSLATE(D176,""en"",""ja"")"),"門脈炎症")</f>
        <v>門脈炎症</v>
      </c>
      <c r="I4268" s="5" t="str">
        <f ca="1">IFERROR(__xludf.DUMMYFUNCTION("GOOGLETRANSLATE(E176,""en"",""ja"")"),"門脈炎症")</f>
        <v>門脈炎症</v>
      </c>
      <c r="J4268" s="5" t="str">
        <f ca="1">IFERROR(__xludf.DUMMYFUNCTION("GOOGLETRANSLATE(F176,""en"",""ja"")"),"生物標本における門脈炎症の評価。")</f>
        <v>生物標本における門脈炎症の評価。</v>
      </c>
      <c r="K4268" s="5" t="str">
        <f ca="1">IFERROR(__xludf.DUMMYFUNCTION("GOOGLETRANSLATE(G176,""en"",""ja"")"),"門脈炎症評価")</f>
        <v>門脈炎症評価</v>
      </c>
      <c r="L4268" s="3"/>
    </row>
    <row r="4269" spans="1:12" ht="13.5" customHeight="1" x14ac:dyDescent="0.25">
      <c r="A4269" s="3" t="s">
        <v>9</v>
      </c>
      <c r="B4269" s="2" t="s">
        <v>43110</v>
      </c>
      <c r="C4269" s="2" t="s">
        <v>16893</v>
      </c>
      <c r="D4269" s="3" t="s">
        <v>16894</v>
      </c>
      <c r="E4269" s="3" t="s">
        <v>16895</v>
      </c>
      <c r="F4269" s="3" t="s">
        <v>16896</v>
      </c>
      <c r="G4269" s="3" t="s">
        <v>16897</v>
      </c>
      <c r="H4269" s="3" t="s">
        <v>35117</v>
      </c>
      <c r="I4269" s="3" t="s">
        <v>35118</v>
      </c>
      <c r="J4269" s="3" t="s">
        <v>35119</v>
      </c>
      <c r="K4269" s="3" t="s">
        <v>35120</v>
      </c>
      <c r="L4269" s="3"/>
    </row>
    <row r="4270" spans="1:12" ht="13.5" customHeight="1" x14ac:dyDescent="0.25">
      <c r="A4270" s="3" t="s">
        <v>988</v>
      </c>
      <c r="B4270" s="2" t="s">
        <v>43111</v>
      </c>
      <c r="C4270" s="2" t="s">
        <v>16898</v>
      </c>
      <c r="D4270" s="3" t="s">
        <v>16899</v>
      </c>
      <c r="E4270" s="3" t="s">
        <v>16899</v>
      </c>
      <c r="F4270" s="3" t="s">
        <v>16900</v>
      </c>
      <c r="G4270" s="3" t="s">
        <v>16901</v>
      </c>
      <c r="H4270" s="3" t="s">
        <v>35121</v>
      </c>
      <c r="I4270" s="3" t="s">
        <v>35121</v>
      </c>
      <c r="J4270" s="3" t="s">
        <v>35122</v>
      </c>
      <c r="K4270" s="3" t="s">
        <v>35123</v>
      </c>
      <c r="L4270" s="3"/>
    </row>
    <row r="4271" spans="1:12" ht="13.5" customHeight="1" x14ac:dyDescent="0.25">
      <c r="A4271" s="3" t="s">
        <v>213</v>
      </c>
      <c r="B4271" s="2" t="s">
        <v>43112</v>
      </c>
      <c r="C4271" s="2" t="s">
        <v>16902</v>
      </c>
      <c r="D4271" s="3" t="s">
        <v>16903</v>
      </c>
      <c r="E4271" s="3" t="s">
        <v>16904</v>
      </c>
      <c r="F4271" s="3" t="s">
        <v>16905</v>
      </c>
      <c r="G4271" s="3" t="s">
        <v>16903</v>
      </c>
      <c r="H4271" s="3" t="s">
        <v>35124</v>
      </c>
      <c r="I4271" s="3" t="s">
        <v>35125</v>
      </c>
      <c r="J4271" s="3" t="s">
        <v>35126</v>
      </c>
      <c r="K4271" s="3" t="s">
        <v>35124</v>
      </c>
      <c r="L4271" s="3"/>
    </row>
    <row r="4272" spans="1:12" ht="13.5" customHeight="1" x14ac:dyDescent="0.25">
      <c r="A4272" s="3" t="s">
        <v>9</v>
      </c>
      <c r="B4272" s="2" t="s">
        <v>43113</v>
      </c>
      <c r="C4272" s="2" t="s">
        <v>16906</v>
      </c>
      <c r="D4272" s="3" t="s">
        <v>16907</v>
      </c>
      <c r="E4272" s="3" t="s">
        <v>16907</v>
      </c>
      <c r="F4272" s="3" t="s">
        <v>16908</v>
      </c>
      <c r="G4272" s="3" t="s">
        <v>16909</v>
      </c>
      <c r="H4272" s="3" t="s">
        <v>35127</v>
      </c>
      <c r="I4272" s="3" t="s">
        <v>35127</v>
      </c>
      <c r="J4272" s="3" t="s">
        <v>35128</v>
      </c>
      <c r="K4272" s="3" t="s">
        <v>35129</v>
      </c>
      <c r="L4272" s="3"/>
    </row>
    <row r="4273" spans="1:12" ht="13.5" customHeight="1" x14ac:dyDescent="0.25">
      <c r="A4273" s="3" t="s">
        <v>9</v>
      </c>
      <c r="B4273" s="2" t="s">
        <v>43114</v>
      </c>
      <c r="C4273" s="2" t="s">
        <v>16910</v>
      </c>
      <c r="D4273" s="3" t="s">
        <v>16911</v>
      </c>
      <c r="E4273" s="3" t="s">
        <v>16912</v>
      </c>
      <c r="F4273" s="3" t="s">
        <v>16913</v>
      </c>
      <c r="G4273" s="3" t="s">
        <v>16914</v>
      </c>
      <c r="H4273" s="3" t="s">
        <v>35130</v>
      </c>
      <c r="I4273" s="3" t="s">
        <v>35131</v>
      </c>
      <c r="J4273" s="3" t="s">
        <v>35132</v>
      </c>
      <c r="K4273" s="3" t="s">
        <v>35133</v>
      </c>
      <c r="L4273" s="3"/>
    </row>
    <row r="4274" spans="1:12" ht="13.5" customHeight="1" x14ac:dyDescent="0.25">
      <c r="A4274" s="3" t="s">
        <v>506</v>
      </c>
      <c r="B4274" s="2" t="s">
        <v>43115</v>
      </c>
      <c r="C4274" s="2" t="s">
        <v>16915</v>
      </c>
      <c r="D4274" s="3" t="s">
        <v>16916</v>
      </c>
      <c r="E4274" s="3" t="s">
        <v>16916</v>
      </c>
      <c r="F4274" s="3" t="s">
        <v>16917</v>
      </c>
      <c r="G4274" s="3" t="s">
        <v>16916</v>
      </c>
      <c r="H4274" s="3" t="s">
        <v>35134</v>
      </c>
      <c r="I4274" s="3" t="s">
        <v>35134</v>
      </c>
      <c r="J4274" s="3" t="s">
        <v>35135</v>
      </c>
      <c r="K4274" s="3" t="s">
        <v>35134</v>
      </c>
      <c r="L4274" s="3"/>
    </row>
    <row r="4275" spans="1:12" ht="13.5" customHeight="1" x14ac:dyDescent="0.25">
      <c r="A4275" s="3" t="s">
        <v>84</v>
      </c>
      <c r="B4275" s="2" t="s">
        <v>43116</v>
      </c>
      <c r="C4275" s="2" t="s">
        <v>16918</v>
      </c>
      <c r="D4275" s="3" t="s">
        <v>16919</v>
      </c>
      <c r="E4275" s="3" t="s">
        <v>16919</v>
      </c>
      <c r="F4275" s="3" t="s">
        <v>16920</v>
      </c>
      <c r="G4275" s="3" t="s">
        <v>16919</v>
      </c>
      <c r="H4275" s="3" t="s">
        <v>35136</v>
      </c>
      <c r="I4275" s="3" t="s">
        <v>35136</v>
      </c>
      <c r="J4275" s="3" t="s">
        <v>35137</v>
      </c>
      <c r="K4275" s="3" t="s">
        <v>35136</v>
      </c>
      <c r="L4275" s="3"/>
    </row>
    <row r="4276" spans="1:12" ht="13.5" customHeight="1" x14ac:dyDescent="0.25">
      <c r="A4276" s="3" t="s">
        <v>145</v>
      </c>
      <c r="B4276" s="2" t="s">
        <v>43117</v>
      </c>
      <c r="C4276" s="2" t="s">
        <v>16921</v>
      </c>
      <c r="D4276" s="3" t="s">
        <v>16922</v>
      </c>
      <c r="E4276" s="3" t="s">
        <v>16922</v>
      </c>
      <c r="F4276" s="3" t="s">
        <v>16923</v>
      </c>
      <c r="G4276" s="3" t="s">
        <v>16922</v>
      </c>
      <c r="H4276" s="3" t="s">
        <v>35138</v>
      </c>
      <c r="I4276" s="3" t="s">
        <v>35138</v>
      </c>
      <c r="J4276" s="3" t="s">
        <v>35139</v>
      </c>
      <c r="K4276" s="3" t="s">
        <v>35138</v>
      </c>
      <c r="L4276" s="3"/>
    </row>
    <row r="4277" spans="1:12" ht="13.5" customHeight="1" x14ac:dyDescent="0.25">
      <c r="A4277" s="3" t="s">
        <v>988</v>
      </c>
      <c r="B4277" s="2" t="s">
        <v>43118</v>
      </c>
      <c r="C4277" s="2" t="s">
        <v>16924</v>
      </c>
      <c r="D4277" s="3" t="s">
        <v>16925</v>
      </c>
      <c r="E4277" s="3" t="s">
        <v>16925</v>
      </c>
      <c r="F4277" s="3" t="s">
        <v>16926</v>
      </c>
      <c r="G4277" s="3" t="s">
        <v>16927</v>
      </c>
      <c r="H4277" s="3" t="s">
        <v>35140</v>
      </c>
      <c r="I4277" s="3" t="s">
        <v>35140</v>
      </c>
      <c r="J4277" s="3" t="s">
        <v>35141</v>
      </c>
      <c r="K4277" s="3" t="s">
        <v>35142</v>
      </c>
      <c r="L4277" s="3"/>
    </row>
    <row r="4278" spans="1:12" ht="13.5" customHeight="1" x14ac:dyDescent="0.25">
      <c r="A4278" s="3" t="s">
        <v>9</v>
      </c>
      <c r="B4278" s="2" t="s">
        <v>43119</v>
      </c>
      <c r="C4278" s="2" t="s">
        <v>16928</v>
      </c>
      <c r="D4278" s="3" t="s">
        <v>16929</v>
      </c>
      <c r="E4278" s="3" t="s">
        <v>16929</v>
      </c>
      <c r="F4278" s="3" t="s">
        <v>16930</v>
      </c>
      <c r="G4278" s="3" t="s">
        <v>16931</v>
      </c>
      <c r="H4278" s="3" t="s">
        <v>35143</v>
      </c>
      <c r="I4278" s="3" t="s">
        <v>35143</v>
      </c>
      <c r="J4278" s="3" t="s">
        <v>35144</v>
      </c>
      <c r="K4278" s="4" t="s">
        <v>35145</v>
      </c>
      <c r="L4278" s="3"/>
    </row>
    <row r="4279" spans="1:12" ht="13.5" customHeight="1" x14ac:dyDescent="0.25">
      <c r="A4279" s="3" t="s">
        <v>9</v>
      </c>
      <c r="B4279" s="2" t="s">
        <v>43120</v>
      </c>
      <c r="C4279" s="2" t="s">
        <v>16932</v>
      </c>
      <c r="D4279" s="3" t="s">
        <v>16933</v>
      </c>
      <c r="E4279" s="3" t="s">
        <v>16934</v>
      </c>
      <c r="F4279" s="3" t="s">
        <v>16935</v>
      </c>
      <c r="G4279" s="3" t="s">
        <v>16936</v>
      </c>
      <c r="H4279" s="3" t="s">
        <v>35146</v>
      </c>
      <c r="I4279" s="3" t="s">
        <v>35147</v>
      </c>
      <c r="J4279" s="3" t="s">
        <v>35148</v>
      </c>
      <c r="K4279" s="3" t="s">
        <v>35149</v>
      </c>
      <c r="L4279" s="3"/>
    </row>
    <row r="4280" spans="1:12" ht="13.5" customHeight="1" x14ac:dyDescent="0.25">
      <c r="A4280" s="3" t="s">
        <v>188</v>
      </c>
      <c r="B4280" s="2" t="s">
        <v>43121</v>
      </c>
      <c r="C4280" s="2" t="s">
        <v>16937</v>
      </c>
      <c r="D4280" s="3" t="s">
        <v>16938</v>
      </c>
      <c r="E4280" s="3" t="s">
        <v>16938</v>
      </c>
      <c r="F4280" s="3" t="s">
        <v>16939</v>
      </c>
      <c r="G4280" s="3" t="s">
        <v>16938</v>
      </c>
      <c r="H4280" s="3" t="s">
        <v>35150</v>
      </c>
      <c r="I4280" s="3" t="s">
        <v>35150</v>
      </c>
      <c r="J4280" s="3" t="s">
        <v>35151</v>
      </c>
      <c r="K4280" s="3" t="s">
        <v>35150</v>
      </c>
      <c r="L4280" s="3"/>
    </row>
    <row r="4281" spans="1:12" ht="13.5" customHeight="1" x14ac:dyDescent="0.25">
      <c r="A4281" s="3" t="s">
        <v>183</v>
      </c>
      <c r="B4281" s="2" t="s">
        <v>43122</v>
      </c>
      <c r="C4281" s="2" t="s">
        <v>16940</v>
      </c>
      <c r="D4281" s="3" t="s">
        <v>16941</v>
      </c>
      <c r="E4281" s="3" t="s">
        <v>16942</v>
      </c>
      <c r="F4281" s="3" t="s">
        <v>16943</v>
      </c>
      <c r="G4281" s="3" t="s">
        <v>16944</v>
      </c>
      <c r="H4281" s="3" t="s">
        <v>35152</v>
      </c>
      <c r="I4281" s="3" t="s">
        <v>35153</v>
      </c>
      <c r="J4281" s="3" t="s">
        <v>35154</v>
      </c>
      <c r="K4281" s="3" t="s">
        <v>35155</v>
      </c>
      <c r="L4281" s="3"/>
    </row>
    <row r="4282" spans="1:12" ht="13.5" customHeight="1" x14ac:dyDescent="0.25">
      <c r="A4282" s="3" t="s">
        <v>183</v>
      </c>
      <c r="B4282" s="2" t="s">
        <v>43123</v>
      </c>
      <c r="C4282" s="2" t="s">
        <v>16945</v>
      </c>
      <c r="D4282" s="3" t="s">
        <v>16946</v>
      </c>
      <c r="E4282" s="3" t="s">
        <v>16946</v>
      </c>
      <c r="F4282" s="3" t="s">
        <v>16947</v>
      </c>
      <c r="G4282" s="3" t="s">
        <v>16948</v>
      </c>
      <c r="H4282" s="3" t="s">
        <v>35156</v>
      </c>
      <c r="I4282" s="3" t="s">
        <v>35156</v>
      </c>
      <c r="J4282" s="3" t="s">
        <v>35157</v>
      </c>
      <c r="K4282" s="3" t="s">
        <v>35158</v>
      </c>
      <c r="L4282" s="3"/>
    </row>
    <row r="4283" spans="1:12" ht="13.5" customHeight="1" x14ac:dyDescent="0.25">
      <c r="A4283" s="3" t="s">
        <v>988</v>
      </c>
      <c r="B4283" s="2" t="s">
        <v>43124</v>
      </c>
      <c r="C4283" s="2" t="s">
        <v>16949</v>
      </c>
      <c r="D4283" s="3" t="s">
        <v>16950</v>
      </c>
      <c r="E4283" s="3" t="s">
        <v>16951</v>
      </c>
      <c r="F4283" s="3" t="s">
        <v>16952</v>
      </c>
      <c r="G4283" s="3" t="s">
        <v>16953</v>
      </c>
      <c r="H4283" s="3" t="s">
        <v>35159</v>
      </c>
      <c r="I4283" s="3" t="s">
        <v>35160</v>
      </c>
      <c r="J4283" s="3" t="s">
        <v>35161</v>
      </c>
      <c r="K4283" s="3" t="s">
        <v>35162</v>
      </c>
      <c r="L4283" s="3"/>
    </row>
    <row r="4284" spans="1:12" ht="13.5" customHeight="1" x14ac:dyDescent="0.25">
      <c r="A4284" s="3" t="s">
        <v>9</v>
      </c>
      <c r="B4284" s="2" t="s">
        <v>43125</v>
      </c>
      <c r="C4284" s="2" t="s">
        <v>16954</v>
      </c>
      <c r="D4284" s="3" t="s">
        <v>16955</v>
      </c>
      <c r="E4284" s="3" t="s">
        <v>16955</v>
      </c>
      <c r="F4284" s="3" t="s">
        <v>16956</v>
      </c>
      <c r="G4284" s="3" t="s">
        <v>16957</v>
      </c>
      <c r="H4284" s="3" t="s">
        <v>35163</v>
      </c>
      <c r="I4284" s="3" t="s">
        <v>35163</v>
      </c>
      <c r="J4284" s="3" t="s">
        <v>35164</v>
      </c>
      <c r="K4284" s="3" t="s">
        <v>35165</v>
      </c>
      <c r="L4284" s="3"/>
    </row>
    <row r="4285" spans="1:12" ht="13.5" customHeight="1" x14ac:dyDescent="0.25">
      <c r="A4285" s="3" t="s">
        <v>106</v>
      </c>
      <c r="B4285" s="2" t="s">
        <v>43125</v>
      </c>
      <c r="C4285" s="2" t="s">
        <v>16954</v>
      </c>
      <c r="D4285" s="3" t="s">
        <v>16955</v>
      </c>
      <c r="E4285" s="3" t="s">
        <v>16955</v>
      </c>
      <c r="F4285" s="3" t="s">
        <v>16956</v>
      </c>
      <c r="G4285" s="3" t="s">
        <v>16957</v>
      </c>
      <c r="H4285" s="3" t="s">
        <v>35163</v>
      </c>
      <c r="I4285" s="3" t="s">
        <v>35163</v>
      </c>
      <c r="J4285" s="3" t="s">
        <v>35164</v>
      </c>
      <c r="K4285" s="3" t="s">
        <v>35165</v>
      </c>
      <c r="L4285" s="3"/>
    </row>
    <row r="4286" spans="1:12" ht="13.5" customHeight="1" x14ac:dyDescent="0.25">
      <c r="A4286" s="3" t="s">
        <v>145</v>
      </c>
      <c r="B4286" s="2" t="s">
        <v>43126</v>
      </c>
      <c r="C4286" s="2" t="s">
        <v>16958</v>
      </c>
      <c r="D4286" s="3" t="s">
        <v>16959</v>
      </c>
      <c r="E4286" s="3" t="s">
        <v>16960</v>
      </c>
      <c r="F4286" s="3" t="s">
        <v>16961</v>
      </c>
      <c r="G4286" s="3" t="s">
        <v>16962</v>
      </c>
      <c r="H4286" s="3" t="s">
        <v>35166</v>
      </c>
      <c r="I4286" s="3" t="s">
        <v>35167</v>
      </c>
      <c r="J4286" s="3" t="s">
        <v>35168</v>
      </c>
      <c r="K4286" s="3" t="s">
        <v>35169</v>
      </c>
      <c r="L4286" s="3"/>
    </row>
    <row r="4287" spans="1:12" ht="13.5" customHeight="1" x14ac:dyDescent="0.25">
      <c r="A4287" s="3" t="s">
        <v>70</v>
      </c>
      <c r="B4287" s="2" t="s">
        <v>43127</v>
      </c>
      <c r="C4287" s="2" t="s">
        <v>16963</v>
      </c>
      <c r="D4287" s="3" t="s">
        <v>16964</v>
      </c>
      <c r="E4287" s="3" t="s">
        <v>16964</v>
      </c>
      <c r="F4287" s="3" t="s">
        <v>16965</v>
      </c>
      <c r="G4287" s="3" t="s">
        <v>16966</v>
      </c>
      <c r="H4287" s="3" t="s">
        <v>35170</v>
      </c>
      <c r="I4287" s="3" t="s">
        <v>35170</v>
      </c>
      <c r="J4287" s="3" t="s">
        <v>35171</v>
      </c>
      <c r="K4287" s="3" t="s">
        <v>35172</v>
      </c>
      <c r="L4287" s="3"/>
    </row>
    <row r="4288" spans="1:12" ht="13.5" customHeight="1" x14ac:dyDescent="0.25">
      <c r="A4288" s="3" t="s">
        <v>9</v>
      </c>
      <c r="B4288" s="2" t="s">
        <v>43128</v>
      </c>
      <c r="C4288" s="2" t="s">
        <v>16967</v>
      </c>
      <c r="D4288" s="3" t="s">
        <v>16968</v>
      </c>
      <c r="E4288" s="3" t="s">
        <v>16969</v>
      </c>
      <c r="F4288" s="3" t="s">
        <v>16970</v>
      </c>
      <c r="G4288" s="3" t="s">
        <v>16971</v>
      </c>
      <c r="H4288" s="3" t="s">
        <v>35173</v>
      </c>
      <c r="I4288" s="3" t="s">
        <v>35174</v>
      </c>
      <c r="J4288" s="3" t="s">
        <v>35175</v>
      </c>
      <c r="K4288" s="3" t="s">
        <v>35176</v>
      </c>
      <c r="L4288" s="3"/>
    </row>
    <row r="4289" spans="1:12" ht="13.5" customHeight="1" x14ac:dyDescent="0.25">
      <c r="A4289" s="3" t="s">
        <v>9</v>
      </c>
      <c r="B4289" s="2" t="s">
        <v>43129</v>
      </c>
      <c r="C4289" s="2" t="s">
        <v>16972</v>
      </c>
      <c r="D4289" s="3" t="s">
        <v>16973</v>
      </c>
      <c r="E4289" s="3" t="s">
        <v>16973</v>
      </c>
      <c r="F4289" s="3" t="s">
        <v>16974</v>
      </c>
      <c r="G4289" s="3" t="s">
        <v>16975</v>
      </c>
      <c r="H4289" s="3" t="s">
        <v>35177</v>
      </c>
      <c r="I4289" s="3" t="s">
        <v>35177</v>
      </c>
      <c r="J4289" s="3" t="s">
        <v>35178</v>
      </c>
      <c r="K4289" s="3" t="s">
        <v>35179</v>
      </c>
      <c r="L4289" s="3"/>
    </row>
    <row r="4290" spans="1:12" ht="13.5" customHeight="1" x14ac:dyDescent="0.25">
      <c r="A4290" s="3" t="s">
        <v>145</v>
      </c>
      <c r="B4290" s="2" t="s">
        <v>43130</v>
      </c>
      <c r="C4290" s="2" t="s">
        <v>16976</v>
      </c>
      <c r="D4290" s="3" t="s">
        <v>16977</v>
      </c>
      <c r="E4290" s="3" t="s">
        <v>16977</v>
      </c>
      <c r="F4290" s="3" t="s">
        <v>16978</v>
      </c>
      <c r="G4290" s="3" t="s">
        <v>16979</v>
      </c>
      <c r="H4290" s="3" t="s">
        <v>35180</v>
      </c>
      <c r="I4290" s="3" t="s">
        <v>35180</v>
      </c>
      <c r="J4290" s="3" t="s">
        <v>35181</v>
      </c>
      <c r="K4290" s="3" t="s">
        <v>35180</v>
      </c>
      <c r="L4290" s="3"/>
    </row>
    <row r="4291" spans="1:12" ht="13.5" customHeight="1" x14ac:dyDescent="0.25">
      <c r="A4291" s="3" t="s">
        <v>145</v>
      </c>
      <c r="B4291" s="2" t="s">
        <v>43131</v>
      </c>
      <c r="C4291" s="2" t="s">
        <v>16980</v>
      </c>
      <c r="D4291" s="3" t="s">
        <v>16981</v>
      </c>
      <c r="E4291" s="3" t="s">
        <v>16981</v>
      </c>
      <c r="F4291" s="3" t="s">
        <v>16982</v>
      </c>
      <c r="G4291" s="3" t="s">
        <v>16981</v>
      </c>
      <c r="H4291" s="3" t="s">
        <v>35182</v>
      </c>
      <c r="I4291" s="3" t="s">
        <v>35182</v>
      </c>
      <c r="J4291" s="3" t="s">
        <v>35183</v>
      </c>
      <c r="K4291" s="3" t="s">
        <v>35182</v>
      </c>
      <c r="L4291" s="3"/>
    </row>
    <row r="4292" spans="1:12" ht="13.5" customHeight="1" x14ac:dyDescent="0.25">
      <c r="A4292" s="3" t="s">
        <v>145</v>
      </c>
      <c r="B4292" s="2" t="s">
        <v>43132</v>
      </c>
      <c r="C4292" s="2" t="s">
        <v>16983</v>
      </c>
      <c r="D4292" s="3" t="s">
        <v>16984</v>
      </c>
      <c r="E4292" s="3" t="s">
        <v>16984</v>
      </c>
      <c r="F4292" s="3" t="s">
        <v>16985</v>
      </c>
      <c r="G4292" s="3" t="s">
        <v>16984</v>
      </c>
      <c r="H4292" s="3" t="s">
        <v>35184</v>
      </c>
      <c r="I4292" s="3" t="s">
        <v>35184</v>
      </c>
      <c r="J4292" s="3" t="s">
        <v>35185</v>
      </c>
      <c r="K4292" s="3" t="s">
        <v>35184</v>
      </c>
      <c r="L4292" s="3"/>
    </row>
    <row r="4293" spans="1:12" ht="13.5" customHeight="1" x14ac:dyDescent="0.25">
      <c r="A4293" s="3" t="s">
        <v>506</v>
      </c>
      <c r="B4293" s="2" t="s">
        <v>43133</v>
      </c>
      <c r="C4293" s="2" t="s">
        <v>16986</v>
      </c>
      <c r="D4293" s="3" t="s">
        <v>16987</v>
      </c>
      <c r="E4293" s="3" t="s">
        <v>16987</v>
      </c>
      <c r="F4293" s="3" t="s">
        <v>16988</v>
      </c>
      <c r="G4293" s="3" t="s">
        <v>16987</v>
      </c>
      <c r="H4293" s="3" t="s">
        <v>35186</v>
      </c>
      <c r="I4293" s="3" t="s">
        <v>35186</v>
      </c>
      <c r="J4293" s="3" t="s">
        <v>35187</v>
      </c>
      <c r="K4293" s="3" t="s">
        <v>35186</v>
      </c>
      <c r="L4293" s="3"/>
    </row>
    <row r="4294" spans="1:12" ht="13.5" customHeight="1" x14ac:dyDescent="0.25">
      <c r="A4294" s="3" t="s">
        <v>145</v>
      </c>
      <c r="B4294" s="2" t="s">
        <v>43134</v>
      </c>
      <c r="C4294" s="2" t="s">
        <v>16989</v>
      </c>
      <c r="D4294" s="3" t="s">
        <v>16990</v>
      </c>
      <c r="E4294" s="3" t="s">
        <v>16990</v>
      </c>
      <c r="F4294" s="3" t="s">
        <v>16991</v>
      </c>
      <c r="G4294" s="3" t="s">
        <v>16990</v>
      </c>
      <c r="H4294" s="3" t="s">
        <v>35188</v>
      </c>
      <c r="I4294" s="3" t="s">
        <v>35188</v>
      </c>
      <c r="J4294" s="3" t="s">
        <v>35189</v>
      </c>
      <c r="K4294" s="3" t="s">
        <v>35188</v>
      </c>
      <c r="L4294" s="3"/>
    </row>
    <row r="4295" spans="1:12" ht="13.5" customHeight="1" x14ac:dyDescent="0.25">
      <c r="A4295" s="3" t="s">
        <v>6421</v>
      </c>
      <c r="B4295" s="2" t="s">
        <v>43135</v>
      </c>
      <c r="C4295" s="2" t="s">
        <v>16992</v>
      </c>
      <c r="D4295" s="3" t="s">
        <v>16993</v>
      </c>
      <c r="E4295" s="3" t="s">
        <v>16993</v>
      </c>
      <c r="F4295" s="3" t="s">
        <v>16994</v>
      </c>
      <c r="G4295" s="3" t="s">
        <v>16993</v>
      </c>
      <c r="H4295" s="3" t="s">
        <v>35190</v>
      </c>
      <c r="I4295" s="3" t="s">
        <v>35190</v>
      </c>
      <c r="J4295" s="3" t="s">
        <v>35191</v>
      </c>
      <c r="K4295" s="3" t="s">
        <v>35190</v>
      </c>
      <c r="L4295" s="3"/>
    </row>
    <row r="4296" spans="1:12" ht="13.5" customHeight="1" x14ac:dyDescent="0.25">
      <c r="A4296" s="3" t="s">
        <v>188</v>
      </c>
      <c r="B4296" s="2" t="s">
        <v>43135</v>
      </c>
      <c r="C4296" s="2" t="s">
        <v>16992</v>
      </c>
      <c r="D4296" s="3" t="s">
        <v>16993</v>
      </c>
      <c r="E4296" s="3" t="s">
        <v>16993</v>
      </c>
      <c r="F4296" s="3" t="s">
        <v>16994</v>
      </c>
      <c r="G4296" s="3" t="s">
        <v>16993</v>
      </c>
      <c r="H4296" s="3" t="s">
        <v>35190</v>
      </c>
      <c r="I4296" s="3" t="s">
        <v>35190</v>
      </c>
      <c r="J4296" s="3" t="s">
        <v>35191</v>
      </c>
      <c r="K4296" s="3" t="s">
        <v>35190</v>
      </c>
      <c r="L4296" s="3"/>
    </row>
    <row r="4297" spans="1:12" ht="13.5" customHeight="1" x14ac:dyDescent="0.25">
      <c r="A4297" s="3" t="s">
        <v>84</v>
      </c>
      <c r="B4297" s="2" t="s">
        <v>43136</v>
      </c>
      <c r="C4297" s="2" t="s">
        <v>16995</v>
      </c>
      <c r="D4297" s="3" t="s">
        <v>16996</v>
      </c>
      <c r="E4297" s="3" t="s">
        <v>16996</v>
      </c>
      <c r="F4297" s="3" t="s">
        <v>16997</v>
      </c>
      <c r="G4297" s="3" t="s">
        <v>16996</v>
      </c>
      <c r="H4297" s="3" t="s">
        <v>35192</v>
      </c>
      <c r="I4297" s="3" t="s">
        <v>35192</v>
      </c>
      <c r="J4297" s="3" t="s">
        <v>35193</v>
      </c>
      <c r="K4297" s="3" t="s">
        <v>35192</v>
      </c>
      <c r="L4297" s="3"/>
    </row>
    <row r="4298" spans="1:12" ht="13.5" customHeight="1" x14ac:dyDescent="0.25">
      <c r="A4298" s="3" t="s">
        <v>145</v>
      </c>
      <c r="B4298" s="2" t="s">
        <v>43137</v>
      </c>
      <c r="C4298" s="2" t="s">
        <v>16998</v>
      </c>
      <c r="D4298" s="3" t="s">
        <v>16999</v>
      </c>
      <c r="E4298" s="3" t="s">
        <v>16999</v>
      </c>
      <c r="F4298" s="3" t="s">
        <v>17000</v>
      </c>
      <c r="G4298" s="3" t="s">
        <v>17001</v>
      </c>
      <c r="H4298" s="3" t="s">
        <v>35194</v>
      </c>
      <c r="I4298" s="3" t="s">
        <v>35194</v>
      </c>
      <c r="J4298" s="3" t="s">
        <v>35195</v>
      </c>
      <c r="K4298" s="3" t="s">
        <v>35194</v>
      </c>
      <c r="L4298" s="3"/>
    </row>
    <row r="4299" spans="1:12" ht="13.5" customHeight="1" x14ac:dyDescent="0.25">
      <c r="A4299" s="3" t="s">
        <v>84</v>
      </c>
      <c r="B4299" s="2" t="s">
        <v>43138</v>
      </c>
      <c r="C4299" s="2" t="s">
        <v>17002</v>
      </c>
      <c r="D4299" s="3" t="s">
        <v>17003</v>
      </c>
      <c r="E4299" s="3" t="s">
        <v>17004</v>
      </c>
      <c r="F4299" s="3" t="s">
        <v>17005</v>
      </c>
      <c r="G4299" s="3" t="s">
        <v>17006</v>
      </c>
      <c r="H4299" s="3" t="s">
        <v>35196</v>
      </c>
      <c r="I4299" s="3" t="s">
        <v>35197</v>
      </c>
      <c r="J4299" s="3" t="s">
        <v>35198</v>
      </c>
      <c r="K4299" s="4" t="s">
        <v>35199</v>
      </c>
      <c r="L4299" s="3"/>
    </row>
    <row r="4300" spans="1:12" ht="13.5" customHeight="1" x14ac:dyDescent="0.25">
      <c r="A4300" s="3" t="s">
        <v>9</v>
      </c>
      <c r="B4300" s="2" t="s">
        <v>43139</v>
      </c>
      <c r="C4300" s="2" t="s">
        <v>17007</v>
      </c>
      <c r="D4300" s="3" t="s">
        <v>17008</v>
      </c>
      <c r="E4300" s="3" t="s">
        <v>17008</v>
      </c>
      <c r="F4300" s="3" t="s">
        <v>17009</v>
      </c>
      <c r="G4300" s="3" t="s">
        <v>17010</v>
      </c>
      <c r="H4300" s="3" t="s">
        <v>35200</v>
      </c>
      <c r="I4300" s="3" t="s">
        <v>35200</v>
      </c>
      <c r="J4300" s="3" t="s">
        <v>35201</v>
      </c>
      <c r="K4300" s="3" t="s">
        <v>35202</v>
      </c>
      <c r="L4300" s="3"/>
    </row>
    <row r="4301" spans="1:12" ht="13.5" customHeight="1" x14ac:dyDescent="0.25">
      <c r="A4301" s="3" t="s">
        <v>9</v>
      </c>
      <c r="B4301" s="2" t="s">
        <v>43140</v>
      </c>
      <c r="C4301" s="2" t="s">
        <v>17011</v>
      </c>
      <c r="D4301" s="3" t="s">
        <v>17012</v>
      </c>
      <c r="E4301" s="3" t="s">
        <v>17012</v>
      </c>
      <c r="F4301" s="3" t="s">
        <v>17013</v>
      </c>
      <c r="G4301" s="3" t="s">
        <v>17014</v>
      </c>
      <c r="H4301" s="3" t="s">
        <v>35203</v>
      </c>
      <c r="I4301" s="3" t="s">
        <v>35203</v>
      </c>
      <c r="J4301" s="3" t="s">
        <v>35204</v>
      </c>
      <c r="K4301" s="3" t="s">
        <v>35205</v>
      </c>
      <c r="L4301" s="3"/>
    </row>
    <row r="4302" spans="1:12" ht="13.5" customHeight="1" x14ac:dyDescent="0.25">
      <c r="A4302" s="3" t="s">
        <v>145</v>
      </c>
      <c r="B4302" s="2" t="s">
        <v>43141</v>
      </c>
      <c r="C4302" s="2" t="s">
        <v>17015</v>
      </c>
      <c r="D4302" s="3" t="s">
        <v>17016</v>
      </c>
      <c r="E4302" s="3" t="s">
        <v>17016</v>
      </c>
      <c r="F4302" s="3" t="s">
        <v>17017</v>
      </c>
      <c r="G4302" s="3" t="s">
        <v>17016</v>
      </c>
      <c r="H4302" s="3" t="s">
        <v>35206</v>
      </c>
      <c r="I4302" s="3" t="s">
        <v>35206</v>
      </c>
      <c r="J4302" s="3" t="s">
        <v>35207</v>
      </c>
      <c r="K4302" s="3" t="s">
        <v>35206</v>
      </c>
      <c r="L4302" s="3"/>
    </row>
    <row r="4303" spans="1:12" ht="13.5" customHeight="1" x14ac:dyDescent="0.25">
      <c r="A4303" s="3" t="s">
        <v>506</v>
      </c>
      <c r="B4303" s="2" t="s">
        <v>43142</v>
      </c>
      <c r="C4303" s="2" t="s">
        <v>17018</v>
      </c>
      <c r="D4303" s="3" t="s">
        <v>17019</v>
      </c>
      <c r="E4303" s="3" t="s">
        <v>17019</v>
      </c>
      <c r="F4303" s="3" t="s">
        <v>17020</v>
      </c>
      <c r="G4303" s="3" t="s">
        <v>17019</v>
      </c>
      <c r="H4303" s="3" t="s">
        <v>35208</v>
      </c>
      <c r="I4303" s="3" t="s">
        <v>35208</v>
      </c>
      <c r="J4303" s="3" t="s">
        <v>35209</v>
      </c>
      <c r="K4303" s="3" t="s">
        <v>35208</v>
      </c>
      <c r="L4303" s="3"/>
    </row>
    <row r="4304" spans="1:12" ht="13.5" customHeight="1" x14ac:dyDescent="0.25">
      <c r="A4304" s="3" t="s">
        <v>9</v>
      </c>
      <c r="B4304" s="2" t="s">
        <v>43143</v>
      </c>
      <c r="C4304" s="2" t="s">
        <v>17021</v>
      </c>
      <c r="D4304" s="3" t="s">
        <v>17022</v>
      </c>
      <c r="E4304" s="3" t="s">
        <v>17022</v>
      </c>
      <c r="F4304" s="3" t="s">
        <v>17023</v>
      </c>
      <c r="G4304" s="3" t="s">
        <v>17024</v>
      </c>
      <c r="H4304" s="3" t="s">
        <v>35210</v>
      </c>
      <c r="I4304" s="3" t="s">
        <v>35210</v>
      </c>
      <c r="J4304" s="3" t="s">
        <v>35211</v>
      </c>
      <c r="K4304" s="3" t="s">
        <v>35212</v>
      </c>
      <c r="L4304" s="3"/>
    </row>
    <row r="4305" spans="1:12" ht="13.5" customHeight="1" x14ac:dyDescent="0.25">
      <c r="A4305" s="3" t="s">
        <v>9</v>
      </c>
      <c r="B4305" s="2" t="s">
        <v>43144</v>
      </c>
      <c r="C4305" s="2" t="s">
        <v>17025</v>
      </c>
      <c r="D4305" s="3" t="s">
        <v>17026</v>
      </c>
      <c r="E4305" s="3" t="s">
        <v>17026</v>
      </c>
      <c r="F4305" s="3" t="s">
        <v>17027</v>
      </c>
      <c r="G4305" s="3" t="s">
        <v>17028</v>
      </c>
      <c r="H4305" s="3" t="s">
        <v>35213</v>
      </c>
      <c r="I4305" s="3" t="s">
        <v>35213</v>
      </c>
      <c r="J4305" s="3" t="s">
        <v>35214</v>
      </c>
      <c r="K4305" s="3" t="s">
        <v>35215</v>
      </c>
      <c r="L4305" s="3"/>
    </row>
    <row r="4306" spans="1:12" ht="13.5" customHeight="1" x14ac:dyDescent="0.25">
      <c r="A4306" s="3" t="s">
        <v>988</v>
      </c>
      <c r="B4306" s="2" t="s">
        <v>43145</v>
      </c>
      <c r="C4306" s="2" t="s">
        <v>17029</v>
      </c>
      <c r="D4306" s="3" t="s">
        <v>17030</v>
      </c>
      <c r="E4306" s="3" t="s">
        <v>17030</v>
      </c>
      <c r="F4306" s="3" t="s">
        <v>17031</v>
      </c>
      <c r="G4306" s="3" t="s">
        <v>17032</v>
      </c>
      <c r="H4306" s="3" t="s">
        <v>35216</v>
      </c>
      <c r="I4306" s="3" t="s">
        <v>35216</v>
      </c>
      <c r="J4306" s="3" t="s">
        <v>35217</v>
      </c>
      <c r="K4306" s="3" t="s">
        <v>35218</v>
      </c>
      <c r="L4306" s="3"/>
    </row>
    <row r="4307" spans="1:12" ht="13.5" customHeight="1" x14ac:dyDescent="0.25">
      <c r="A4307" s="3" t="s">
        <v>988</v>
      </c>
      <c r="B4307" s="2" t="s">
        <v>43146</v>
      </c>
      <c r="C4307" s="2" t="s">
        <v>17033</v>
      </c>
      <c r="D4307" s="3" t="s">
        <v>17034</v>
      </c>
      <c r="E4307" s="3" t="s">
        <v>17034</v>
      </c>
      <c r="F4307" s="3" t="s">
        <v>17035</v>
      </c>
      <c r="G4307" s="3" t="s">
        <v>17036</v>
      </c>
      <c r="H4307" s="3" t="s">
        <v>35219</v>
      </c>
      <c r="I4307" s="3" t="s">
        <v>35219</v>
      </c>
      <c r="J4307" s="3" t="s">
        <v>35220</v>
      </c>
      <c r="K4307" s="3" t="s">
        <v>35221</v>
      </c>
      <c r="L4307" s="3"/>
    </row>
    <row r="4308" spans="1:12" ht="13.5" customHeight="1" x14ac:dyDescent="0.25">
      <c r="A4308" s="3" t="s">
        <v>9</v>
      </c>
      <c r="B4308" s="2" t="s">
        <v>43147</v>
      </c>
      <c r="C4308" s="2" t="s">
        <v>17037</v>
      </c>
      <c r="D4308" s="3" t="s">
        <v>17038</v>
      </c>
      <c r="E4308" s="3" t="s">
        <v>17038</v>
      </c>
      <c r="F4308" s="3" t="s">
        <v>17039</v>
      </c>
      <c r="G4308" s="3" t="s">
        <v>17040</v>
      </c>
      <c r="H4308" s="3" t="s">
        <v>35222</v>
      </c>
      <c r="I4308" s="3" t="s">
        <v>35222</v>
      </c>
      <c r="J4308" s="3" t="s">
        <v>35223</v>
      </c>
      <c r="K4308" s="3" t="s">
        <v>35224</v>
      </c>
      <c r="L4308" s="3"/>
    </row>
    <row r="4309" spans="1:12" ht="13.5" customHeight="1" x14ac:dyDescent="0.25">
      <c r="A4309" s="3" t="s">
        <v>9</v>
      </c>
      <c r="B4309" s="2" t="s">
        <v>43148</v>
      </c>
      <c r="C4309" s="2" t="s">
        <v>17041</v>
      </c>
      <c r="D4309" s="3" t="s">
        <v>17042</v>
      </c>
      <c r="E4309" s="3" t="s">
        <v>17042</v>
      </c>
      <c r="F4309" s="3" t="s">
        <v>17043</v>
      </c>
      <c r="G4309" s="3" t="s">
        <v>17044</v>
      </c>
      <c r="H4309" s="3" t="s">
        <v>35225</v>
      </c>
      <c r="I4309" s="3" t="s">
        <v>35225</v>
      </c>
      <c r="J4309" s="3" t="s">
        <v>35226</v>
      </c>
      <c r="K4309" s="3" t="s">
        <v>35227</v>
      </c>
      <c r="L4309" s="3"/>
    </row>
    <row r="4310" spans="1:12" ht="13.5" customHeight="1" x14ac:dyDescent="0.25">
      <c r="A4310" s="3" t="s">
        <v>9</v>
      </c>
      <c r="B4310" s="2" t="s">
        <v>43149</v>
      </c>
      <c r="C4310" s="2" t="s">
        <v>17045</v>
      </c>
      <c r="D4310" s="3" t="s">
        <v>17046</v>
      </c>
      <c r="E4310" s="3" t="s">
        <v>17047</v>
      </c>
      <c r="F4310" s="3" t="s">
        <v>17048</v>
      </c>
      <c r="G4310" s="3" t="s">
        <v>17049</v>
      </c>
      <c r="H4310" s="3" t="s">
        <v>35228</v>
      </c>
      <c r="I4310" s="3" t="s">
        <v>35229</v>
      </c>
      <c r="J4310" s="3" t="s">
        <v>35230</v>
      </c>
      <c r="K4310" s="3" t="s">
        <v>35231</v>
      </c>
      <c r="L4310" s="3"/>
    </row>
    <row r="4311" spans="1:12" ht="13.5" customHeight="1" x14ac:dyDescent="0.25">
      <c r="A4311" s="3" t="s">
        <v>9</v>
      </c>
      <c r="B4311" s="2" t="s">
        <v>43150</v>
      </c>
      <c r="C4311" s="2" t="s">
        <v>17050</v>
      </c>
      <c r="D4311" s="3" t="s">
        <v>17051</v>
      </c>
      <c r="E4311" s="3" t="s">
        <v>17052</v>
      </c>
      <c r="F4311" s="3" t="s">
        <v>17053</v>
      </c>
      <c r="G4311" s="3" t="s">
        <v>17054</v>
      </c>
      <c r="H4311" s="3" t="s">
        <v>35232</v>
      </c>
      <c r="I4311" s="3" t="s">
        <v>35233</v>
      </c>
      <c r="J4311" s="3" t="s">
        <v>35234</v>
      </c>
      <c r="K4311" s="3" t="s">
        <v>35235</v>
      </c>
      <c r="L4311" s="3"/>
    </row>
    <row r="4312" spans="1:12" ht="13.5" customHeight="1" x14ac:dyDescent="0.25">
      <c r="A4312" s="3" t="s">
        <v>188</v>
      </c>
      <c r="B4312" s="2" t="s">
        <v>43151</v>
      </c>
      <c r="C4312" s="2" t="s">
        <v>17055</v>
      </c>
      <c r="D4312" s="3" t="s">
        <v>17056</v>
      </c>
      <c r="E4312" s="3" t="s">
        <v>17056</v>
      </c>
      <c r="F4312" s="3" t="s">
        <v>17057</v>
      </c>
      <c r="G4312" s="3" t="s">
        <v>17056</v>
      </c>
      <c r="H4312" s="3" t="s">
        <v>35236</v>
      </c>
      <c r="I4312" s="3" t="s">
        <v>35236</v>
      </c>
      <c r="J4312" s="3" t="s">
        <v>35237</v>
      </c>
      <c r="K4312" s="3" t="s">
        <v>35236</v>
      </c>
      <c r="L4312" s="3"/>
    </row>
    <row r="4313" spans="1:12" ht="13.5" customHeight="1" x14ac:dyDescent="0.25">
      <c r="A4313" s="3" t="s">
        <v>9</v>
      </c>
      <c r="B4313" s="2" t="s">
        <v>43152</v>
      </c>
      <c r="C4313" s="2" t="s">
        <v>17058</v>
      </c>
      <c r="D4313" s="3" t="s">
        <v>17059</v>
      </c>
      <c r="E4313" s="3" t="s">
        <v>17059</v>
      </c>
      <c r="F4313" s="3" t="s">
        <v>17060</v>
      </c>
      <c r="G4313" s="3" t="s">
        <v>17061</v>
      </c>
      <c r="H4313" s="3" t="s">
        <v>35238</v>
      </c>
      <c r="I4313" s="3" t="s">
        <v>35238</v>
      </c>
      <c r="J4313" s="3" t="s">
        <v>35239</v>
      </c>
      <c r="K4313" s="3" t="s">
        <v>35240</v>
      </c>
      <c r="L4313" s="3"/>
    </row>
    <row r="4314" spans="1:12" ht="13.5" customHeight="1" x14ac:dyDescent="0.25">
      <c r="A4314" s="3" t="s">
        <v>9</v>
      </c>
      <c r="B4314" s="2" t="s">
        <v>43153</v>
      </c>
      <c r="C4314" s="2" t="s">
        <v>17062</v>
      </c>
      <c r="D4314" s="3" t="s">
        <v>17063</v>
      </c>
      <c r="E4314" s="3" t="s">
        <v>17063</v>
      </c>
      <c r="F4314" s="3" t="s">
        <v>17064</v>
      </c>
      <c r="G4314" s="3" t="s">
        <v>17065</v>
      </c>
      <c r="H4314" s="3" t="s">
        <v>35241</v>
      </c>
      <c r="I4314" s="3" t="s">
        <v>35241</v>
      </c>
      <c r="J4314" s="3" t="s">
        <v>35242</v>
      </c>
      <c r="K4314" s="3" t="s">
        <v>35243</v>
      </c>
      <c r="L4314" s="3"/>
    </row>
    <row r="4315" spans="1:12" ht="13.5" customHeight="1" x14ac:dyDescent="0.25">
      <c r="A4315" s="3" t="s">
        <v>9</v>
      </c>
      <c r="B4315" s="2" t="s">
        <v>43154</v>
      </c>
      <c r="C4315" s="2" t="s">
        <v>17066</v>
      </c>
      <c r="D4315" s="3" t="s">
        <v>17067</v>
      </c>
      <c r="E4315" s="3" t="s">
        <v>17068</v>
      </c>
      <c r="F4315" s="3" t="s">
        <v>17069</v>
      </c>
      <c r="G4315" s="3" t="s">
        <v>17070</v>
      </c>
      <c r="H4315" s="3" t="s">
        <v>35244</v>
      </c>
      <c r="I4315" s="3" t="s">
        <v>35245</v>
      </c>
      <c r="J4315" s="3" t="s">
        <v>35246</v>
      </c>
      <c r="K4315" s="3" t="s">
        <v>35247</v>
      </c>
      <c r="L4315" s="3"/>
    </row>
    <row r="4316" spans="1:12" ht="13.5" customHeight="1" x14ac:dyDescent="0.25">
      <c r="A4316" s="5" t="s">
        <v>13581</v>
      </c>
      <c r="B4316" s="5" t="s">
        <v>43154</v>
      </c>
      <c r="C4316" s="5" t="s">
        <v>17066</v>
      </c>
      <c r="D4316" s="5" t="s">
        <v>17067</v>
      </c>
      <c r="E4316" s="1" t="s">
        <v>17068</v>
      </c>
      <c r="F4316" s="1" t="s">
        <v>17069</v>
      </c>
      <c r="G4316" s="1" t="s">
        <v>17070</v>
      </c>
      <c r="H4316" s="5" t="str">
        <f ca="1">IFERROR(__xludf.DUMMYFUNCTION("GOOGLETRANSLATE(D177,""en"",""ja"")"),"プロゲステロン受容体")</f>
        <v>プロゲステロン受容体</v>
      </c>
      <c r="I4316" s="5" t="str">
        <f ca="1">IFERROR(__xludf.DUMMYFUNCTION("GOOGLETRANSLATE(E177,""en"",""ja"")"),"NR3C3; PGR; PgR; PR; プロゲステロン受容体")</f>
        <v>NR3C3; PGR; PgR; PR; プロゲステロン受容体</v>
      </c>
      <c r="J4316" s="5" t="str">
        <f ca="1">IFERROR(__xludf.DUMMYFUNCTION("GOOGLETRANSLATE(F177,""en"",""ja"")"),"生物学的標本中のプロゲステロン受容体タンパク質の測定。")</f>
        <v>生物学的標本中のプロゲステロン受容体タンパク質の測定。</v>
      </c>
      <c r="K4316" s="5" t="str">
        <f ca="1">IFERROR(__xludf.DUMMYFUNCTION("GOOGLETRANSLATE(G177,""en"",""ja"")"),"プロゲステロン受容体測定")</f>
        <v>プロゲステロン受容体測定</v>
      </c>
      <c r="L4316" s="3"/>
    </row>
    <row r="4317" spans="1:12" ht="13.5" customHeight="1" x14ac:dyDescent="0.25">
      <c r="A4317" s="3" t="s">
        <v>9</v>
      </c>
      <c r="B4317" s="2" t="s">
        <v>43155</v>
      </c>
      <c r="C4317" s="2" t="s">
        <v>17071</v>
      </c>
      <c r="D4317" s="3" t="s">
        <v>17072</v>
      </c>
      <c r="E4317" s="3" t="s">
        <v>17073</v>
      </c>
      <c r="F4317" s="3" t="s">
        <v>17074</v>
      </c>
      <c r="G4317" s="3" t="s">
        <v>17075</v>
      </c>
      <c r="H4317" s="3" t="s">
        <v>35248</v>
      </c>
      <c r="I4317" s="3" t="s">
        <v>35249</v>
      </c>
      <c r="J4317" s="3" t="s">
        <v>35250</v>
      </c>
      <c r="K4317" s="3" t="s">
        <v>35251</v>
      </c>
      <c r="L4317" s="3"/>
    </row>
    <row r="4318" spans="1:12" ht="13.5" customHeight="1" x14ac:dyDescent="0.25">
      <c r="A4318" s="3" t="s">
        <v>9</v>
      </c>
      <c r="B4318" s="2" t="s">
        <v>43156</v>
      </c>
      <c r="C4318" s="2" t="s">
        <v>17076</v>
      </c>
      <c r="D4318" s="3" t="s">
        <v>17077</v>
      </c>
      <c r="E4318" s="3" t="s">
        <v>17077</v>
      </c>
      <c r="F4318" s="3" t="s">
        <v>17078</v>
      </c>
      <c r="G4318" s="3" t="s">
        <v>17079</v>
      </c>
      <c r="H4318" s="3" t="s">
        <v>35252</v>
      </c>
      <c r="I4318" s="3" t="s">
        <v>35252</v>
      </c>
      <c r="J4318" s="3" t="s">
        <v>35253</v>
      </c>
      <c r="K4318" s="3" t="s">
        <v>35254</v>
      </c>
      <c r="L4318" s="3"/>
    </row>
    <row r="4319" spans="1:12" ht="13.5" customHeight="1" x14ac:dyDescent="0.25">
      <c r="A4319" s="3" t="s">
        <v>9</v>
      </c>
      <c r="B4319" s="2" t="s">
        <v>43157</v>
      </c>
      <c r="C4319" s="2" t="s">
        <v>17080</v>
      </c>
      <c r="D4319" s="3" t="s">
        <v>17081</v>
      </c>
      <c r="E4319" s="3" t="s">
        <v>17081</v>
      </c>
      <c r="F4319" s="3" t="s">
        <v>17082</v>
      </c>
      <c r="G4319" s="3" t="s">
        <v>17083</v>
      </c>
      <c r="H4319" s="3" t="s">
        <v>35255</v>
      </c>
      <c r="I4319" s="3" t="s">
        <v>35255</v>
      </c>
      <c r="J4319" s="3" t="s">
        <v>35256</v>
      </c>
      <c r="K4319" s="3" t="s">
        <v>35257</v>
      </c>
      <c r="L4319" s="3"/>
    </row>
    <row r="4320" spans="1:12" ht="13.5" customHeight="1" x14ac:dyDescent="0.25">
      <c r="A4320" s="3" t="s">
        <v>9</v>
      </c>
      <c r="B4320" s="2" t="s">
        <v>43158</v>
      </c>
      <c r="C4320" s="2" t="s">
        <v>17084</v>
      </c>
      <c r="D4320" s="3" t="s">
        <v>17085</v>
      </c>
      <c r="E4320" s="3" t="s">
        <v>17085</v>
      </c>
      <c r="F4320" s="3" t="s">
        <v>17086</v>
      </c>
      <c r="G4320" s="3" t="s">
        <v>17087</v>
      </c>
      <c r="H4320" s="3" t="s">
        <v>35258</v>
      </c>
      <c r="I4320" s="3" t="s">
        <v>35258</v>
      </c>
      <c r="J4320" s="3" t="s">
        <v>35259</v>
      </c>
      <c r="K4320" s="3" t="s">
        <v>35260</v>
      </c>
      <c r="L4320" s="3"/>
    </row>
    <row r="4321" spans="1:12" ht="13.5" customHeight="1" x14ac:dyDescent="0.25">
      <c r="A4321" s="3" t="s">
        <v>9</v>
      </c>
      <c r="B4321" s="2" t="s">
        <v>43159</v>
      </c>
      <c r="C4321" s="2" t="s">
        <v>17088</v>
      </c>
      <c r="D4321" s="3" t="s">
        <v>17089</v>
      </c>
      <c r="E4321" s="3" t="s">
        <v>17089</v>
      </c>
      <c r="F4321" s="3" t="s">
        <v>17090</v>
      </c>
      <c r="G4321" s="3" t="s">
        <v>17091</v>
      </c>
      <c r="H4321" s="3" t="s">
        <v>35261</v>
      </c>
      <c r="I4321" s="3" t="s">
        <v>35261</v>
      </c>
      <c r="J4321" s="3" t="s">
        <v>35262</v>
      </c>
      <c r="K4321" s="3" t="s">
        <v>35263</v>
      </c>
      <c r="L4321" s="3"/>
    </row>
    <row r="4322" spans="1:12" ht="13.5" customHeight="1" x14ac:dyDescent="0.25">
      <c r="A4322" s="3" t="s">
        <v>9</v>
      </c>
      <c r="B4322" s="2" t="s">
        <v>43160</v>
      </c>
      <c r="C4322" s="2" t="s">
        <v>17092</v>
      </c>
      <c r="D4322" s="3" t="s">
        <v>17093</v>
      </c>
      <c r="E4322" s="3" t="s">
        <v>17093</v>
      </c>
      <c r="F4322" s="3" t="s">
        <v>17094</v>
      </c>
      <c r="G4322" s="3" t="s">
        <v>17095</v>
      </c>
      <c r="H4322" s="3" t="s">
        <v>35264</v>
      </c>
      <c r="I4322" s="3" t="s">
        <v>35264</v>
      </c>
      <c r="J4322" s="3" t="s">
        <v>35265</v>
      </c>
      <c r="K4322" s="3" t="s">
        <v>35266</v>
      </c>
      <c r="L4322" s="3"/>
    </row>
    <row r="4323" spans="1:12" ht="13.5" customHeight="1" x14ac:dyDescent="0.25">
      <c r="A4323" s="5" t="s">
        <v>13581</v>
      </c>
      <c r="B4323" s="5" t="s">
        <v>43160</v>
      </c>
      <c r="C4323" s="5" t="s">
        <v>17092</v>
      </c>
      <c r="D4323" s="5" t="s">
        <v>17093</v>
      </c>
      <c r="E4323" s="1" t="s">
        <v>17093</v>
      </c>
      <c r="F4323" s="1" t="s">
        <v>17094</v>
      </c>
      <c r="G4323" s="1" t="s">
        <v>17095</v>
      </c>
      <c r="H4323" s="5" t="str">
        <f ca="1">IFERROR(__xludf.DUMMYFUNCTION("GOOGLETRANSLATE(D178,""en"",""ja"")"),"前単球/総細胞")</f>
        <v>前単球/総細胞</v>
      </c>
      <c r="I4323" s="5" t="str">
        <f ca="1">IFERROR(__xludf.DUMMYFUNCTION("GOOGLETRANSLATE(E178,""en"",""ja"")"),"前単球/総細胞")</f>
        <v>前単球/総細胞</v>
      </c>
      <c r="J4323" s="5" t="str">
        <f ca="1">IFERROR(__xludf.DUMMYFUNCTION("GOOGLETRANSLATE(F178,""en"",""ja"")"),"生物学的標本（骨髄標本など）内の全細胞に対する前単球の相対的な測定値（比率またはパーセンテージ）。")</f>
        <v>生物学的標本（骨髄標本など）内の全細胞に対する前単球の相対的な測定値（比率またはパーセンテージ）。</v>
      </c>
      <c r="K4323" s="5" t="str">
        <f ca="1">IFERROR(__xludf.DUMMYFUNCTION("GOOGLETRANSLATE(G178,""en"",""ja"")"),"前単球と全細胞比の測定")</f>
        <v>前単球と全細胞比の測定</v>
      </c>
      <c r="L4323" s="3"/>
    </row>
    <row r="4324" spans="1:12" ht="13.5" customHeight="1" x14ac:dyDescent="0.25">
      <c r="A4324" s="3" t="s">
        <v>9</v>
      </c>
      <c r="B4324" s="2" t="s">
        <v>43161</v>
      </c>
      <c r="C4324" s="2" t="s">
        <v>17096</v>
      </c>
      <c r="D4324" s="3" t="s">
        <v>17097</v>
      </c>
      <c r="E4324" s="3" t="s">
        <v>17097</v>
      </c>
      <c r="F4324" s="3" t="s">
        <v>17098</v>
      </c>
      <c r="G4324" s="3" t="s">
        <v>17099</v>
      </c>
      <c r="H4324" s="3" t="s">
        <v>35267</v>
      </c>
      <c r="I4324" s="3" t="s">
        <v>35267</v>
      </c>
      <c r="J4324" s="3" t="s">
        <v>35268</v>
      </c>
      <c r="K4324" s="3" t="s">
        <v>35269</v>
      </c>
      <c r="L4324" s="3"/>
    </row>
    <row r="4325" spans="1:12" ht="13.5" customHeight="1" x14ac:dyDescent="0.25">
      <c r="A4325" s="3" t="s">
        <v>9</v>
      </c>
      <c r="B4325" s="2" t="s">
        <v>43162</v>
      </c>
      <c r="C4325" s="2" t="s">
        <v>17100</v>
      </c>
      <c r="D4325" s="3" t="s">
        <v>17101</v>
      </c>
      <c r="E4325" s="3" t="s">
        <v>17101</v>
      </c>
      <c r="F4325" s="3" t="s">
        <v>17102</v>
      </c>
      <c r="G4325" s="3" t="s">
        <v>17103</v>
      </c>
      <c r="H4325" s="3" t="s">
        <v>35270</v>
      </c>
      <c r="I4325" s="3" t="s">
        <v>35270</v>
      </c>
      <c r="J4325" s="3" t="s">
        <v>35271</v>
      </c>
      <c r="K4325" s="3" t="s">
        <v>35272</v>
      </c>
      <c r="L4325" s="3"/>
    </row>
    <row r="4326" spans="1:12" ht="13.5" customHeight="1" x14ac:dyDescent="0.25">
      <c r="A4326" s="3" t="s">
        <v>9</v>
      </c>
      <c r="B4326" s="2" t="s">
        <v>43163</v>
      </c>
      <c r="C4326" s="2" t="s">
        <v>17104</v>
      </c>
      <c r="D4326" s="3" t="s">
        <v>17105</v>
      </c>
      <c r="E4326" s="3" t="s">
        <v>17105</v>
      </c>
      <c r="F4326" s="3" t="s">
        <v>17106</v>
      </c>
      <c r="G4326" s="3" t="s">
        <v>17107</v>
      </c>
      <c r="H4326" s="3" t="s">
        <v>35273</v>
      </c>
      <c r="I4326" s="3" t="s">
        <v>35273</v>
      </c>
      <c r="J4326" s="3" t="s">
        <v>35274</v>
      </c>
      <c r="K4326" s="3" t="s">
        <v>35275</v>
      </c>
      <c r="L4326" s="3"/>
    </row>
    <row r="4327" spans="1:12" ht="13.5" customHeight="1" x14ac:dyDescent="0.25">
      <c r="A4327" s="3" t="s">
        <v>9</v>
      </c>
      <c r="B4327" s="2" t="s">
        <v>43164</v>
      </c>
      <c r="C4327" s="2" t="s">
        <v>17108</v>
      </c>
      <c r="D4327" s="3" t="s">
        <v>17109</v>
      </c>
      <c r="E4327" s="3" t="s">
        <v>17109</v>
      </c>
      <c r="F4327" s="3" t="s">
        <v>17110</v>
      </c>
      <c r="G4327" s="3" t="s">
        <v>17111</v>
      </c>
      <c r="H4327" s="3" t="s">
        <v>35276</v>
      </c>
      <c r="I4327" s="3" t="s">
        <v>35276</v>
      </c>
      <c r="J4327" s="3" t="s">
        <v>35277</v>
      </c>
      <c r="K4327" s="3" t="s">
        <v>35278</v>
      </c>
      <c r="L4327" s="3"/>
    </row>
    <row r="4328" spans="1:12" ht="13.5" customHeight="1" x14ac:dyDescent="0.25">
      <c r="A4328" s="3" t="s">
        <v>9</v>
      </c>
      <c r="B4328" s="2" t="s">
        <v>43165</v>
      </c>
      <c r="C4328" s="2" t="s">
        <v>17112</v>
      </c>
      <c r="D4328" s="3" t="s">
        <v>17113</v>
      </c>
      <c r="E4328" s="3" t="s">
        <v>17113</v>
      </c>
      <c r="F4328" s="3" t="s">
        <v>17114</v>
      </c>
      <c r="G4328" s="3" t="s">
        <v>17115</v>
      </c>
      <c r="H4328" s="3" t="s">
        <v>35279</v>
      </c>
      <c r="I4328" s="3" t="s">
        <v>35279</v>
      </c>
      <c r="J4328" s="3" t="s">
        <v>35280</v>
      </c>
      <c r="K4328" s="3" t="s">
        <v>35281</v>
      </c>
      <c r="L4328" s="3"/>
    </row>
    <row r="4329" spans="1:12" ht="13.5" customHeight="1" x14ac:dyDescent="0.25">
      <c r="A4329" s="5" t="s">
        <v>13581</v>
      </c>
      <c r="B4329" s="5" t="s">
        <v>43165</v>
      </c>
      <c r="C4329" s="5" t="s">
        <v>17112</v>
      </c>
      <c r="D4329" s="5" t="s">
        <v>17113</v>
      </c>
      <c r="E4329" s="1" t="s">
        <v>17113</v>
      </c>
      <c r="F4329" s="1" t="s">
        <v>17114</v>
      </c>
      <c r="G4329" s="1" t="s">
        <v>17115</v>
      </c>
      <c r="H4329" s="5" t="str">
        <f ca="1">IFERROR(__xludf.DUMMYFUNCTION("GOOGLETRANSLATE(D179,""en"",""ja"")"),"前骨髄球/総細胞")</f>
        <v>前骨髄球/総細胞</v>
      </c>
      <c r="I4329" s="5" t="str">
        <f ca="1">IFERROR(__xludf.DUMMYFUNCTION("GOOGLETRANSLATE(E179,""en"",""ja"")"),"前骨髄球/総細胞")</f>
        <v>前骨髄球/総細胞</v>
      </c>
      <c r="J4329" s="5" t="str">
        <f ca="1">IFERROR(__xludf.DUMMYFUNCTION("GOOGLETRANSLATE(F179,""en"",""ja"")"),"生物学的標本（骨髄標本など）内の全細胞に対する前骨髄球（未熟骨髄球）の相対的な測定値（比率またはパーセンテージ）。")</f>
        <v>生物学的標本（骨髄標本など）内の全細胞に対する前骨髄球（未熟骨髄球）の相対的な測定値（比率またはパーセンテージ）。</v>
      </c>
      <c r="K4329" s="5" t="str">
        <f ca="1">IFERROR(__xludf.DUMMYFUNCTION("GOOGLETRANSLATE(G179,""en"",""ja"")"),"前骨髄球と全細胞比の測定")</f>
        <v>前骨髄球と全細胞比の測定</v>
      </c>
      <c r="L4329" s="3"/>
    </row>
    <row r="4330" spans="1:12" ht="13.5" customHeight="1" x14ac:dyDescent="0.25">
      <c r="A4330" s="3" t="s">
        <v>9</v>
      </c>
      <c r="B4330" s="2" t="s">
        <v>43166</v>
      </c>
      <c r="C4330" s="2" t="s">
        <v>17116</v>
      </c>
      <c r="D4330" s="3" t="s">
        <v>17117</v>
      </c>
      <c r="E4330" s="3" t="s">
        <v>17117</v>
      </c>
      <c r="F4330" s="3" t="s">
        <v>17118</v>
      </c>
      <c r="G4330" s="3" t="s">
        <v>17119</v>
      </c>
      <c r="H4330" s="3" t="s">
        <v>35282</v>
      </c>
      <c r="I4330" s="3" t="s">
        <v>35282</v>
      </c>
      <c r="J4330" s="3" t="s">
        <v>35283</v>
      </c>
      <c r="K4330" s="3" t="s">
        <v>35284</v>
      </c>
      <c r="L4330" s="3"/>
    </row>
    <row r="4331" spans="1:12" ht="13.5" customHeight="1" x14ac:dyDescent="0.25">
      <c r="A4331" s="3" t="s">
        <v>54</v>
      </c>
      <c r="B4331" s="2" t="s">
        <v>43167</v>
      </c>
      <c r="C4331" s="2" t="s">
        <v>17120</v>
      </c>
      <c r="D4331" s="3" t="s">
        <v>17121</v>
      </c>
      <c r="E4331" s="3" t="s">
        <v>17122</v>
      </c>
      <c r="F4331" s="3" t="s">
        <v>17123</v>
      </c>
      <c r="G4331" s="3" t="s">
        <v>17124</v>
      </c>
      <c r="H4331" s="3" t="s">
        <v>35285</v>
      </c>
      <c r="I4331" s="3" t="s">
        <v>35285</v>
      </c>
      <c r="J4331" s="3" t="s">
        <v>35286</v>
      </c>
      <c r="K4331" s="3" t="s">
        <v>35287</v>
      </c>
      <c r="L4331" s="3"/>
    </row>
    <row r="4332" spans="1:12" ht="13.5" customHeight="1" x14ac:dyDescent="0.25">
      <c r="A4332" s="3" t="s">
        <v>54</v>
      </c>
      <c r="B4332" s="2" t="s">
        <v>43168</v>
      </c>
      <c r="C4332" s="2" t="s">
        <v>17125</v>
      </c>
      <c r="D4332" s="3" t="s">
        <v>17126</v>
      </c>
      <c r="E4332" s="3" t="s">
        <v>17126</v>
      </c>
      <c r="F4332" s="3" t="s">
        <v>17127</v>
      </c>
      <c r="G4332" s="3" t="s">
        <v>17128</v>
      </c>
      <c r="H4332" s="3" t="s">
        <v>35288</v>
      </c>
      <c r="I4332" s="3" t="s">
        <v>35288</v>
      </c>
      <c r="J4332" s="3" t="s">
        <v>35289</v>
      </c>
      <c r="K4332" s="3" t="s">
        <v>35290</v>
      </c>
      <c r="L4332" s="3"/>
    </row>
    <row r="4333" spans="1:12" ht="13.5" customHeight="1" x14ac:dyDescent="0.25">
      <c r="A4333" s="3" t="s">
        <v>9</v>
      </c>
      <c r="B4333" s="2" t="s">
        <v>43169</v>
      </c>
      <c r="C4333" s="2" t="s">
        <v>17129</v>
      </c>
      <c r="D4333" s="3" t="s">
        <v>17130</v>
      </c>
      <c r="E4333" s="3" t="s">
        <v>17130</v>
      </c>
      <c r="F4333" s="3" t="s">
        <v>17131</v>
      </c>
      <c r="G4333" s="3" t="s">
        <v>17132</v>
      </c>
      <c r="H4333" s="3" t="s">
        <v>35291</v>
      </c>
      <c r="I4333" s="3" t="s">
        <v>35291</v>
      </c>
      <c r="J4333" s="3" t="s">
        <v>35292</v>
      </c>
      <c r="K4333" s="3" t="s">
        <v>35293</v>
      </c>
      <c r="L4333" s="3"/>
    </row>
    <row r="4334" spans="1:12" ht="13.5" customHeight="1" x14ac:dyDescent="0.25">
      <c r="A4334" s="3" t="s">
        <v>9</v>
      </c>
      <c r="B4334" s="2" t="s">
        <v>43170</v>
      </c>
      <c r="C4334" s="2" t="s">
        <v>17133</v>
      </c>
      <c r="D4334" s="3" t="s">
        <v>17134</v>
      </c>
      <c r="E4334" s="3" t="s">
        <v>17135</v>
      </c>
      <c r="F4334" s="3" t="s">
        <v>17136</v>
      </c>
      <c r="G4334" s="3" t="s">
        <v>17137</v>
      </c>
      <c r="H4334" s="3" t="s">
        <v>35294</v>
      </c>
      <c r="I4334" s="3" t="s">
        <v>35295</v>
      </c>
      <c r="J4334" s="3" t="s">
        <v>35296</v>
      </c>
      <c r="K4334" s="3" t="s">
        <v>35297</v>
      </c>
      <c r="L4334" s="3"/>
    </row>
    <row r="4335" spans="1:12" ht="13.5" customHeight="1" x14ac:dyDescent="0.25">
      <c r="A4335" s="3" t="s">
        <v>9</v>
      </c>
      <c r="B4335" s="2" t="s">
        <v>43171</v>
      </c>
      <c r="C4335" s="2" t="s">
        <v>17138</v>
      </c>
      <c r="D4335" s="3" t="s">
        <v>17139</v>
      </c>
      <c r="E4335" s="3" t="s">
        <v>17139</v>
      </c>
      <c r="F4335" s="3" t="s">
        <v>17140</v>
      </c>
      <c r="G4335" s="3" t="s">
        <v>17141</v>
      </c>
      <c r="H4335" s="3" t="s">
        <v>35298</v>
      </c>
      <c r="I4335" s="3" t="s">
        <v>35298</v>
      </c>
      <c r="J4335" s="3" t="s">
        <v>35299</v>
      </c>
      <c r="K4335" s="4" t="s">
        <v>35300</v>
      </c>
      <c r="L4335" s="3"/>
    </row>
    <row r="4336" spans="1:12" ht="13.5" customHeight="1" x14ac:dyDescent="0.25">
      <c r="A4336" s="3" t="s">
        <v>9</v>
      </c>
      <c r="B4336" s="2" t="s">
        <v>43172</v>
      </c>
      <c r="C4336" s="2" t="s">
        <v>17142</v>
      </c>
      <c r="D4336" s="3" t="s">
        <v>17143</v>
      </c>
      <c r="E4336" s="3" t="s">
        <v>17143</v>
      </c>
      <c r="F4336" s="3" t="s">
        <v>17144</v>
      </c>
      <c r="G4336" s="3" t="s">
        <v>17145</v>
      </c>
      <c r="H4336" s="3" t="s">
        <v>35301</v>
      </c>
      <c r="I4336" s="3" t="s">
        <v>35301</v>
      </c>
      <c r="J4336" s="3" t="s">
        <v>35302</v>
      </c>
      <c r="K4336" s="3" t="s">
        <v>35303</v>
      </c>
      <c r="L4336" s="3"/>
    </row>
    <row r="4337" spans="1:12" ht="13.5" customHeight="1" x14ac:dyDescent="0.25">
      <c r="A4337" s="3" t="s">
        <v>9</v>
      </c>
      <c r="B4337" s="2" t="s">
        <v>43173</v>
      </c>
      <c r="C4337" s="2" t="s">
        <v>17146</v>
      </c>
      <c r="D4337" s="3" t="s">
        <v>17147</v>
      </c>
      <c r="E4337" s="3" t="s">
        <v>17147</v>
      </c>
      <c r="F4337" s="3" t="s">
        <v>17148</v>
      </c>
      <c r="G4337" s="3" t="s">
        <v>17149</v>
      </c>
      <c r="H4337" s="3" t="s">
        <v>35304</v>
      </c>
      <c r="I4337" s="3" t="s">
        <v>35304</v>
      </c>
      <c r="J4337" s="3" t="s">
        <v>35305</v>
      </c>
      <c r="K4337" s="4" t="s">
        <v>35306</v>
      </c>
      <c r="L4337" s="3"/>
    </row>
    <row r="4338" spans="1:12" ht="13.5" customHeight="1" x14ac:dyDescent="0.25">
      <c r="A4338" s="3" t="s">
        <v>70</v>
      </c>
      <c r="B4338" s="2" t="s">
        <v>43174</v>
      </c>
      <c r="C4338" s="2" t="s">
        <v>17150</v>
      </c>
      <c r="D4338" s="3" t="s">
        <v>17151</v>
      </c>
      <c r="E4338" s="3" t="s">
        <v>17152</v>
      </c>
      <c r="F4338" s="3" t="s">
        <v>17153</v>
      </c>
      <c r="G4338" s="3" t="s">
        <v>17154</v>
      </c>
      <c r="H4338" s="3" t="s">
        <v>35307</v>
      </c>
      <c r="I4338" s="3" t="s">
        <v>35308</v>
      </c>
      <c r="J4338" s="3" t="s">
        <v>35309</v>
      </c>
      <c r="K4338" s="3" t="s">
        <v>35310</v>
      </c>
      <c r="L4338" s="3"/>
    </row>
    <row r="4339" spans="1:12" ht="13.5" customHeight="1" x14ac:dyDescent="0.25">
      <c r="A4339" s="3" t="s">
        <v>9</v>
      </c>
      <c r="B4339" s="2" t="s">
        <v>43175</v>
      </c>
      <c r="C4339" s="2" t="s">
        <v>17155</v>
      </c>
      <c r="D4339" s="3" t="s">
        <v>17156</v>
      </c>
      <c r="E4339" s="3" t="s">
        <v>17156</v>
      </c>
      <c r="F4339" s="3" t="s">
        <v>17157</v>
      </c>
      <c r="G4339" s="3" t="s">
        <v>17156</v>
      </c>
      <c r="H4339" s="3" t="s">
        <v>35311</v>
      </c>
      <c r="I4339" s="3" t="s">
        <v>35311</v>
      </c>
      <c r="J4339" s="3" t="s">
        <v>35312</v>
      </c>
      <c r="K4339" s="3" t="s">
        <v>35311</v>
      </c>
      <c r="L4339" s="3"/>
    </row>
    <row r="4340" spans="1:12" ht="13.5" customHeight="1" x14ac:dyDescent="0.25">
      <c r="A4340" s="3" t="s">
        <v>9</v>
      </c>
      <c r="B4340" s="2" t="s">
        <v>43176</v>
      </c>
      <c r="C4340" s="2" t="s">
        <v>17158</v>
      </c>
      <c r="D4340" s="3" t="s">
        <v>17159</v>
      </c>
      <c r="E4340" s="3" t="s">
        <v>17160</v>
      </c>
      <c r="F4340" s="3" t="s">
        <v>17161</v>
      </c>
      <c r="G4340" s="3" t="s">
        <v>17162</v>
      </c>
      <c r="H4340" s="3" t="s">
        <v>35313</v>
      </c>
      <c r="I4340" s="3" t="s">
        <v>35314</v>
      </c>
      <c r="J4340" s="3" t="s">
        <v>35315</v>
      </c>
      <c r="K4340" s="3" t="s">
        <v>35316</v>
      </c>
      <c r="L4340" s="3"/>
    </row>
    <row r="4341" spans="1:12" ht="13.5" customHeight="1" x14ac:dyDescent="0.25">
      <c r="A4341" s="3" t="s">
        <v>70</v>
      </c>
      <c r="B4341" s="2" t="s">
        <v>43177</v>
      </c>
      <c r="C4341" s="2" t="s">
        <v>17163</v>
      </c>
      <c r="D4341" s="3" t="s">
        <v>17164</v>
      </c>
      <c r="E4341" s="3" t="s">
        <v>17164</v>
      </c>
      <c r="F4341" s="3" t="s">
        <v>17165</v>
      </c>
      <c r="G4341" s="3" t="s">
        <v>17166</v>
      </c>
      <c r="H4341" s="3" t="s">
        <v>35317</v>
      </c>
      <c r="I4341" s="3" t="s">
        <v>35317</v>
      </c>
      <c r="J4341" s="3" t="s">
        <v>35318</v>
      </c>
      <c r="K4341" s="3" t="s">
        <v>35319</v>
      </c>
      <c r="L4341" s="3"/>
    </row>
    <row r="4342" spans="1:12" ht="13.5" customHeight="1" x14ac:dyDescent="0.25">
      <c r="A4342" s="3" t="s">
        <v>9</v>
      </c>
      <c r="B4342" s="2" t="s">
        <v>43178</v>
      </c>
      <c r="C4342" s="2" t="s">
        <v>17167</v>
      </c>
      <c r="D4342" s="3" t="s">
        <v>17168</v>
      </c>
      <c r="E4342" s="3" t="s">
        <v>17168</v>
      </c>
      <c r="F4342" s="3" t="s">
        <v>17169</v>
      </c>
      <c r="G4342" s="3" t="s">
        <v>17170</v>
      </c>
      <c r="H4342" s="3" t="s">
        <v>35320</v>
      </c>
      <c r="I4342" s="3" t="s">
        <v>35320</v>
      </c>
      <c r="J4342" s="3" t="s">
        <v>35321</v>
      </c>
      <c r="K4342" s="3" t="s">
        <v>35322</v>
      </c>
      <c r="L4342" s="3"/>
    </row>
    <row r="4343" spans="1:12" ht="13.5" customHeight="1" x14ac:dyDescent="0.25">
      <c r="A4343" s="3" t="s">
        <v>9</v>
      </c>
      <c r="B4343" s="2" t="s">
        <v>43179</v>
      </c>
      <c r="C4343" s="2" t="s">
        <v>17171</v>
      </c>
      <c r="D4343" s="3" t="s">
        <v>17172</v>
      </c>
      <c r="E4343" s="3" t="s">
        <v>17172</v>
      </c>
      <c r="F4343" s="3" t="s">
        <v>17173</v>
      </c>
      <c r="G4343" s="3" t="s">
        <v>17174</v>
      </c>
      <c r="H4343" s="3" t="s">
        <v>35323</v>
      </c>
      <c r="I4343" s="3" t="s">
        <v>35323</v>
      </c>
      <c r="J4343" s="3" t="s">
        <v>35324</v>
      </c>
      <c r="K4343" s="3" t="s">
        <v>35325</v>
      </c>
      <c r="L4343" s="3"/>
    </row>
    <row r="4344" spans="1:12" ht="13.5" customHeight="1" x14ac:dyDescent="0.25">
      <c r="A4344" s="3" t="s">
        <v>9</v>
      </c>
      <c r="B4344" s="2" t="s">
        <v>43180</v>
      </c>
      <c r="C4344" s="2" t="s">
        <v>17175</v>
      </c>
      <c r="D4344" s="3" t="s">
        <v>17176</v>
      </c>
      <c r="E4344" s="3" t="s">
        <v>17176</v>
      </c>
      <c r="F4344" s="3" t="s">
        <v>17177</v>
      </c>
      <c r="G4344" s="3" t="s">
        <v>17178</v>
      </c>
      <c r="H4344" s="3" t="s">
        <v>35326</v>
      </c>
      <c r="I4344" s="3" t="s">
        <v>35326</v>
      </c>
      <c r="J4344" s="3" t="s">
        <v>35327</v>
      </c>
      <c r="K4344" s="3" t="s">
        <v>35328</v>
      </c>
      <c r="L4344" s="3"/>
    </row>
    <row r="4345" spans="1:12" ht="13.5" customHeight="1" x14ac:dyDescent="0.25">
      <c r="A4345" s="3" t="s">
        <v>9</v>
      </c>
      <c r="B4345" s="2" t="s">
        <v>43181</v>
      </c>
      <c r="C4345" s="2" t="s">
        <v>17179</v>
      </c>
      <c r="D4345" s="3" t="s">
        <v>17180</v>
      </c>
      <c r="E4345" s="3" t="s">
        <v>17180</v>
      </c>
      <c r="F4345" s="3" t="s">
        <v>17181</v>
      </c>
      <c r="G4345" s="3" t="s">
        <v>17182</v>
      </c>
      <c r="H4345" s="3" t="s">
        <v>35329</v>
      </c>
      <c r="I4345" s="3" t="s">
        <v>35329</v>
      </c>
      <c r="J4345" s="3" t="s">
        <v>35330</v>
      </c>
      <c r="K4345" s="3" t="s">
        <v>35331</v>
      </c>
      <c r="L4345" s="3"/>
    </row>
    <row r="4346" spans="1:12" ht="13.5" customHeight="1" x14ac:dyDescent="0.25">
      <c r="A4346" s="3" t="s">
        <v>54</v>
      </c>
      <c r="B4346" s="2" t="s">
        <v>43182</v>
      </c>
      <c r="C4346" s="2" t="s">
        <v>17183</v>
      </c>
      <c r="D4346" s="3" t="s">
        <v>17184</v>
      </c>
      <c r="E4346" s="3" t="s">
        <v>17185</v>
      </c>
      <c r="F4346" s="3" t="s">
        <v>17186</v>
      </c>
      <c r="G4346" s="3" t="s">
        <v>17187</v>
      </c>
      <c r="H4346" s="3" t="s">
        <v>35332</v>
      </c>
      <c r="I4346" s="3" t="s">
        <v>35333</v>
      </c>
      <c r="J4346" s="3" t="s">
        <v>35334</v>
      </c>
      <c r="K4346" s="3" t="s">
        <v>35335</v>
      </c>
      <c r="L4346" s="3"/>
    </row>
    <row r="4347" spans="1:12" ht="13.5" customHeight="1" x14ac:dyDescent="0.25">
      <c r="A4347" s="3" t="s">
        <v>54</v>
      </c>
      <c r="B4347" s="2" t="s">
        <v>43183</v>
      </c>
      <c r="C4347" s="2" t="s">
        <v>17188</v>
      </c>
      <c r="D4347" s="3" t="s">
        <v>17189</v>
      </c>
      <c r="E4347" s="3" t="s">
        <v>17190</v>
      </c>
      <c r="F4347" s="3" t="s">
        <v>17191</v>
      </c>
      <c r="G4347" s="3" t="s">
        <v>17192</v>
      </c>
      <c r="H4347" s="3" t="s">
        <v>35336</v>
      </c>
      <c r="I4347" s="3" t="s">
        <v>35337</v>
      </c>
      <c r="J4347" s="3" t="s">
        <v>35338</v>
      </c>
      <c r="K4347" s="3" t="s">
        <v>35339</v>
      </c>
      <c r="L4347" s="3"/>
    </row>
    <row r="4348" spans="1:12" ht="13.5" customHeight="1" x14ac:dyDescent="0.25">
      <c r="A4348" s="3" t="s">
        <v>988</v>
      </c>
      <c r="B4348" s="2" t="s">
        <v>43184</v>
      </c>
      <c r="C4348" s="2" t="s">
        <v>17193</v>
      </c>
      <c r="D4348" s="3" t="s">
        <v>17194</v>
      </c>
      <c r="E4348" s="3" t="s">
        <v>17195</v>
      </c>
      <c r="F4348" s="3" t="s">
        <v>17196</v>
      </c>
      <c r="G4348" s="3" t="s">
        <v>17197</v>
      </c>
      <c r="H4348" s="3" t="s">
        <v>35340</v>
      </c>
      <c r="I4348" s="3" t="s">
        <v>35341</v>
      </c>
      <c r="J4348" s="3" t="s">
        <v>35342</v>
      </c>
      <c r="K4348" s="3" t="s">
        <v>35343</v>
      </c>
      <c r="L4348" s="3"/>
    </row>
    <row r="4349" spans="1:12" ht="13.5" customHeight="1" x14ac:dyDescent="0.25">
      <c r="A4349" s="3" t="s">
        <v>988</v>
      </c>
      <c r="B4349" s="2" t="s">
        <v>43185</v>
      </c>
      <c r="C4349" s="2" t="s">
        <v>17198</v>
      </c>
      <c r="D4349" s="3" t="s">
        <v>17199</v>
      </c>
      <c r="E4349" s="3" t="s">
        <v>17199</v>
      </c>
      <c r="F4349" s="3" t="s">
        <v>17200</v>
      </c>
      <c r="G4349" s="3" t="s">
        <v>17201</v>
      </c>
      <c r="H4349" s="3" t="s">
        <v>35344</v>
      </c>
      <c r="I4349" s="3" t="s">
        <v>35344</v>
      </c>
      <c r="J4349" s="3" t="s">
        <v>35345</v>
      </c>
      <c r="K4349" s="3" t="s">
        <v>35346</v>
      </c>
      <c r="L4349" s="3"/>
    </row>
    <row r="4350" spans="1:12" ht="13.5" customHeight="1" x14ac:dyDescent="0.25">
      <c r="A4350" s="3" t="s">
        <v>988</v>
      </c>
      <c r="B4350" s="2" t="s">
        <v>43186</v>
      </c>
      <c r="C4350" s="2" t="s">
        <v>17202</v>
      </c>
      <c r="D4350" s="3" t="s">
        <v>17203</v>
      </c>
      <c r="E4350" s="3" t="s">
        <v>17203</v>
      </c>
      <c r="F4350" s="3" t="s">
        <v>17204</v>
      </c>
      <c r="G4350" s="3" t="s">
        <v>17205</v>
      </c>
      <c r="H4350" s="3" t="s">
        <v>35347</v>
      </c>
      <c r="I4350" s="3" t="s">
        <v>35347</v>
      </c>
      <c r="J4350" s="3" t="s">
        <v>35348</v>
      </c>
      <c r="K4350" s="3" t="s">
        <v>35349</v>
      </c>
      <c r="L4350" s="3"/>
    </row>
    <row r="4351" spans="1:12" ht="13.5" customHeight="1" x14ac:dyDescent="0.25">
      <c r="A4351" s="3" t="s">
        <v>9</v>
      </c>
      <c r="B4351" s="2" t="s">
        <v>43187</v>
      </c>
      <c r="C4351" s="2" t="s">
        <v>17206</v>
      </c>
      <c r="D4351" s="3" t="s">
        <v>17207</v>
      </c>
      <c r="E4351" s="3" t="s">
        <v>17208</v>
      </c>
      <c r="F4351" s="3" t="s">
        <v>17209</v>
      </c>
      <c r="G4351" s="3" t="s">
        <v>17210</v>
      </c>
      <c r="H4351" s="3" t="s">
        <v>35350</v>
      </c>
      <c r="I4351" s="3" t="s">
        <v>35351</v>
      </c>
      <c r="J4351" s="3" t="s">
        <v>35352</v>
      </c>
      <c r="K4351" s="3" t="s">
        <v>35353</v>
      </c>
      <c r="L4351" s="3"/>
    </row>
    <row r="4352" spans="1:12" ht="13.5" customHeight="1" x14ac:dyDescent="0.25">
      <c r="A4352" s="3" t="s">
        <v>9</v>
      </c>
      <c r="B4352" s="2" t="s">
        <v>43188</v>
      </c>
      <c r="C4352" s="2" t="s">
        <v>17211</v>
      </c>
      <c r="D4352" s="3" t="s">
        <v>17212</v>
      </c>
      <c r="E4352" s="3" t="s">
        <v>17212</v>
      </c>
      <c r="F4352" s="3" t="s">
        <v>17213</v>
      </c>
      <c r="G4352" s="3" t="s">
        <v>17214</v>
      </c>
      <c r="H4352" s="3" t="s">
        <v>35354</v>
      </c>
      <c r="I4352" s="3" t="s">
        <v>35354</v>
      </c>
      <c r="J4352" s="3" t="s">
        <v>35355</v>
      </c>
      <c r="K4352" s="3" t="s">
        <v>35356</v>
      </c>
      <c r="L4352" s="3"/>
    </row>
    <row r="4353" spans="1:12" ht="13.5" customHeight="1" x14ac:dyDescent="0.25">
      <c r="A4353" s="3" t="s">
        <v>188</v>
      </c>
      <c r="B4353" s="2" t="s">
        <v>43189</v>
      </c>
      <c r="C4353" s="2" t="s">
        <v>17215</v>
      </c>
      <c r="D4353" s="3" t="s">
        <v>17216</v>
      </c>
      <c r="E4353" s="3" t="s">
        <v>17216</v>
      </c>
      <c r="F4353" s="3" t="s">
        <v>17217</v>
      </c>
      <c r="G4353" s="3" t="s">
        <v>17216</v>
      </c>
      <c r="H4353" s="3" t="s">
        <v>35357</v>
      </c>
      <c r="I4353" s="3" t="s">
        <v>35357</v>
      </c>
      <c r="J4353" s="3" t="s">
        <v>35358</v>
      </c>
      <c r="K4353" s="3" t="s">
        <v>35357</v>
      </c>
      <c r="L4353" s="3"/>
    </row>
    <row r="4354" spans="1:12" ht="13.5" customHeight="1" x14ac:dyDescent="0.25">
      <c r="A4354" s="3" t="s">
        <v>54</v>
      </c>
      <c r="B4354" s="2" t="s">
        <v>43190</v>
      </c>
      <c r="C4354" s="2" t="s">
        <v>17218</v>
      </c>
      <c r="D4354" s="3" t="s">
        <v>17219</v>
      </c>
      <c r="E4354" s="3" t="s">
        <v>17219</v>
      </c>
      <c r="F4354" s="3" t="s">
        <v>17220</v>
      </c>
      <c r="G4354" s="3" t="s">
        <v>17219</v>
      </c>
      <c r="H4354" s="3" t="s">
        <v>35359</v>
      </c>
      <c r="I4354" s="3" t="s">
        <v>35359</v>
      </c>
      <c r="J4354" s="3" t="s">
        <v>35360</v>
      </c>
      <c r="K4354" s="3" t="s">
        <v>35359</v>
      </c>
      <c r="L4354" s="3"/>
    </row>
    <row r="4355" spans="1:12" ht="13.5" customHeight="1" x14ac:dyDescent="0.25">
      <c r="A4355" s="3" t="s">
        <v>54</v>
      </c>
      <c r="B4355" s="2" t="s">
        <v>43191</v>
      </c>
      <c r="C4355" s="2" t="s">
        <v>17221</v>
      </c>
      <c r="D4355" s="3" t="s">
        <v>17222</v>
      </c>
      <c r="E4355" s="3" t="s">
        <v>17222</v>
      </c>
      <c r="F4355" s="3" t="s">
        <v>17223</v>
      </c>
      <c r="G4355" s="3" t="s">
        <v>17222</v>
      </c>
      <c r="H4355" s="3" t="s">
        <v>35361</v>
      </c>
      <c r="I4355" s="3" t="s">
        <v>35361</v>
      </c>
      <c r="J4355" s="3" t="s">
        <v>35362</v>
      </c>
      <c r="K4355" s="3" t="s">
        <v>35361</v>
      </c>
      <c r="L4355" s="3"/>
    </row>
    <row r="4356" spans="1:12" ht="13.5" customHeight="1" x14ac:dyDescent="0.25">
      <c r="A4356" s="3" t="s">
        <v>54</v>
      </c>
      <c r="B4356" s="2" t="s">
        <v>43192</v>
      </c>
      <c r="C4356" s="2" t="s">
        <v>17224</v>
      </c>
      <c r="D4356" s="3" t="s">
        <v>17225</v>
      </c>
      <c r="E4356" s="3" t="s">
        <v>17225</v>
      </c>
      <c r="F4356" s="3" t="s">
        <v>17226</v>
      </c>
      <c r="G4356" s="3" t="s">
        <v>17225</v>
      </c>
      <c r="H4356" s="3" t="s">
        <v>35363</v>
      </c>
      <c r="I4356" s="3" t="s">
        <v>35363</v>
      </c>
      <c r="J4356" s="3" t="s">
        <v>35364</v>
      </c>
      <c r="K4356" s="3" t="s">
        <v>35363</v>
      </c>
      <c r="L4356" s="3"/>
    </row>
    <row r="4357" spans="1:12" ht="13.5" customHeight="1" x14ac:dyDescent="0.25">
      <c r="A4357" s="3" t="s">
        <v>54</v>
      </c>
      <c r="B4357" s="2" t="s">
        <v>43193</v>
      </c>
      <c r="C4357" s="2" t="s">
        <v>17227</v>
      </c>
      <c r="D4357" s="3" t="s">
        <v>17228</v>
      </c>
      <c r="E4357" s="3" t="s">
        <v>17228</v>
      </c>
      <c r="F4357" s="3" t="s">
        <v>17229</v>
      </c>
      <c r="G4357" s="3" t="s">
        <v>17228</v>
      </c>
      <c r="H4357" s="3" t="s">
        <v>35365</v>
      </c>
      <c r="I4357" s="3" t="s">
        <v>35365</v>
      </c>
      <c r="J4357" s="3" t="s">
        <v>35366</v>
      </c>
      <c r="K4357" s="3" t="s">
        <v>35365</v>
      </c>
      <c r="L4357" s="3"/>
    </row>
    <row r="4358" spans="1:12" ht="13.5" customHeight="1" x14ac:dyDescent="0.25">
      <c r="A4358" s="3" t="s">
        <v>54</v>
      </c>
      <c r="B4358" s="2" t="s">
        <v>43194</v>
      </c>
      <c r="C4358" s="2" t="s">
        <v>17230</v>
      </c>
      <c r="D4358" s="3" t="s">
        <v>17231</v>
      </c>
      <c r="E4358" s="3" t="s">
        <v>17231</v>
      </c>
      <c r="F4358" s="3" t="s">
        <v>17232</v>
      </c>
      <c r="G4358" s="3" t="s">
        <v>17231</v>
      </c>
      <c r="H4358" s="3" t="s">
        <v>35367</v>
      </c>
      <c r="I4358" s="3" t="s">
        <v>35367</v>
      </c>
      <c r="J4358" s="3" t="s">
        <v>35368</v>
      </c>
      <c r="K4358" s="3" t="s">
        <v>35367</v>
      </c>
      <c r="L4358" s="3"/>
    </row>
    <row r="4359" spans="1:12" ht="13.5" customHeight="1" x14ac:dyDescent="0.25">
      <c r="A4359" s="3" t="s">
        <v>54</v>
      </c>
      <c r="B4359" s="2" t="s">
        <v>43195</v>
      </c>
      <c r="C4359" s="2" t="s">
        <v>17233</v>
      </c>
      <c r="D4359" s="3" t="s">
        <v>17234</v>
      </c>
      <c r="E4359" s="3" t="s">
        <v>17234</v>
      </c>
      <c r="F4359" s="3" t="s">
        <v>17235</v>
      </c>
      <c r="G4359" s="3" t="s">
        <v>17234</v>
      </c>
      <c r="H4359" s="3" t="s">
        <v>35369</v>
      </c>
      <c r="I4359" s="3" t="s">
        <v>35369</v>
      </c>
      <c r="J4359" s="3" t="s">
        <v>35370</v>
      </c>
      <c r="K4359" s="3" t="s">
        <v>35369</v>
      </c>
      <c r="L4359" s="3"/>
    </row>
    <row r="4360" spans="1:12" ht="13.5" customHeight="1" x14ac:dyDescent="0.25">
      <c r="A4360" s="3" t="s">
        <v>188</v>
      </c>
      <c r="B4360" s="2" t="s">
        <v>43196</v>
      </c>
      <c r="C4360" s="2" t="s">
        <v>17236</v>
      </c>
      <c r="D4360" s="3" t="s">
        <v>17237</v>
      </c>
      <c r="E4360" s="3" t="s">
        <v>17237</v>
      </c>
      <c r="F4360" s="3" t="s">
        <v>17238</v>
      </c>
      <c r="G4360" s="3" t="s">
        <v>17237</v>
      </c>
      <c r="H4360" s="3" t="s">
        <v>35371</v>
      </c>
      <c r="I4360" s="3" t="s">
        <v>35371</v>
      </c>
      <c r="J4360" s="3" t="s">
        <v>35372</v>
      </c>
      <c r="K4360" s="3" t="s">
        <v>35371</v>
      </c>
      <c r="L4360" s="3"/>
    </row>
    <row r="4361" spans="1:12" ht="13.5" customHeight="1" x14ac:dyDescent="0.25">
      <c r="A4361" s="3" t="s">
        <v>188</v>
      </c>
      <c r="B4361" s="2" t="s">
        <v>43197</v>
      </c>
      <c r="C4361" s="2" t="s">
        <v>17239</v>
      </c>
      <c r="D4361" s="3" t="s">
        <v>17240</v>
      </c>
      <c r="E4361" s="3" t="s">
        <v>17240</v>
      </c>
      <c r="F4361" s="3" t="s">
        <v>17241</v>
      </c>
      <c r="G4361" s="3" t="s">
        <v>17242</v>
      </c>
      <c r="H4361" s="3" t="s">
        <v>35373</v>
      </c>
      <c r="I4361" s="3" t="s">
        <v>35373</v>
      </c>
      <c r="J4361" s="3" t="s">
        <v>35374</v>
      </c>
      <c r="K4361" s="3" t="s">
        <v>35375</v>
      </c>
      <c r="L4361" s="3"/>
    </row>
    <row r="4362" spans="1:12" ht="13.5" customHeight="1" x14ac:dyDescent="0.25">
      <c r="A4362" s="3" t="s">
        <v>145</v>
      </c>
      <c r="B4362" s="2" t="s">
        <v>43198</v>
      </c>
      <c r="C4362" s="2" t="s">
        <v>17243</v>
      </c>
      <c r="D4362" s="3" t="s">
        <v>17244</v>
      </c>
      <c r="E4362" s="3" t="s">
        <v>17244</v>
      </c>
      <c r="F4362" s="3" t="s">
        <v>17245</v>
      </c>
      <c r="G4362" s="3" t="s">
        <v>17244</v>
      </c>
      <c r="H4362" s="3" t="s">
        <v>35376</v>
      </c>
      <c r="I4362" s="3" t="s">
        <v>35376</v>
      </c>
      <c r="J4362" s="3" t="s">
        <v>35377</v>
      </c>
      <c r="K4362" s="3" t="s">
        <v>35376</v>
      </c>
      <c r="L4362" s="3"/>
    </row>
    <row r="4363" spans="1:12" ht="13.5" customHeight="1" x14ac:dyDescent="0.25">
      <c r="A4363" s="3" t="s">
        <v>9</v>
      </c>
      <c r="B4363" s="2" t="s">
        <v>43199</v>
      </c>
      <c r="C4363" s="2" t="s">
        <v>17246</v>
      </c>
      <c r="D4363" s="3" t="s">
        <v>17247</v>
      </c>
      <c r="E4363" s="3" t="s">
        <v>17248</v>
      </c>
      <c r="F4363" s="3" t="s">
        <v>17249</v>
      </c>
      <c r="G4363" s="3" t="s">
        <v>17250</v>
      </c>
      <c r="H4363" s="3" t="s">
        <v>35378</v>
      </c>
      <c r="I4363" s="3" t="s">
        <v>35379</v>
      </c>
      <c r="J4363" s="3" t="s">
        <v>35380</v>
      </c>
      <c r="K4363" s="3" t="s">
        <v>35381</v>
      </c>
      <c r="L4363" s="3"/>
    </row>
    <row r="4364" spans="1:12" ht="13.5" customHeight="1" x14ac:dyDescent="0.25">
      <c r="A4364" s="3" t="s">
        <v>188</v>
      </c>
      <c r="B4364" s="2" t="s">
        <v>43200</v>
      </c>
      <c r="C4364" s="2" t="s">
        <v>17251</v>
      </c>
      <c r="D4364" s="3" t="s">
        <v>17252</v>
      </c>
      <c r="E4364" s="3" t="s">
        <v>17252</v>
      </c>
      <c r="F4364" s="3" t="s">
        <v>17253</v>
      </c>
      <c r="G4364" s="3" t="s">
        <v>17254</v>
      </c>
      <c r="H4364" s="3" t="s">
        <v>35382</v>
      </c>
      <c r="I4364" s="3" t="s">
        <v>35382</v>
      </c>
      <c r="J4364" s="3" t="s">
        <v>35383</v>
      </c>
      <c r="K4364" s="3" t="s">
        <v>35384</v>
      </c>
      <c r="L4364" s="3"/>
    </row>
    <row r="4365" spans="1:12" ht="13.5" customHeight="1" x14ac:dyDescent="0.25">
      <c r="A4365" s="3" t="s">
        <v>9</v>
      </c>
      <c r="B4365" s="2" t="s">
        <v>43201</v>
      </c>
      <c r="C4365" s="2" t="s">
        <v>17255</v>
      </c>
      <c r="D4365" s="3" t="s">
        <v>17256</v>
      </c>
      <c r="E4365" s="3" t="s">
        <v>17256</v>
      </c>
      <c r="F4365" s="3" t="s">
        <v>17257</v>
      </c>
      <c r="G4365" s="3" t="s">
        <v>17258</v>
      </c>
      <c r="H4365" s="3" t="s">
        <v>35385</v>
      </c>
      <c r="I4365" s="3" t="s">
        <v>35385</v>
      </c>
      <c r="J4365" s="3" t="s">
        <v>35386</v>
      </c>
      <c r="K4365" s="3" t="s">
        <v>35387</v>
      </c>
      <c r="L4365" s="3"/>
    </row>
    <row r="4366" spans="1:12" ht="13.5" customHeight="1" x14ac:dyDescent="0.25">
      <c r="A4366" s="3" t="s">
        <v>9</v>
      </c>
      <c r="B4366" s="2" t="s">
        <v>43202</v>
      </c>
      <c r="C4366" s="2" t="s">
        <v>17259</v>
      </c>
      <c r="D4366" s="3" t="s">
        <v>17260</v>
      </c>
      <c r="E4366" s="3" t="s">
        <v>17260</v>
      </c>
      <c r="F4366" s="3" t="s">
        <v>17261</v>
      </c>
      <c r="G4366" s="3" t="s">
        <v>17262</v>
      </c>
      <c r="H4366" s="3" t="s">
        <v>35388</v>
      </c>
      <c r="I4366" s="3" t="s">
        <v>35388</v>
      </c>
      <c r="J4366" s="3" t="s">
        <v>35389</v>
      </c>
      <c r="K4366" s="3" t="s">
        <v>35390</v>
      </c>
      <c r="L4366" s="3"/>
    </row>
    <row r="4367" spans="1:12" ht="13.5" customHeight="1" x14ac:dyDescent="0.25">
      <c r="A4367" s="3" t="s">
        <v>9</v>
      </c>
      <c r="B4367" s="2" t="s">
        <v>43203</v>
      </c>
      <c r="C4367" s="2" t="s">
        <v>17263</v>
      </c>
      <c r="D4367" s="3" t="s">
        <v>17264</v>
      </c>
      <c r="E4367" s="3" t="s">
        <v>17264</v>
      </c>
      <c r="F4367" s="3" t="s">
        <v>17265</v>
      </c>
      <c r="G4367" s="3" t="s">
        <v>17266</v>
      </c>
      <c r="H4367" s="3" t="s">
        <v>35391</v>
      </c>
      <c r="I4367" s="3" t="s">
        <v>35391</v>
      </c>
      <c r="J4367" s="3" t="s">
        <v>35392</v>
      </c>
      <c r="K4367" s="3" t="s">
        <v>35393</v>
      </c>
      <c r="L4367" s="3"/>
    </row>
    <row r="4368" spans="1:12" ht="13.5" customHeight="1" x14ac:dyDescent="0.25">
      <c r="A4368" s="3" t="s">
        <v>9</v>
      </c>
      <c r="B4368" s="2" t="s">
        <v>43204</v>
      </c>
      <c r="C4368" s="2" t="s">
        <v>17267</v>
      </c>
      <c r="D4368" s="3" t="s">
        <v>17268</v>
      </c>
      <c r="E4368" s="3" t="s">
        <v>17268</v>
      </c>
      <c r="F4368" s="3" t="s">
        <v>17269</v>
      </c>
      <c r="G4368" s="3" t="s">
        <v>17270</v>
      </c>
      <c r="H4368" s="3" t="s">
        <v>35394</v>
      </c>
      <c r="I4368" s="3" t="s">
        <v>35394</v>
      </c>
      <c r="J4368" s="3" t="s">
        <v>35395</v>
      </c>
      <c r="K4368" s="3" t="s">
        <v>35396</v>
      </c>
      <c r="L4368" s="3"/>
    </row>
    <row r="4369" spans="1:12" ht="13.5" customHeight="1" x14ac:dyDescent="0.25">
      <c r="A4369" s="3" t="s">
        <v>9</v>
      </c>
      <c r="B4369" s="2" t="s">
        <v>43205</v>
      </c>
      <c r="C4369" s="2" t="s">
        <v>17271</v>
      </c>
      <c r="D4369" s="3" t="s">
        <v>17272</v>
      </c>
      <c r="E4369" s="3" t="s">
        <v>17272</v>
      </c>
      <c r="F4369" s="3" t="s">
        <v>17273</v>
      </c>
      <c r="G4369" s="3" t="s">
        <v>17274</v>
      </c>
      <c r="H4369" s="3" t="s">
        <v>35397</v>
      </c>
      <c r="I4369" s="3" t="s">
        <v>35397</v>
      </c>
      <c r="J4369" s="3" t="s">
        <v>35398</v>
      </c>
      <c r="K4369" s="3" t="s">
        <v>35399</v>
      </c>
      <c r="L4369" s="3"/>
    </row>
    <row r="4370" spans="1:12" ht="13.5" customHeight="1" x14ac:dyDescent="0.25">
      <c r="A4370" s="3" t="s">
        <v>9</v>
      </c>
      <c r="B4370" s="2" t="s">
        <v>43206</v>
      </c>
      <c r="C4370" s="2" t="s">
        <v>17275</v>
      </c>
      <c r="D4370" s="3" t="s">
        <v>17276</v>
      </c>
      <c r="E4370" s="3" t="s">
        <v>17276</v>
      </c>
      <c r="F4370" s="3" t="s">
        <v>17277</v>
      </c>
      <c r="G4370" s="3" t="s">
        <v>17278</v>
      </c>
      <c r="H4370" s="3" t="s">
        <v>35400</v>
      </c>
      <c r="I4370" s="3" t="s">
        <v>35400</v>
      </c>
      <c r="J4370" s="3" t="s">
        <v>35401</v>
      </c>
      <c r="K4370" s="3" t="s">
        <v>35402</v>
      </c>
      <c r="L4370" s="3"/>
    </row>
    <row r="4371" spans="1:12" ht="13.5" customHeight="1" x14ac:dyDescent="0.25">
      <c r="A4371" s="3" t="s">
        <v>9</v>
      </c>
      <c r="B4371" s="2" t="s">
        <v>43207</v>
      </c>
      <c r="C4371" s="2" t="s">
        <v>17279</v>
      </c>
      <c r="D4371" s="3" t="s">
        <v>17280</v>
      </c>
      <c r="E4371" s="3" t="s">
        <v>17281</v>
      </c>
      <c r="F4371" s="3" t="s">
        <v>17282</v>
      </c>
      <c r="G4371" s="3" t="s">
        <v>17283</v>
      </c>
      <c r="H4371" s="3" t="s">
        <v>35403</v>
      </c>
      <c r="I4371" s="3" t="s">
        <v>35404</v>
      </c>
      <c r="J4371" s="3" t="s">
        <v>35405</v>
      </c>
      <c r="K4371" s="4" t="s">
        <v>35406</v>
      </c>
      <c r="L4371" s="3"/>
    </row>
    <row r="4372" spans="1:12" ht="13.5" customHeight="1" x14ac:dyDescent="0.25">
      <c r="A4372" s="3" t="s">
        <v>9</v>
      </c>
      <c r="B4372" s="2" t="s">
        <v>43208</v>
      </c>
      <c r="C4372" s="2" t="s">
        <v>17284</v>
      </c>
      <c r="D4372" s="3" t="s">
        <v>17285</v>
      </c>
      <c r="E4372" s="3" t="s">
        <v>17286</v>
      </c>
      <c r="F4372" s="3" t="s">
        <v>17287</v>
      </c>
      <c r="G4372" s="3" t="s">
        <v>17288</v>
      </c>
      <c r="H4372" s="3" t="s">
        <v>35407</v>
      </c>
      <c r="I4372" s="3" t="s">
        <v>35408</v>
      </c>
      <c r="J4372" s="3" t="s">
        <v>35409</v>
      </c>
      <c r="K4372" s="3" t="s">
        <v>35410</v>
      </c>
      <c r="L4372" s="3"/>
    </row>
    <row r="4373" spans="1:12" ht="13.5" customHeight="1" x14ac:dyDescent="0.25">
      <c r="A4373" s="3" t="s">
        <v>9</v>
      </c>
      <c r="B4373" s="2" t="s">
        <v>43209</v>
      </c>
      <c r="C4373" s="2" t="s">
        <v>17289</v>
      </c>
      <c r="D4373" s="3" t="s">
        <v>17290</v>
      </c>
      <c r="E4373" s="3" t="s">
        <v>17290</v>
      </c>
      <c r="F4373" s="3" t="s">
        <v>17291</v>
      </c>
      <c r="G4373" s="3" t="s">
        <v>17292</v>
      </c>
      <c r="H4373" s="3" t="s">
        <v>35411</v>
      </c>
      <c r="I4373" s="3" t="s">
        <v>35411</v>
      </c>
      <c r="J4373" s="3" t="s">
        <v>35412</v>
      </c>
      <c r="K4373" s="3" t="s">
        <v>35413</v>
      </c>
      <c r="L4373" s="3"/>
    </row>
    <row r="4374" spans="1:12" ht="13.5" customHeight="1" x14ac:dyDescent="0.25">
      <c r="A4374" s="3" t="s">
        <v>70</v>
      </c>
      <c r="B4374" s="2" t="s">
        <v>43210</v>
      </c>
      <c r="C4374" s="2" t="s">
        <v>17293</v>
      </c>
      <c r="D4374" s="3" t="s">
        <v>17294</v>
      </c>
      <c r="E4374" s="3" t="s">
        <v>17294</v>
      </c>
      <c r="F4374" s="3" t="s">
        <v>17295</v>
      </c>
      <c r="G4374" s="3" t="s">
        <v>17296</v>
      </c>
      <c r="H4374" s="3" t="s">
        <v>35414</v>
      </c>
      <c r="I4374" s="3" t="s">
        <v>35414</v>
      </c>
      <c r="J4374" s="3" t="s">
        <v>35415</v>
      </c>
      <c r="K4374" s="3" t="s">
        <v>35416</v>
      </c>
      <c r="L4374" s="3"/>
    </row>
    <row r="4375" spans="1:12" ht="13.5" customHeight="1" x14ac:dyDescent="0.25">
      <c r="A4375" s="3" t="s">
        <v>70</v>
      </c>
      <c r="B4375" s="2" t="s">
        <v>43211</v>
      </c>
      <c r="C4375" s="2" t="s">
        <v>17297</v>
      </c>
      <c r="D4375" s="3" t="s">
        <v>17298</v>
      </c>
      <c r="E4375" s="3" t="s">
        <v>17298</v>
      </c>
      <c r="F4375" s="3" t="s">
        <v>17299</v>
      </c>
      <c r="G4375" s="3" t="s">
        <v>17300</v>
      </c>
      <c r="H4375" s="3" t="s">
        <v>35417</v>
      </c>
      <c r="I4375" s="3" t="s">
        <v>35417</v>
      </c>
      <c r="J4375" s="3" t="s">
        <v>35418</v>
      </c>
      <c r="K4375" s="4" t="s">
        <v>35419</v>
      </c>
      <c r="L4375" s="3"/>
    </row>
    <row r="4376" spans="1:12" ht="13.5" customHeight="1" x14ac:dyDescent="0.25">
      <c r="A4376" s="3" t="s">
        <v>9</v>
      </c>
      <c r="B4376" s="2" t="s">
        <v>43212</v>
      </c>
      <c r="C4376" s="2" t="s">
        <v>17301</v>
      </c>
      <c r="D4376" s="3" t="s">
        <v>17302</v>
      </c>
      <c r="E4376" s="3" t="s">
        <v>17303</v>
      </c>
      <c r="F4376" s="3" t="s">
        <v>17304</v>
      </c>
      <c r="G4376" s="3" t="s">
        <v>17305</v>
      </c>
      <c r="H4376" s="3" t="s">
        <v>35420</v>
      </c>
      <c r="I4376" s="3" t="s">
        <v>35421</v>
      </c>
      <c r="J4376" s="3" t="s">
        <v>35422</v>
      </c>
      <c r="K4376" s="3" t="s">
        <v>35423</v>
      </c>
      <c r="L4376" s="3"/>
    </row>
    <row r="4377" spans="1:12" ht="13.5" customHeight="1" x14ac:dyDescent="0.25">
      <c r="A4377" s="3" t="s">
        <v>1258</v>
      </c>
      <c r="B4377" s="2" t="s">
        <v>43213</v>
      </c>
      <c r="C4377" s="2" t="s">
        <v>17306</v>
      </c>
      <c r="D4377" s="3" t="s">
        <v>17307</v>
      </c>
      <c r="E4377" s="3" t="s">
        <v>17307</v>
      </c>
      <c r="F4377" s="3" t="s">
        <v>17308</v>
      </c>
      <c r="G4377" s="3" t="s">
        <v>17309</v>
      </c>
      <c r="H4377" s="3" t="s">
        <v>35424</v>
      </c>
      <c r="I4377" s="3" t="s">
        <v>35424</v>
      </c>
      <c r="J4377" s="3" t="s">
        <v>35425</v>
      </c>
      <c r="K4377" s="3" t="s">
        <v>35426</v>
      </c>
      <c r="L4377" s="3"/>
    </row>
    <row r="4378" spans="1:12" ht="13.5" customHeight="1" x14ac:dyDescent="0.25">
      <c r="A4378" s="3" t="s">
        <v>70</v>
      </c>
      <c r="B4378" s="2" t="s">
        <v>43214</v>
      </c>
      <c r="C4378" s="2" t="s">
        <v>17310</v>
      </c>
      <c r="D4378" s="3" t="s">
        <v>17311</v>
      </c>
      <c r="E4378" s="3" t="s">
        <v>17311</v>
      </c>
      <c r="F4378" s="3" t="s">
        <v>17312</v>
      </c>
      <c r="G4378" s="3" t="s">
        <v>17313</v>
      </c>
      <c r="H4378" s="3" t="s">
        <v>35427</v>
      </c>
      <c r="I4378" s="3" t="s">
        <v>35427</v>
      </c>
      <c r="J4378" s="3" t="s">
        <v>35428</v>
      </c>
      <c r="K4378" s="3" t="s">
        <v>35429</v>
      </c>
      <c r="L4378" s="3"/>
    </row>
    <row r="4379" spans="1:12" ht="13.5" customHeight="1" x14ac:dyDescent="0.25">
      <c r="A4379" s="3" t="s">
        <v>145</v>
      </c>
      <c r="B4379" s="2" t="s">
        <v>43215</v>
      </c>
      <c r="C4379" s="2" t="s">
        <v>17314</v>
      </c>
      <c r="D4379" s="3" t="s">
        <v>17315</v>
      </c>
      <c r="E4379" s="3" t="s">
        <v>17315</v>
      </c>
      <c r="F4379" s="3" t="s">
        <v>17316</v>
      </c>
      <c r="G4379" s="3" t="s">
        <v>17315</v>
      </c>
      <c r="H4379" s="3" t="s">
        <v>35430</v>
      </c>
      <c r="I4379" s="3" t="s">
        <v>35430</v>
      </c>
      <c r="J4379" s="3" t="s">
        <v>35431</v>
      </c>
      <c r="K4379" s="3" t="s">
        <v>35430</v>
      </c>
      <c r="L4379" s="3"/>
    </row>
    <row r="4380" spans="1:12" ht="13.5" customHeight="1" x14ac:dyDescent="0.25">
      <c r="A4380" s="3" t="s">
        <v>9</v>
      </c>
      <c r="B4380" s="2" t="s">
        <v>43216</v>
      </c>
      <c r="C4380" s="2" t="s">
        <v>54</v>
      </c>
      <c r="D4380" s="3" t="s">
        <v>17317</v>
      </c>
      <c r="E4380" s="3" t="s">
        <v>17317</v>
      </c>
      <c r="F4380" s="3" t="s">
        <v>17318</v>
      </c>
      <c r="G4380" s="3" t="s">
        <v>17317</v>
      </c>
      <c r="H4380" s="3" t="s">
        <v>35432</v>
      </c>
      <c r="I4380" s="3" t="s">
        <v>35432</v>
      </c>
      <c r="J4380" s="3" t="s">
        <v>35433</v>
      </c>
      <c r="K4380" s="3" t="s">
        <v>35432</v>
      </c>
      <c r="L4380" s="3"/>
    </row>
    <row r="4381" spans="1:12" ht="13.5" customHeight="1" x14ac:dyDescent="0.25">
      <c r="A4381" s="3" t="s">
        <v>9</v>
      </c>
      <c r="B4381" s="2" t="s">
        <v>43217</v>
      </c>
      <c r="C4381" s="2" t="s">
        <v>17319</v>
      </c>
      <c r="D4381" s="3" t="s">
        <v>17320</v>
      </c>
      <c r="E4381" s="3" t="s">
        <v>17321</v>
      </c>
      <c r="F4381" s="3" t="s">
        <v>17322</v>
      </c>
      <c r="G4381" s="3" t="s">
        <v>17323</v>
      </c>
      <c r="H4381" s="3" t="s">
        <v>35434</v>
      </c>
      <c r="I4381" s="3" t="s">
        <v>35435</v>
      </c>
      <c r="J4381" s="3" t="s">
        <v>35436</v>
      </c>
      <c r="K4381" s="3" t="s">
        <v>35437</v>
      </c>
      <c r="L4381" s="3"/>
    </row>
    <row r="4382" spans="1:12" ht="13.5" customHeight="1" x14ac:dyDescent="0.25">
      <c r="A4382" s="3" t="s">
        <v>9</v>
      </c>
      <c r="B4382" s="2" t="s">
        <v>43218</v>
      </c>
      <c r="C4382" s="2" t="s">
        <v>17324</v>
      </c>
      <c r="D4382" s="3" t="s">
        <v>17325</v>
      </c>
      <c r="E4382" s="3" t="s">
        <v>17325</v>
      </c>
      <c r="F4382" s="3" t="s">
        <v>17326</v>
      </c>
      <c r="G4382" s="3" t="s">
        <v>17327</v>
      </c>
      <c r="H4382" s="3" t="s">
        <v>35438</v>
      </c>
      <c r="I4382" s="3" t="s">
        <v>35438</v>
      </c>
      <c r="J4382" s="3" t="s">
        <v>35439</v>
      </c>
      <c r="K4382" s="4" t="s">
        <v>35440</v>
      </c>
      <c r="L4382" s="3"/>
    </row>
    <row r="4383" spans="1:12" ht="13.5" customHeight="1" x14ac:dyDescent="0.25">
      <c r="A4383" s="3" t="s">
        <v>9</v>
      </c>
      <c r="B4383" s="2" t="s">
        <v>43219</v>
      </c>
      <c r="C4383" s="2" t="s">
        <v>17328</v>
      </c>
      <c r="D4383" s="3" t="s">
        <v>17329</v>
      </c>
      <c r="E4383" s="3" t="s">
        <v>17330</v>
      </c>
      <c r="F4383" s="3" t="s">
        <v>17331</v>
      </c>
      <c r="G4383" s="3" t="s">
        <v>17332</v>
      </c>
      <c r="H4383" s="3" t="s">
        <v>35441</v>
      </c>
      <c r="I4383" s="3" t="s">
        <v>35442</v>
      </c>
      <c r="J4383" s="3" t="s">
        <v>35443</v>
      </c>
      <c r="K4383" s="4" t="s">
        <v>35444</v>
      </c>
      <c r="L4383" s="3"/>
    </row>
    <row r="4384" spans="1:12" ht="13.5" customHeight="1" x14ac:dyDescent="0.25">
      <c r="A4384" s="5" t="s">
        <v>13581</v>
      </c>
      <c r="B4384" s="5" t="s">
        <v>45083</v>
      </c>
      <c r="C4384" s="5" t="s">
        <v>45084</v>
      </c>
      <c r="D4384" s="5" t="s">
        <v>45085</v>
      </c>
      <c r="E4384" s="1" t="s">
        <v>45085</v>
      </c>
      <c r="F4384" s="1" t="s">
        <v>45086</v>
      </c>
      <c r="G4384" s="1" t="s">
        <v>45087</v>
      </c>
      <c r="H4384" s="5" t="str">
        <f ca="1">IFERROR(__xludf.DUMMYFUNCTION("GOOGLETRANSLATE(D180,""en"",""ja"")"),"尿細管周囲毛細血管炎")</f>
        <v>尿細管周囲毛細血管炎</v>
      </c>
      <c r="I4384" s="5" t="str">
        <f ca="1">IFERROR(__xludf.DUMMYFUNCTION("GOOGLETRANSLATE(E180,""en"",""ja"")"),"尿細管周囲毛細血管炎")</f>
        <v>尿細管周囲毛細血管炎</v>
      </c>
      <c r="J4384" s="5" t="str">
        <f ca="1">IFERROR(__xludf.DUMMYFUNCTION("GOOGLETRANSLATE(F180,""en"",""ja"")"),"生物標本における尿細管周囲毛細血管炎の評価。")</f>
        <v>生物標本における尿細管周囲毛細血管炎の評価。</v>
      </c>
      <c r="K4384" s="5" t="str">
        <f ca="1">IFERROR(__xludf.DUMMYFUNCTION("GOOGLETRANSLATE(G180,""en"",""ja"")"),"尿細管周囲毛細血管炎の評価")</f>
        <v>尿細管周囲毛細血管炎の評価</v>
      </c>
      <c r="L4384" s="3"/>
    </row>
    <row r="4385" spans="1:12" ht="13.5" customHeight="1" x14ac:dyDescent="0.25">
      <c r="A4385" s="5" t="s">
        <v>13581</v>
      </c>
      <c r="B4385" s="5" t="s">
        <v>45088</v>
      </c>
      <c r="C4385" s="5" t="s">
        <v>45089</v>
      </c>
      <c r="D4385" s="5" t="s">
        <v>45090</v>
      </c>
      <c r="E4385" s="1" t="s">
        <v>45090</v>
      </c>
      <c r="F4385" s="1" t="s">
        <v>45091</v>
      </c>
      <c r="G4385" s="1" t="s">
        <v>45092</v>
      </c>
      <c r="H4385" s="5" t="str">
        <f ca="1">IFERROR(__xludf.DUMMYFUNCTION("GOOGLETRANSLATE(D181,""en"",""ja"")"),"ホスファターゼとテンシンの相同遺伝子")</f>
        <v>ホスファターゼとテンシンの相同遺伝子</v>
      </c>
      <c r="I4385" s="5" t="str">
        <f ca="1">IFERROR(__xludf.DUMMYFUNCTION("GOOGLETRANSLATE(E181,""en"",""ja"")"),"ホスファターゼとテンシンの相同遺伝子")</f>
        <v>ホスファターゼとテンシンの相同遺伝子</v>
      </c>
      <c r="J4385" s="5" t="str">
        <f ca="1">IFERROR(__xludf.DUMMYFUNCTION("GOOGLETRANSLATE(F181,""en"",""ja"")"),"生物標本中のホスファターゼおよびテンシン相同体の測定。")</f>
        <v>生物標本中のホスファターゼおよびテンシン相同体の測定。</v>
      </c>
      <c r="K4385" s="5" t="str">
        <f ca="1">IFERROR(__xludf.DUMMYFUNCTION("GOOGLETRANSLATE(G181,""en"",""ja"")"),"ホスファターゼおよびテンシンホモログ測定")</f>
        <v>ホスファターゼおよびテンシンホモログ測定</v>
      </c>
      <c r="L4385" s="3"/>
    </row>
    <row r="4386" spans="1:12" ht="13.5" customHeight="1" x14ac:dyDescent="0.25">
      <c r="A4386" s="3" t="s">
        <v>9</v>
      </c>
      <c r="B4386" s="2" t="s">
        <v>43220</v>
      </c>
      <c r="C4386" s="2" t="s">
        <v>17333</v>
      </c>
      <c r="D4386" s="3" t="s">
        <v>17334</v>
      </c>
      <c r="E4386" s="3" t="s">
        <v>17334</v>
      </c>
      <c r="F4386" s="3" t="s">
        <v>17335</v>
      </c>
      <c r="G4386" s="3" t="s">
        <v>17336</v>
      </c>
      <c r="H4386" s="3" t="s">
        <v>35445</v>
      </c>
      <c r="I4386" s="3" t="s">
        <v>35445</v>
      </c>
      <c r="J4386" s="3" t="s">
        <v>35446</v>
      </c>
      <c r="K4386" s="3" t="s">
        <v>35447</v>
      </c>
      <c r="L4386" s="3"/>
    </row>
    <row r="4387" spans="1:12" ht="13.5" customHeight="1" x14ac:dyDescent="0.25">
      <c r="A4387" s="3" t="s">
        <v>9</v>
      </c>
      <c r="B4387" s="2" t="s">
        <v>43221</v>
      </c>
      <c r="C4387" s="2" t="s">
        <v>17337</v>
      </c>
      <c r="D4387" s="3" t="s">
        <v>17338</v>
      </c>
      <c r="E4387" s="3" t="s">
        <v>17338</v>
      </c>
      <c r="F4387" s="3" t="s">
        <v>17339</v>
      </c>
      <c r="G4387" s="3" t="s">
        <v>17340</v>
      </c>
      <c r="H4387" s="3" t="s">
        <v>35448</v>
      </c>
      <c r="I4387" s="3" t="s">
        <v>35448</v>
      </c>
      <c r="J4387" s="3" t="s">
        <v>35449</v>
      </c>
      <c r="K4387" s="4" t="s">
        <v>35450</v>
      </c>
      <c r="L4387" s="3"/>
    </row>
    <row r="4388" spans="1:12" ht="13.5" customHeight="1" x14ac:dyDescent="0.25">
      <c r="A4388" s="3" t="s">
        <v>9</v>
      </c>
      <c r="B4388" s="2" t="s">
        <v>43222</v>
      </c>
      <c r="C4388" s="2" t="s">
        <v>17341</v>
      </c>
      <c r="D4388" s="3" t="s">
        <v>17342</v>
      </c>
      <c r="E4388" s="3" t="s">
        <v>17342</v>
      </c>
      <c r="F4388" s="3" t="s">
        <v>17343</v>
      </c>
      <c r="G4388" s="3" t="s">
        <v>17344</v>
      </c>
      <c r="H4388" s="3" t="s">
        <v>35451</v>
      </c>
      <c r="I4388" s="3" t="s">
        <v>35451</v>
      </c>
      <c r="J4388" s="3" t="s">
        <v>35452</v>
      </c>
      <c r="K4388" s="3" t="s">
        <v>35453</v>
      </c>
      <c r="L4388" s="3"/>
    </row>
    <row r="4389" spans="1:12" ht="13.5" customHeight="1" x14ac:dyDescent="0.25">
      <c r="A4389" s="3" t="s">
        <v>9</v>
      </c>
      <c r="B4389" s="2" t="s">
        <v>43223</v>
      </c>
      <c r="C4389" s="2" t="s">
        <v>17345</v>
      </c>
      <c r="D4389" s="3" t="s">
        <v>17346</v>
      </c>
      <c r="E4389" s="3" t="s">
        <v>17347</v>
      </c>
      <c r="F4389" s="3" t="s">
        <v>17348</v>
      </c>
      <c r="G4389" s="3" t="s">
        <v>17349</v>
      </c>
      <c r="H4389" s="3" t="s">
        <v>35454</v>
      </c>
      <c r="I4389" s="3" t="s">
        <v>35455</v>
      </c>
      <c r="J4389" s="3" t="s">
        <v>35456</v>
      </c>
      <c r="K4389" s="3" t="s">
        <v>35457</v>
      </c>
      <c r="L4389" s="3"/>
    </row>
    <row r="4390" spans="1:12" ht="13.5" customHeight="1" x14ac:dyDescent="0.25">
      <c r="A4390" s="3" t="s">
        <v>9</v>
      </c>
      <c r="B4390" s="2" t="s">
        <v>43224</v>
      </c>
      <c r="C4390" s="2" t="s">
        <v>17350</v>
      </c>
      <c r="D4390" s="3" t="s">
        <v>17351</v>
      </c>
      <c r="E4390" s="3" t="s">
        <v>17352</v>
      </c>
      <c r="F4390" s="3" t="s">
        <v>17353</v>
      </c>
      <c r="G4390" s="3" t="s">
        <v>17354</v>
      </c>
      <c r="H4390" s="3" t="s">
        <v>35458</v>
      </c>
      <c r="I4390" s="3" t="s">
        <v>35458</v>
      </c>
      <c r="J4390" s="3" t="s">
        <v>35459</v>
      </c>
      <c r="K4390" s="3" t="s">
        <v>35460</v>
      </c>
      <c r="L4390" s="3"/>
    </row>
    <row r="4391" spans="1:12" ht="13.5" customHeight="1" x14ac:dyDescent="0.25">
      <c r="A4391" s="3" t="s">
        <v>9</v>
      </c>
      <c r="B4391" s="2" t="s">
        <v>43225</v>
      </c>
      <c r="C4391" s="2" t="s">
        <v>17355</v>
      </c>
      <c r="D4391" s="3" t="s">
        <v>17356</v>
      </c>
      <c r="E4391" s="3" t="s">
        <v>17357</v>
      </c>
      <c r="F4391" s="3" t="s">
        <v>17358</v>
      </c>
      <c r="G4391" s="3" t="s">
        <v>17359</v>
      </c>
      <c r="H4391" s="3" t="s">
        <v>35461</v>
      </c>
      <c r="I4391" s="3" t="s">
        <v>35462</v>
      </c>
      <c r="J4391" s="3" t="s">
        <v>35463</v>
      </c>
      <c r="K4391" s="3" t="s">
        <v>35464</v>
      </c>
      <c r="L4391" s="3"/>
    </row>
    <row r="4392" spans="1:12" ht="13.5" customHeight="1" x14ac:dyDescent="0.25">
      <c r="A4392" s="3" t="s">
        <v>9</v>
      </c>
      <c r="B4392" s="2" t="s">
        <v>43226</v>
      </c>
      <c r="C4392" s="2" t="s">
        <v>17360</v>
      </c>
      <c r="D4392" s="3" t="s">
        <v>17361</v>
      </c>
      <c r="E4392" s="3" t="s">
        <v>17362</v>
      </c>
      <c r="F4392" s="3" t="s">
        <v>17363</v>
      </c>
      <c r="G4392" s="3" t="s">
        <v>17364</v>
      </c>
      <c r="H4392" s="3" t="s">
        <v>35465</v>
      </c>
      <c r="I4392" s="3" t="s">
        <v>35465</v>
      </c>
      <c r="J4392" s="3" t="s">
        <v>35466</v>
      </c>
      <c r="K4392" s="3" t="s">
        <v>35467</v>
      </c>
      <c r="L4392" s="3"/>
    </row>
    <row r="4393" spans="1:12" ht="13.5" customHeight="1" x14ac:dyDescent="0.25">
      <c r="A4393" s="3" t="s">
        <v>9</v>
      </c>
      <c r="B4393" s="2" t="s">
        <v>43227</v>
      </c>
      <c r="C4393" s="2" t="s">
        <v>17365</v>
      </c>
      <c r="D4393" s="3" t="s">
        <v>17366</v>
      </c>
      <c r="E4393" s="3" t="s">
        <v>17367</v>
      </c>
      <c r="F4393" s="3" t="s">
        <v>17368</v>
      </c>
      <c r="G4393" s="3" t="s">
        <v>17369</v>
      </c>
      <c r="H4393" s="3" t="s">
        <v>35468</v>
      </c>
      <c r="I4393" s="3" t="s">
        <v>35469</v>
      </c>
      <c r="J4393" s="3" t="s">
        <v>35470</v>
      </c>
      <c r="K4393" s="3" t="s">
        <v>35471</v>
      </c>
      <c r="L4393" s="3"/>
    </row>
    <row r="4394" spans="1:12" ht="13.5" customHeight="1" x14ac:dyDescent="0.25">
      <c r="A4394" s="3" t="s">
        <v>9</v>
      </c>
      <c r="B4394" s="2" t="s">
        <v>43228</v>
      </c>
      <c r="C4394" s="2" t="s">
        <v>17370</v>
      </c>
      <c r="D4394" s="3" t="s">
        <v>17371</v>
      </c>
      <c r="E4394" s="3" t="s">
        <v>17372</v>
      </c>
      <c r="F4394" s="3" t="s">
        <v>17373</v>
      </c>
      <c r="G4394" s="3" t="s">
        <v>17374</v>
      </c>
      <c r="H4394" s="3" t="s">
        <v>35472</v>
      </c>
      <c r="I4394" s="3" t="s">
        <v>35473</v>
      </c>
      <c r="J4394" s="3" t="s">
        <v>35474</v>
      </c>
      <c r="K4394" s="3" t="s">
        <v>35475</v>
      </c>
      <c r="L4394" s="3"/>
    </row>
    <row r="4395" spans="1:12" ht="13.5" customHeight="1" x14ac:dyDescent="0.25">
      <c r="A4395" s="3" t="s">
        <v>9</v>
      </c>
      <c r="B4395" s="2" t="s">
        <v>43229</v>
      </c>
      <c r="C4395" s="2" t="s">
        <v>17375</v>
      </c>
      <c r="D4395" s="3" t="s">
        <v>17376</v>
      </c>
      <c r="E4395" s="3" t="s">
        <v>17377</v>
      </c>
      <c r="F4395" s="3" t="s">
        <v>17378</v>
      </c>
      <c r="G4395" s="3" t="s">
        <v>17379</v>
      </c>
      <c r="H4395" s="3" t="s">
        <v>35476</v>
      </c>
      <c r="I4395" s="3" t="s">
        <v>35477</v>
      </c>
      <c r="J4395" s="3" t="s">
        <v>35478</v>
      </c>
      <c r="K4395" s="3" t="s">
        <v>35479</v>
      </c>
      <c r="L4395" s="3"/>
    </row>
    <row r="4396" spans="1:12" ht="13.5" customHeight="1" x14ac:dyDescent="0.25">
      <c r="A4396" s="3" t="s">
        <v>9</v>
      </c>
      <c r="B4396" s="2" t="s">
        <v>43230</v>
      </c>
      <c r="C4396" s="2" t="s">
        <v>17380</v>
      </c>
      <c r="D4396" s="3" t="s">
        <v>17381</v>
      </c>
      <c r="E4396" s="3" t="s">
        <v>17382</v>
      </c>
      <c r="F4396" s="3" t="s">
        <v>17383</v>
      </c>
      <c r="G4396" s="3" t="s">
        <v>17384</v>
      </c>
      <c r="H4396" s="3" t="s">
        <v>35480</v>
      </c>
      <c r="I4396" s="3" t="s">
        <v>35481</v>
      </c>
      <c r="J4396" s="3" t="s">
        <v>35482</v>
      </c>
      <c r="K4396" s="4" t="s">
        <v>35483</v>
      </c>
      <c r="L4396" s="3"/>
    </row>
    <row r="4397" spans="1:12" ht="13.5" customHeight="1" x14ac:dyDescent="0.25">
      <c r="A4397" s="3" t="s">
        <v>9</v>
      </c>
      <c r="B4397" s="2" t="s">
        <v>43231</v>
      </c>
      <c r="C4397" s="2" t="s">
        <v>17385</v>
      </c>
      <c r="D4397" s="3" t="s">
        <v>17386</v>
      </c>
      <c r="E4397" s="3" t="s">
        <v>17386</v>
      </c>
      <c r="F4397" s="3" t="s">
        <v>17387</v>
      </c>
      <c r="G4397" s="3" t="s">
        <v>17388</v>
      </c>
      <c r="H4397" s="3" t="s">
        <v>35484</v>
      </c>
      <c r="I4397" s="3" t="s">
        <v>35484</v>
      </c>
      <c r="J4397" s="3" t="s">
        <v>35485</v>
      </c>
      <c r="K4397" s="3" t="s">
        <v>35486</v>
      </c>
      <c r="L4397" s="3"/>
    </row>
    <row r="4398" spans="1:12" ht="13.5" customHeight="1" x14ac:dyDescent="0.25">
      <c r="A4398" s="3" t="s">
        <v>9</v>
      </c>
      <c r="B4398" s="2" t="s">
        <v>43232</v>
      </c>
      <c r="C4398" s="2" t="s">
        <v>17389</v>
      </c>
      <c r="D4398" s="3" t="s">
        <v>17390</v>
      </c>
      <c r="E4398" s="3" t="s">
        <v>17391</v>
      </c>
      <c r="F4398" s="3" t="s">
        <v>17392</v>
      </c>
      <c r="G4398" s="3" t="s">
        <v>17393</v>
      </c>
      <c r="H4398" s="3" t="s">
        <v>35487</v>
      </c>
      <c r="I4398" s="3" t="s">
        <v>35488</v>
      </c>
      <c r="J4398" s="3" t="s">
        <v>35489</v>
      </c>
      <c r="K4398" s="4" t="s">
        <v>35490</v>
      </c>
      <c r="L4398" s="3"/>
    </row>
    <row r="4399" spans="1:12" ht="13.5" customHeight="1" x14ac:dyDescent="0.25">
      <c r="A4399" s="3" t="s">
        <v>9</v>
      </c>
      <c r="B4399" s="2" t="s">
        <v>43233</v>
      </c>
      <c r="C4399" s="2" t="s">
        <v>17394</v>
      </c>
      <c r="D4399" s="3" t="s">
        <v>17395</v>
      </c>
      <c r="E4399" s="3" t="s">
        <v>17395</v>
      </c>
      <c r="F4399" s="3" t="s">
        <v>17396</v>
      </c>
      <c r="G4399" s="3" t="s">
        <v>17397</v>
      </c>
      <c r="H4399" s="3" t="s">
        <v>35491</v>
      </c>
      <c r="I4399" s="3" t="s">
        <v>35491</v>
      </c>
      <c r="J4399" s="3" t="s">
        <v>35492</v>
      </c>
      <c r="K4399" s="4" t="s">
        <v>35493</v>
      </c>
      <c r="L4399" s="3"/>
    </row>
    <row r="4400" spans="1:12" ht="13.5" customHeight="1" x14ac:dyDescent="0.25">
      <c r="A4400" s="3" t="s">
        <v>5522</v>
      </c>
      <c r="B4400" s="2" t="s">
        <v>43234</v>
      </c>
      <c r="C4400" s="2" t="s">
        <v>17398</v>
      </c>
      <c r="D4400" s="3" t="s">
        <v>17399</v>
      </c>
      <c r="E4400" s="3" t="s">
        <v>17399</v>
      </c>
      <c r="F4400" s="3" t="s">
        <v>17400</v>
      </c>
      <c r="G4400" s="3" t="s">
        <v>17399</v>
      </c>
      <c r="H4400" s="3" t="s">
        <v>35494</v>
      </c>
      <c r="I4400" s="3" t="s">
        <v>35494</v>
      </c>
      <c r="J4400" s="3" t="s">
        <v>35495</v>
      </c>
      <c r="K4400" s="3" t="s">
        <v>35494</v>
      </c>
      <c r="L4400" s="3"/>
    </row>
    <row r="4401" spans="1:12" ht="13.5" customHeight="1" x14ac:dyDescent="0.25">
      <c r="A4401" s="3" t="s">
        <v>9</v>
      </c>
      <c r="B4401" s="2" t="s">
        <v>43235</v>
      </c>
      <c r="C4401" s="2" t="s">
        <v>17401</v>
      </c>
      <c r="D4401" s="3" t="s">
        <v>17402</v>
      </c>
      <c r="E4401" s="3" t="s">
        <v>17402</v>
      </c>
      <c r="F4401" s="3" t="s">
        <v>17403</v>
      </c>
      <c r="G4401" s="3" t="s">
        <v>17402</v>
      </c>
      <c r="H4401" s="3" t="s">
        <v>35496</v>
      </c>
      <c r="I4401" s="3" t="s">
        <v>35496</v>
      </c>
      <c r="J4401" s="3" t="s">
        <v>35497</v>
      </c>
      <c r="K4401" s="3" t="s">
        <v>35496</v>
      </c>
      <c r="L4401" s="3"/>
    </row>
    <row r="4402" spans="1:12" ht="13.5" customHeight="1" x14ac:dyDescent="0.25">
      <c r="A4402" s="3" t="s">
        <v>9</v>
      </c>
      <c r="B4402" s="2" t="s">
        <v>43236</v>
      </c>
      <c r="C4402" s="2" t="s">
        <v>17404</v>
      </c>
      <c r="D4402" s="3" t="s">
        <v>17405</v>
      </c>
      <c r="E4402" s="3" t="s">
        <v>17406</v>
      </c>
      <c r="F4402" s="3" t="s">
        <v>17407</v>
      </c>
      <c r="G4402" s="3" t="s">
        <v>17408</v>
      </c>
      <c r="H4402" s="3" t="s">
        <v>35498</v>
      </c>
      <c r="I4402" s="3" t="s">
        <v>35499</v>
      </c>
      <c r="J4402" s="3" t="s">
        <v>35500</v>
      </c>
      <c r="K4402" s="4" t="s">
        <v>35501</v>
      </c>
      <c r="L4402" s="3"/>
    </row>
    <row r="4403" spans="1:12" ht="13.5" customHeight="1" x14ac:dyDescent="0.25">
      <c r="A4403" s="3" t="s">
        <v>145</v>
      </c>
      <c r="B4403" s="2" t="s">
        <v>43237</v>
      </c>
      <c r="C4403" s="2" t="s">
        <v>17409</v>
      </c>
      <c r="D4403" s="3" t="s">
        <v>17410</v>
      </c>
      <c r="E4403" s="3" t="s">
        <v>17410</v>
      </c>
      <c r="F4403" s="3" t="s">
        <v>17411</v>
      </c>
      <c r="G4403" s="3" t="s">
        <v>17410</v>
      </c>
      <c r="H4403" s="3" t="s">
        <v>35502</v>
      </c>
      <c r="I4403" s="3" t="s">
        <v>35502</v>
      </c>
      <c r="J4403" s="3" t="s">
        <v>35503</v>
      </c>
      <c r="K4403" s="3" t="s">
        <v>35502</v>
      </c>
      <c r="L4403" s="3"/>
    </row>
    <row r="4404" spans="1:12" ht="13.5" customHeight="1" x14ac:dyDescent="0.25">
      <c r="A4404" s="3" t="s">
        <v>145</v>
      </c>
      <c r="B4404" s="2" t="s">
        <v>43238</v>
      </c>
      <c r="C4404" s="2" t="s">
        <v>17412</v>
      </c>
      <c r="D4404" s="3" t="s">
        <v>17413</v>
      </c>
      <c r="E4404" s="3" t="s">
        <v>17413</v>
      </c>
      <c r="F4404" s="3" t="s">
        <v>17414</v>
      </c>
      <c r="G4404" s="3" t="s">
        <v>17413</v>
      </c>
      <c r="H4404" s="3" t="s">
        <v>35504</v>
      </c>
      <c r="I4404" s="3" t="s">
        <v>35504</v>
      </c>
      <c r="J4404" s="3" t="s">
        <v>35505</v>
      </c>
      <c r="K4404" s="3" t="s">
        <v>35504</v>
      </c>
      <c r="L4404" s="3"/>
    </row>
    <row r="4405" spans="1:12" ht="13.5" customHeight="1" x14ac:dyDescent="0.25">
      <c r="A4405" s="3" t="s">
        <v>54</v>
      </c>
      <c r="B4405" s="2" t="s">
        <v>43239</v>
      </c>
      <c r="C4405" s="2" t="s">
        <v>17415</v>
      </c>
      <c r="D4405" s="3" t="s">
        <v>17416</v>
      </c>
      <c r="E4405" s="3" t="s">
        <v>17416</v>
      </c>
      <c r="F4405" s="3" t="s">
        <v>17417</v>
      </c>
      <c r="G4405" s="3" t="s">
        <v>17416</v>
      </c>
      <c r="H4405" s="3" t="s">
        <v>35506</v>
      </c>
      <c r="I4405" s="3" t="s">
        <v>35506</v>
      </c>
      <c r="J4405" s="3" t="s">
        <v>35507</v>
      </c>
      <c r="K4405" s="3" t="s">
        <v>35506</v>
      </c>
      <c r="L4405" s="3"/>
    </row>
    <row r="4406" spans="1:12" ht="13.5" customHeight="1" x14ac:dyDescent="0.25">
      <c r="A4406" s="3" t="s">
        <v>1258</v>
      </c>
      <c r="B4406" s="2" t="s">
        <v>43240</v>
      </c>
      <c r="C4406" s="2" t="s">
        <v>17418</v>
      </c>
      <c r="D4406" s="3" t="s">
        <v>17419</v>
      </c>
      <c r="E4406" s="3" t="s">
        <v>17419</v>
      </c>
      <c r="F4406" s="3" t="s">
        <v>17420</v>
      </c>
      <c r="G4406" s="3" t="s">
        <v>17421</v>
      </c>
      <c r="H4406" s="3" t="s">
        <v>35508</v>
      </c>
      <c r="I4406" s="3" t="s">
        <v>35508</v>
      </c>
      <c r="J4406" s="3" t="s">
        <v>35509</v>
      </c>
      <c r="K4406" s="3" t="s">
        <v>35510</v>
      </c>
      <c r="L4406" s="3"/>
    </row>
    <row r="4407" spans="1:12" ht="13.5" customHeight="1" x14ac:dyDescent="0.25">
      <c r="A4407" s="3" t="s">
        <v>1258</v>
      </c>
      <c r="B4407" s="2" t="s">
        <v>43241</v>
      </c>
      <c r="C4407" s="2" t="s">
        <v>17422</v>
      </c>
      <c r="D4407" s="3" t="s">
        <v>17423</v>
      </c>
      <c r="E4407" s="3" t="s">
        <v>17423</v>
      </c>
      <c r="F4407" s="3" t="s">
        <v>17424</v>
      </c>
      <c r="G4407" s="3" t="s">
        <v>17425</v>
      </c>
      <c r="H4407" s="3" t="s">
        <v>35511</v>
      </c>
      <c r="I4407" s="3" t="s">
        <v>35511</v>
      </c>
      <c r="J4407" s="3" t="s">
        <v>35512</v>
      </c>
      <c r="K4407" s="3" t="s">
        <v>35513</v>
      </c>
      <c r="L4407" s="3"/>
    </row>
    <row r="4408" spans="1:12" ht="13.5" customHeight="1" x14ac:dyDescent="0.25">
      <c r="A4408" s="3" t="s">
        <v>1258</v>
      </c>
      <c r="B4408" s="2" t="s">
        <v>43242</v>
      </c>
      <c r="C4408" s="2" t="s">
        <v>17426</v>
      </c>
      <c r="D4408" s="3" t="s">
        <v>17427</v>
      </c>
      <c r="E4408" s="3" t="s">
        <v>17427</v>
      </c>
      <c r="F4408" s="3" t="s">
        <v>17428</v>
      </c>
      <c r="G4408" s="3" t="s">
        <v>17429</v>
      </c>
      <c r="H4408" s="3" t="s">
        <v>35514</v>
      </c>
      <c r="I4408" s="3" t="s">
        <v>35514</v>
      </c>
      <c r="J4408" s="3" t="s">
        <v>35515</v>
      </c>
      <c r="K4408" s="3" t="s">
        <v>35516</v>
      </c>
      <c r="L4408" s="3"/>
    </row>
    <row r="4409" spans="1:12" ht="13.5" customHeight="1" x14ac:dyDescent="0.25">
      <c r="A4409" s="3" t="s">
        <v>1258</v>
      </c>
      <c r="B4409" s="2" t="s">
        <v>43243</v>
      </c>
      <c r="C4409" s="2" t="s">
        <v>17430</v>
      </c>
      <c r="D4409" s="3" t="s">
        <v>17431</v>
      </c>
      <c r="E4409" s="3" t="s">
        <v>17432</v>
      </c>
      <c r="F4409" s="3" t="s">
        <v>17433</v>
      </c>
      <c r="G4409" s="3" t="s">
        <v>17434</v>
      </c>
      <c r="H4409" s="3" t="s">
        <v>35517</v>
      </c>
      <c r="I4409" s="3" t="s">
        <v>35518</v>
      </c>
      <c r="J4409" s="3" t="s">
        <v>35519</v>
      </c>
      <c r="K4409" s="3" t="s">
        <v>35520</v>
      </c>
      <c r="L4409" s="3"/>
    </row>
    <row r="4410" spans="1:12" ht="13.5" customHeight="1" x14ac:dyDescent="0.25">
      <c r="A4410" s="3" t="s">
        <v>1258</v>
      </c>
      <c r="B4410" s="2" t="s">
        <v>43244</v>
      </c>
      <c r="C4410" s="2" t="s">
        <v>17435</v>
      </c>
      <c r="D4410" s="3" t="s">
        <v>17436</v>
      </c>
      <c r="E4410" s="3" t="s">
        <v>17436</v>
      </c>
      <c r="F4410" s="3" t="s">
        <v>17437</v>
      </c>
      <c r="G4410" s="3" t="s">
        <v>17438</v>
      </c>
      <c r="H4410" s="3" t="s">
        <v>35521</v>
      </c>
      <c r="I4410" s="3" t="s">
        <v>35521</v>
      </c>
      <c r="J4410" s="3" t="s">
        <v>35522</v>
      </c>
      <c r="K4410" s="3" t="s">
        <v>35523</v>
      </c>
      <c r="L4410" s="3"/>
    </row>
    <row r="4411" spans="1:12" ht="13.5" customHeight="1" x14ac:dyDescent="0.25">
      <c r="A4411" s="3" t="s">
        <v>1258</v>
      </c>
      <c r="B4411" s="2" t="s">
        <v>43245</v>
      </c>
      <c r="C4411" s="2" t="s">
        <v>17439</v>
      </c>
      <c r="D4411" s="3" t="s">
        <v>17440</v>
      </c>
      <c r="E4411" s="3" t="s">
        <v>17440</v>
      </c>
      <c r="F4411" s="3" t="s">
        <v>17441</v>
      </c>
      <c r="G4411" s="3" t="s">
        <v>17442</v>
      </c>
      <c r="H4411" s="3" t="s">
        <v>35524</v>
      </c>
      <c r="I4411" s="3" t="s">
        <v>35524</v>
      </c>
      <c r="J4411" s="3" t="s">
        <v>35525</v>
      </c>
      <c r="K4411" s="3" t="s">
        <v>35526</v>
      </c>
      <c r="L4411" s="3"/>
    </row>
    <row r="4412" spans="1:12" ht="13.5" customHeight="1" x14ac:dyDescent="0.25">
      <c r="A4412" s="3" t="s">
        <v>1258</v>
      </c>
      <c r="B4412" s="2" t="s">
        <v>43246</v>
      </c>
      <c r="C4412" s="2" t="s">
        <v>17443</v>
      </c>
      <c r="D4412" s="3" t="s">
        <v>17444</v>
      </c>
      <c r="E4412" s="3" t="s">
        <v>17444</v>
      </c>
      <c r="F4412" s="3" t="s">
        <v>17445</v>
      </c>
      <c r="G4412" s="3" t="s">
        <v>17446</v>
      </c>
      <c r="H4412" s="3" t="s">
        <v>35527</v>
      </c>
      <c r="I4412" s="3" t="s">
        <v>35527</v>
      </c>
      <c r="J4412" s="3" t="s">
        <v>35528</v>
      </c>
      <c r="K4412" s="3" t="s">
        <v>35529</v>
      </c>
      <c r="L4412" s="3"/>
    </row>
    <row r="4413" spans="1:12" ht="13.5" customHeight="1" x14ac:dyDescent="0.25">
      <c r="A4413" s="3" t="s">
        <v>1258</v>
      </c>
      <c r="B4413" s="2" t="s">
        <v>43247</v>
      </c>
      <c r="C4413" s="2" t="s">
        <v>17447</v>
      </c>
      <c r="D4413" s="3" t="s">
        <v>17448</v>
      </c>
      <c r="E4413" s="3" t="s">
        <v>17449</v>
      </c>
      <c r="F4413" s="3" t="s">
        <v>17450</v>
      </c>
      <c r="G4413" s="3" t="s">
        <v>17451</v>
      </c>
      <c r="H4413" s="3" t="s">
        <v>35530</v>
      </c>
      <c r="I4413" s="3" t="s">
        <v>35531</v>
      </c>
      <c r="J4413" s="3" t="s">
        <v>35532</v>
      </c>
      <c r="K4413" s="3" t="s">
        <v>35533</v>
      </c>
      <c r="L4413" s="3"/>
    </row>
    <row r="4414" spans="1:12" ht="13.5" customHeight="1" x14ac:dyDescent="0.25">
      <c r="A4414" s="3" t="s">
        <v>1258</v>
      </c>
      <c r="B4414" s="2" t="s">
        <v>43248</v>
      </c>
      <c r="C4414" s="2" t="s">
        <v>17452</v>
      </c>
      <c r="D4414" s="3" t="s">
        <v>17453</v>
      </c>
      <c r="E4414" s="3" t="s">
        <v>17453</v>
      </c>
      <c r="F4414" s="3" t="s">
        <v>17454</v>
      </c>
      <c r="G4414" s="3" t="s">
        <v>17455</v>
      </c>
      <c r="H4414" s="3" t="s">
        <v>35534</v>
      </c>
      <c r="I4414" s="3" t="s">
        <v>35534</v>
      </c>
      <c r="J4414" s="3" t="s">
        <v>35535</v>
      </c>
      <c r="K4414" s="3" t="s">
        <v>35536</v>
      </c>
      <c r="L4414" s="3"/>
    </row>
    <row r="4415" spans="1:12" ht="13.5" customHeight="1" x14ac:dyDescent="0.25">
      <c r="A4415" s="3" t="s">
        <v>1258</v>
      </c>
      <c r="B4415" s="2" t="s">
        <v>43249</v>
      </c>
      <c r="C4415" s="2" t="s">
        <v>17456</v>
      </c>
      <c r="D4415" s="3" t="s">
        <v>17457</v>
      </c>
      <c r="E4415" s="3" t="s">
        <v>17457</v>
      </c>
      <c r="F4415" s="3" t="s">
        <v>17458</v>
      </c>
      <c r="G4415" s="3" t="s">
        <v>17459</v>
      </c>
      <c r="H4415" s="3" t="s">
        <v>35537</v>
      </c>
      <c r="I4415" s="3" t="s">
        <v>35537</v>
      </c>
      <c r="J4415" s="3" t="s">
        <v>35538</v>
      </c>
      <c r="K4415" s="4" t="s">
        <v>35539</v>
      </c>
      <c r="L4415" s="3"/>
    </row>
    <row r="4416" spans="1:12" ht="13.5" customHeight="1" x14ac:dyDescent="0.25">
      <c r="A4416" s="3" t="s">
        <v>121</v>
      </c>
      <c r="B4416" s="2" t="s">
        <v>43250</v>
      </c>
      <c r="C4416" s="2" t="s">
        <v>17460</v>
      </c>
      <c r="D4416" s="3" t="s">
        <v>17461</v>
      </c>
      <c r="E4416" s="3" t="s">
        <v>17461</v>
      </c>
      <c r="F4416" s="3" t="s">
        <v>17462</v>
      </c>
      <c r="G4416" s="3" t="s">
        <v>17461</v>
      </c>
      <c r="H4416" s="3" t="s">
        <v>35540</v>
      </c>
      <c r="I4416" s="3" t="s">
        <v>35540</v>
      </c>
      <c r="J4416" s="3" t="s">
        <v>35541</v>
      </c>
      <c r="K4416" s="3" t="s">
        <v>35540</v>
      </c>
      <c r="L4416" s="3"/>
    </row>
    <row r="4417" spans="1:12" ht="13.5" customHeight="1" x14ac:dyDescent="0.25">
      <c r="A4417" s="3" t="s">
        <v>121</v>
      </c>
      <c r="B4417" s="2" t="s">
        <v>43251</v>
      </c>
      <c r="C4417" s="2" t="s">
        <v>17463</v>
      </c>
      <c r="D4417" s="3" t="s">
        <v>17464</v>
      </c>
      <c r="E4417" s="3" t="s">
        <v>17464</v>
      </c>
      <c r="F4417" s="3" t="s">
        <v>17465</v>
      </c>
      <c r="G4417" s="3" t="s">
        <v>17464</v>
      </c>
      <c r="H4417" s="3" t="s">
        <v>35542</v>
      </c>
      <c r="I4417" s="3" t="s">
        <v>35542</v>
      </c>
      <c r="J4417" s="3" t="s">
        <v>35543</v>
      </c>
      <c r="K4417" s="3" t="s">
        <v>35542</v>
      </c>
      <c r="L4417" s="3"/>
    </row>
    <row r="4418" spans="1:12" ht="13.5" customHeight="1" x14ac:dyDescent="0.25">
      <c r="A4418" s="3" t="s">
        <v>1258</v>
      </c>
      <c r="B4418" s="2" t="s">
        <v>43252</v>
      </c>
      <c r="C4418" s="2" t="s">
        <v>17466</v>
      </c>
      <c r="D4418" s="3" t="s">
        <v>17467</v>
      </c>
      <c r="E4418" s="3" t="s">
        <v>17467</v>
      </c>
      <c r="F4418" s="3" t="s">
        <v>17468</v>
      </c>
      <c r="G4418" s="3" t="s">
        <v>17467</v>
      </c>
      <c r="H4418" s="3" t="s">
        <v>35544</v>
      </c>
      <c r="I4418" s="3" t="s">
        <v>35544</v>
      </c>
      <c r="J4418" s="3" t="s">
        <v>35545</v>
      </c>
      <c r="K4418" s="3" t="s">
        <v>35544</v>
      </c>
      <c r="L4418" s="3"/>
    </row>
    <row r="4419" spans="1:12" ht="13.5" customHeight="1" x14ac:dyDescent="0.25">
      <c r="A4419" s="3" t="s">
        <v>9</v>
      </c>
      <c r="B4419" s="2" t="s">
        <v>43253</v>
      </c>
      <c r="C4419" s="2" t="s">
        <v>17469</v>
      </c>
      <c r="D4419" s="3" t="s">
        <v>17470</v>
      </c>
      <c r="E4419" s="3" t="s">
        <v>17470</v>
      </c>
      <c r="F4419" s="3" t="s">
        <v>17471</v>
      </c>
      <c r="G4419" s="3" t="s">
        <v>17472</v>
      </c>
      <c r="H4419" s="3" t="s">
        <v>35546</v>
      </c>
      <c r="I4419" s="3" t="s">
        <v>35546</v>
      </c>
      <c r="J4419" s="3" t="s">
        <v>35547</v>
      </c>
      <c r="K4419" s="3" t="s">
        <v>35548</v>
      </c>
      <c r="L4419" s="3"/>
    </row>
    <row r="4420" spans="1:12" ht="13.5" customHeight="1" x14ac:dyDescent="0.25">
      <c r="A4420" s="3" t="s">
        <v>145</v>
      </c>
      <c r="B4420" s="2" t="s">
        <v>43254</v>
      </c>
      <c r="C4420" s="2" t="s">
        <v>17473</v>
      </c>
      <c r="D4420" s="3" t="s">
        <v>17474</v>
      </c>
      <c r="E4420" s="3" t="s">
        <v>17474</v>
      </c>
      <c r="F4420" s="3" t="s">
        <v>17475</v>
      </c>
      <c r="G4420" s="3" t="s">
        <v>17474</v>
      </c>
      <c r="H4420" s="3" t="s">
        <v>35549</v>
      </c>
      <c r="I4420" s="3" t="s">
        <v>35549</v>
      </c>
      <c r="J4420" s="3" t="s">
        <v>35550</v>
      </c>
      <c r="K4420" s="3" t="s">
        <v>35549</v>
      </c>
      <c r="L4420" s="3"/>
    </row>
    <row r="4421" spans="1:12" ht="13.5" customHeight="1" x14ac:dyDescent="0.25">
      <c r="A4421" s="3" t="s">
        <v>84</v>
      </c>
      <c r="B4421" s="2" t="s">
        <v>43255</v>
      </c>
      <c r="C4421" s="2" t="s">
        <v>17476</v>
      </c>
      <c r="D4421" s="3" t="s">
        <v>17477</v>
      </c>
      <c r="E4421" s="3" t="s">
        <v>17477</v>
      </c>
      <c r="F4421" s="3" t="s">
        <v>17478</v>
      </c>
      <c r="G4421" s="3" t="s">
        <v>17477</v>
      </c>
      <c r="H4421" s="3" t="s">
        <v>35551</v>
      </c>
      <c r="I4421" s="3" t="s">
        <v>35551</v>
      </c>
      <c r="J4421" s="3" t="s">
        <v>35552</v>
      </c>
      <c r="K4421" s="3" t="s">
        <v>35551</v>
      </c>
      <c r="L4421" s="3"/>
    </row>
    <row r="4422" spans="1:12" ht="13.5" customHeight="1" x14ac:dyDescent="0.25">
      <c r="A4422" s="3" t="s">
        <v>84</v>
      </c>
      <c r="B4422" s="2" t="s">
        <v>43256</v>
      </c>
      <c r="C4422" s="2" t="s">
        <v>17479</v>
      </c>
      <c r="D4422" s="3" t="s">
        <v>17480</v>
      </c>
      <c r="E4422" s="3" t="s">
        <v>17480</v>
      </c>
      <c r="F4422" s="3" t="s">
        <v>17481</v>
      </c>
      <c r="G4422" s="3" t="s">
        <v>17480</v>
      </c>
      <c r="H4422" s="3" t="s">
        <v>35553</v>
      </c>
      <c r="I4422" s="3" t="s">
        <v>35553</v>
      </c>
      <c r="J4422" s="3" t="s">
        <v>35554</v>
      </c>
      <c r="K4422" s="3" t="s">
        <v>35553</v>
      </c>
      <c r="L4422" s="3"/>
    </row>
    <row r="4423" spans="1:12" ht="13.5" customHeight="1" x14ac:dyDescent="0.25">
      <c r="A4423" s="3" t="s">
        <v>84</v>
      </c>
      <c r="B4423" s="2" t="s">
        <v>43257</v>
      </c>
      <c r="C4423" s="2" t="s">
        <v>17482</v>
      </c>
      <c r="D4423" s="3" t="s">
        <v>17483</v>
      </c>
      <c r="E4423" s="3" t="s">
        <v>17483</v>
      </c>
      <c r="F4423" s="3" t="s">
        <v>17484</v>
      </c>
      <c r="G4423" s="3" t="s">
        <v>17483</v>
      </c>
      <c r="H4423" s="3" t="s">
        <v>35555</v>
      </c>
      <c r="I4423" s="3" t="s">
        <v>35555</v>
      </c>
      <c r="J4423" s="3" t="s">
        <v>35556</v>
      </c>
      <c r="K4423" s="3" t="s">
        <v>35555</v>
      </c>
      <c r="L4423" s="3"/>
    </row>
    <row r="4424" spans="1:12" ht="13.5" customHeight="1" x14ac:dyDescent="0.25">
      <c r="A4424" s="3" t="s">
        <v>84</v>
      </c>
      <c r="B4424" s="2" t="s">
        <v>43258</v>
      </c>
      <c r="C4424" s="2" t="s">
        <v>17485</v>
      </c>
      <c r="D4424" s="3" t="s">
        <v>17486</v>
      </c>
      <c r="E4424" s="3" t="s">
        <v>17486</v>
      </c>
      <c r="F4424" s="3" t="s">
        <v>17487</v>
      </c>
      <c r="G4424" s="3" t="s">
        <v>17486</v>
      </c>
      <c r="H4424" s="3" t="s">
        <v>35557</v>
      </c>
      <c r="I4424" s="3" t="s">
        <v>35557</v>
      </c>
      <c r="J4424" s="3" t="s">
        <v>35558</v>
      </c>
      <c r="K4424" s="3" t="s">
        <v>35557</v>
      </c>
      <c r="L4424" s="3"/>
    </row>
    <row r="4425" spans="1:12" ht="13.5" customHeight="1" x14ac:dyDescent="0.25">
      <c r="A4425" s="3" t="s">
        <v>84</v>
      </c>
      <c r="B4425" s="2" t="s">
        <v>43259</v>
      </c>
      <c r="C4425" s="2" t="s">
        <v>17488</v>
      </c>
      <c r="D4425" s="3" t="s">
        <v>17489</v>
      </c>
      <c r="E4425" s="3" t="s">
        <v>17489</v>
      </c>
      <c r="F4425" s="3" t="s">
        <v>17490</v>
      </c>
      <c r="G4425" s="3" t="s">
        <v>17489</v>
      </c>
      <c r="H4425" s="3" t="s">
        <v>35559</v>
      </c>
      <c r="I4425" s="3" t="s">
        <v>35559</v>
      </c>
      <c r="J4425" s="3" t="s">
        <v>35560</v>
      </c>
      <c r="K4425" s="3" t="s">
        <v>35559</v>
      </c>
      <c r="L4425" s="3"/>
    </row>
    <row r="4426" spans="1:12" ht="13.5" customHeight="1" x14ac:dyDescent="0.25">
      <c r="A4426" s="3" t="s">
        <v>70</v>
      </c>
      <c r="B4426" s="2" t="s">
        <v>43260</v>
      </c>
      <c r="C4426" s="2" t="s">
        <v>17491</v>
      </c>
      <c r="D4426" s="3" t="s">
        <v>17492</v>
      </c>
      <c r="E4426" s="3" t="s">
        <v>17492</v>
      </c>
      <c r="F4426" s="3" t="s">
        <v>17493</v>
      </c>
      <c r="G4426" s="3" t="s">
        <v>17494</v>
      </c>
      <c r="H4426" s="3" t="s">
        <v>35561</v>
      </c>
      <c r="I4426" s="3" t="s">
        <v>35561</v>
      </c>
      <c r="J4426" s="3" t="s">
        <v>35562</v>
      </c>
      <c r="K4426" s="3" t="s">
        <v>35563</v>
      </c>
      <c r="L4426" s="3"/>
    </row>
    <row r="4427" spans="1:12" ht="13.5" customHeight="1" x14ac:dyDescent="0.25">
      <c r="A4427" s="3" t="s">
        <v>84</v>
      </c>
      <c r="B4427" s="2" t="s">
        <v>43261</v>
      </c>
      <c r="C4427" s="2" t="s">
        <v>17495</v>
      </c>
      <c r="D4427" s="3" t="s">
        <v>17496</v>
      </c>
      <c r="E4427" s="3" t="s">
        <v>17496</v>
      </c>
      <c r="F4427" s="3" t="s">
        <v>17497</v>
      </c>
      <c r="G4427" s="3" t="s">
        <v>17496</v>
      </c>
      <c r="H4427" s="3" t="s">
        <v>35564</v>
      </c>
      <c r="I4427" s="3" t="s">
        <v>35564</v>
      </c>
      <c r="J4427" s="3" t="s">
        <v>35565</v>
      </c>
      <c r="K4427" s="3" t="s">
        <v>35564</v>
      </c>
      <c r="L4427" s="3"/>
    </row>
    <row r="4428" spans="1:12" ht="13.5" customHeight="1" x14ac:dyDescent="0.25">
      <c r="A4428" s="3" t="s">
        <v>84</v>
      </c>
      <c r="B4428" s="2" t="s">
        <v>43262</v>
      </c>
      <c r="C4428" s="2" t="s">
        <v>17498</v>
      </c>
      <c r="D4428" s="3" t="s">
        <v>17499</v>
      </c>
      <c r="E4428" s="3" t="s">
        <v>17499</v>
      </c>
      <c r="F4428" s="3" t="s">
        <v>17500</v>
      </c>
      <c r="G4428" s="3" t="s">
        <v>17499</v>
      </c>
      <c r="H4428" s="3" t="s">
        <v>35566</v>
      </c>
      <c r="I4428" s="3" t="s">
        <v>35566</v>
      </c>
      <c r="J4428" s="3" t="s">
        <v>35567</v>
      </c>
      <c r="K4428" s="3" t="s">
        <v>35566</v>
      </c>
      <c r="L4428" s="3"/>
    </row>
    <row r="4429" spans="1:12" ht="13.5" customHeight="1" x14ac:dyDescent="0.25">
      <c r="A4429" s="3" t="s">
        <v>988</v>
      </c>
      <c r="B4429" s="2" t="s">
        <v>43263</v>
      </c>
      <c r="C4429" s="2" t="s">
        <v>17501</v>
      </c>
      <c r="D4429" s="3" t="s">
        <v>17502</v>
      </c>
      <c r="E4429" s="3" t="s">
        <v>17502</v>
      </c>
      <c r="F4429" s="3" t="s">
        <v>17503</v>
      </c>
      <c r="G4429" s="3" t="s">
        <v>17504</v>
      </c>
      <c r="H4429" s="3" t="s">
        <v>35568</v>
      </c>
      <c r="I4429" s="3" t="s">
        <v>35568</v>
      </c>
      <c r="J4429" s="3" t="s">
        <v>35569</v>
      </c>
      <c r="K4429" s="3" t="s">
        <v>35570</v>
      </c>
      <c r="L4429" s="3"/>
    </row>
    <row r="4430" spans="1:12" ht="13.5" customHeight="1" x14ac:dyDescent="0.25">
      <c r="A4430" s="3" t="s">
        <v>988</v>
      </c>
      <c r="B4430" s="2" t="s">
        <v>43264</v>
      </c>
      <c r="C4430" s="2" t="s">
        <v>17505</v>
      </c>
      <c r="D4430" s="3" t="s">
        <v>17506</v>
      </c>
      <c r="E4430" s="3" t="s">
        <v>17506</v>
      </c>
      <c r="F4430" s="3" t="s">
        <v>17507</v>
      </c>
      <c r="G4430" s="3" t="s">
        <v>17508</v>
      </c>
      <c r="H4430" s="3" t="s">
        <v>35571</v>
      </c>
      <c r="I4430" s="3" t="s">
        <v>35571</v>
      </c>
      <c r="J4430" s="3" t="s">
        <v>35572</v>
      </c>
      <c r="K4430" s="3" t="s">
        <v>35573</v>
      </c>
      <c r="L4430" s="3"/>
    </row>
    <row r="4431" spans="1:12" ht="13.5" customHeight="1" x14ac:dyDescent="0.25">
      <c r="A4431" s="3" t="s">
        <v>988</v>
      </c>
      <c r="B4431" s="2" t="s">
        <v>43265</v>
      </c>
      <c r="C4431" s="2" t="s">
        <v>17509</v>
      </c>
      <c r="D4431" s="3" t="s">
        <v>17510</v>
      </c>
      <c r="E4431" s="3" t="s">
        <v>17510</v>
      </c>
      <c r="F4431" s="3" t="s">
        <v>17511</v>
      </c>
      <c r="G4431" s="3" t="s">
        <v>17512</v>
      </c>
      <c r="H4431" s="3" t="s">
        <v>35574</v>
      </c>
      <c r="I4431" s="3" t="s">
        <v>35574</v>
      </c>
      <c r="J4431" s="3" t="s">
        <v>35575</v>
      </c>
      <c r="K4431" s="3" t="s">
        <v>35576</v>
      </c>
      <c r="L4431" s="3"/>
    </row>
    <row r="4432" spans="1:12" ht="13.5" customHeight="1" x14ac:dyDescent="0.25">
      <c r="A4432" s="3" t="s">
        <v>988</v>
      </c>
      <c r="B4432" s="2" t="s">
        <v>43266</v>
      </c>
      <c r="C4432" s="2" t="s">
        <v>17513</v>
      </c>
      <c r="D4432" s="3" t="s">
        <v>17514</v>
      </c>
      <c r="E4432" s="3" t="s">
        <v>17514</v>
      </c>
      <c r="F4432" s="3" t="s">
        <v>17515</v>
      </c>
      <c r="G4432" s="3" t="s">
        <v>17516</v>
      </c>
      <c r="H4432" s="3" t="s">
        <v>35577</v>
      </c>
      <c r="I4432" s="3" t="s">
        <v>35577</v>
      </c>
      <c r="J4432" s="3" t="s">
        <v>35578</v>
      </c>
      <c r="K4432" s="3" t="s">
        <v>35579</v>
      </c>
      <c r="L4432" s="3"/>
    </row>
    <row r="4433" spans="1:12" ht="13.5" customHeight="1" x14ac:dyDescent="0.25">
      <c r="A4433" s="3" t="s">
        <v>84</v>
      </c>
      <c r="B4433" s="2" t="s">
        <v>43267</v>
      </c>
      <c r="C4433" s="2" t="s">
        <v>17517</v>
      </c>
      <c r="D4433" s="3" t="s">
        <v>17518</v>
      </c>
      <c r="E4433" s="3" t="s">
        <v>17518</v>
      </c>
      <c r="F4433" s="3" t="s">
        <v>17519</v>
      </c>
      <c r="G4433" s="3" t="s">
        <v>17518</v>
      </c>
      <c r="H4433" s="3" t="s">
        <v>35580</v>
      </c>
      <c r="I4433" s="3" t="s">
        <v>35580</v>
      </c>
      <c r="J4433" s="3" t="s">
        <v>35581</v>
      </c>
      <c r="K4433" s="3" t="s">
        <v>35580</v>
      </c>
      <c r="L4433" s="3"/>
    </row>
    <row r="4434" spans="1:12" ht="13.5" customHeight="1" x14ac:dyDescent="0.25">
      <c r="A4434" s="3" t="s">
        <v>9</v>
      </c>
      <c r="B4434" s="2" t="s">
        <v>43268</v>
      </c>
      <c r="C4434" s="2" t="s">
        <v>17520</v>
      </c>
      <c r="D4434" s="3" t="s">
        <v>17521</v>
      </c>
      <c r="E4434" s="3" t="s">
        <v>17521</v>
      </c>
      <c r="F4434" s="3" t="s">
        <v>17522</v>
      </c>
      <c r="G4434" s="3" t="s">
        <v>17523</v>
      </c>
      <c r="H4434" s="3" t="s">
        <v>35582</v>
      </c>
      <c r="I4434" s="3" t="s">
        <v>35582</v>
      </c>
      <c r="J4434" s="3" t="s">
        <v>35583</v>
      </c>
      <c r="K4434" s="3" t="s">
        <v>35584</v>
      </c>
      <c r="L4434" s="3"/>
    </row>
    <row r="4435" spans="1:12" ht="13.5" customHeight="1" x14ac:dyDescent="0.25">
      <c r="A4435" s="3" t="s">
        <v>9</v>
      </c>
      <c r="B4435" s="2" t="s">
        <v>43269</v>
      </c>
      <c r="C4435" s="2" t="s">
        <v>17524</v>
      </c>
      <c r="D4435" s="3" t="s">
        <v>17525</v>
      </c>
      <c r="E4435" s="3" t="s">
        <v>17526</v>
      </c>
      <c r="F4435" s="3" t="s">
        <v>17527</v>
      </c>
      <c r="G4435" s="3" t="s">
        <v>17528</v>
      </c>
      <c r="H4435" s="3" t="s">
        <v>35585</v>
      </c>
      <c r="I4435" s="3" t="s">
        <v>35586</v>
      </c>
      <c r="J4435" s="3" t="s">
        <v>35587</v>
      </c>
      <c r="K4435" s="3" t="s">
        <v>35588</v>
      </c>
      <c r="L4435" s="3"/>
    </row>
    <row r="4436" spans="1:12" ht="13.5" customHeight="1" x14ac:dyDescent="0.25">
      <c r="A4436" s="3" t="s">
        <v>9</v>
      </c>
      <c r="B4436" s="2" t="s">
        <v>43270</v>
      </c>
      <c r="C4436" s="2" t="s">
        <v>17529</v>
      </c>
      <c r="D4436" s="3" t="s">
        <v>17530</v>
      </c>
      <c r="E4436" s="3" t="s">
        <v>17531</v>
      </c>
      <c r="F4436" s="3" t="s">
        <v>17532</v>
      </c>
      <c r="G4436" s="3" t="s">
        <v>17533</v>
      </c>
      <c r="H4436" s="3" t="s">
        <v>35589</v>
      </c>
      <c r="I4436" s="3" t="s">
        <v>35590</v>
      </c>
      <c r="J4436" s="3" t="s">
        <v>35591</v>
      </c>
      <c r="K4436" s="3" t="s">
        <v>35592</v>
      </c>
      <c r="L4436" s="3"/>
    </row>
    <row r="4437" spans="1:12" ht="13.5" customHeight="1" x14ac:dyDescent="0.25">
      <c r="A4437" s="5" t="s">
        <v>13581</v>
      </c>
      <c r="B4437" s="5" t="s">
        <v>43270</v>
      </c>
      <c r="C4437" s="5" t="s">
        <v>17529</v>
      </c>
      <c r="D4437" s="5" t="s">
        <v>17530</v>
      </c>
      <c r="E4437" s="1" t="s">
        <v>17531</v>
      </c>
      <c r="F4437" s="1" t="s">
        <v>17532</v>
      </c>
      <c r="G4437" s="1" t="s">
        <v>17533</v>
      </c>
      <c r="H4437" s="5" t="str">
        <f ca="1">IFERROR(__xludf.DUMMYFUNCTION("GOOGLETRANSLATE(D182,""en"",""ja"")"),"ピクノティック細胞")</f>
        <v>ピクノティック細胞</v>
      </c>
      <c r="I4437" s="5" t="str">
        <f ca="1">IFERROR(__xludf.DUMMYFUNCTION("GOOGLETRANSLATE(E182,""en"",""ja"")"),"核濃縮細胞; 核濃縮細胞")</f>
        <v>核濃縮細胞; 核濃縮細胞</v>
      </c>
      <c r="J4437" s="5" t="str">
        <f ca="1">IFERROR(__xludf.DUMMYFUNCTION("GOOGLETRANSLATE(F182,""en"",""ja"")"),"生物標本内の濃縮細胞の測定。")</f>
        <v>生物標本内の濃縮細胞の測定。</v>
      </c>
      <c r="K4437" s="5" t="str">
        <f ca="1">IFERROR(__xludf.DUMMYFUNCTION("GOOGLETRANSLATE(G182,""en"",""ja"")"),"ピクノティック細胞数")</f>
        <v>ピクノティック細胞数</v>
      </c>
      <c r="L4437" s="3"/>
    </row>
    <row r="4438" spans="1:12" ht="13.5" customHeight="1" x14ac:dyDescent="0.25">
      <c r="A4438" s="3" t="s">
        <v>9</v>
      </c>
      <c r="B4438" s="2" t="s">
        <v>43271</v>
      </c>
      <c r="C4438" s="2" t="s">
        <v>17534</v>
      </c>
      <c r="D4438" s="3" t="s">
        <v>17535</v>
      </c>
      <c r="E4438" s="3" t="s">
        <v>17535</v>
      </c>
      <c r="F4438" s="3" t="s">
        <v>17536</v>
      </c>
      <c r="G4438" s="3" t="s">
        <v>17537</v>
      </c>
      <c r="H4438" s="3" t="s">
        <v>35593</v>
      </c>
      <c r="I4438" s="3" t="s">
        <v>35593</v>
      </c>
      <c r="J4438" s="3" t="s">
        <v>35594</v>
      </c>
      <c r="K4438" s="3" t="s">
        <v>35595</v>
      </c>
      <c r="L4438" s="3"/>
    </row>
    <row r="4439" spans="1:12" ht="13.5" customHeight="1" x14ac:dyDescent="0.25">
      <c r="A4439" s="3" t="s">
        <v>9</v>
      </c>
      <c r="B4439" s="2" t="s">
        <v>43272</v>
      </c>
      <c r="C4439" s="2" t="s">
        <v>17538</v>
      </c>
      <c r="D4439" s="3" t="s">
        <v>17539</v>
      </c>
      <c r="E4439" s="3" t="s">
        <v>17539</v>
      </c>
      <c r="F4439" s="3" t="s">
        <v>17540</v>
      </c>
      <c r="G4439" s="3" t="s">
        <v>17541</v>
      </c>
      <c r="H4439" s="3" t="s">
        <v>35596</v>
      </c>
      <c r="I4439" s="3" t="s">
        <v>35596</v>
      </c>
      <c r="J4439" s="3" t="s">
        <v>35597</v>
      </c>
      <c r="K4439" s="3" t="s">
        <v>35598</v>
      </c>
      <c r="L4439" s="3"/>
    </row>
    <row r="4440" spans="1:12" ht="13.5" customHeight="1" x14ac:dyDescent="0.25">
      <c r="A4440" s="3" t="s">
        <v>9</v>
      </c>
      <c r="B4440" s="2" t="s">
        <v>43273</v>
      </c>
      <c r="C4440" s="2" t="s">
        <v>17542</v>
      </c>
      <c r="D4440" s="3" t="s">
        <v>17543</v>
      </c>
      <c r="E4440" s="3" t="s">
        <v>17543</v>
      </c>
      <c r="F4440" s="3" t="s">
        <v>17544</v>
      </c>
      <c r="G4440" s="3" t="s">
        <v>17545</v>
      </c>
      <c r="H4440" s="3" t="s">
        <v>35599</v>
      </c>
      <c r="I4440" s="3" t="s">
        <v>35599</v>
      </c>
      <c r="J4440" s="3" t="s">
        <v>35600</v>
      </c>
      <c r="K4440" s="3" t="s">
        <v>35601</v>
      </c>
      <c r="L4440" s="3"/>
    </row>
    <row r="4441" spans="1:12" ht="13.5" customHeight="1" x14ac:dyDescent="0.25">
      <c r="A4441" s="3" t="s">
        <v>9</v>
      </c>
      <c r="B4441" s="2" t="s">
        <v>43274</v>
      </c>
      <c r="C4441" s="2" t="s">
        <v>17546</v>
      </c>
      <c r="D4441" s="3" t="s">
        <v>17547</v>
      </c>
      <c r="E4441" s="3" t="s">
        <v>17548</v>
      </c>
      <c r="F4441" s="3" t="s">
        <v>17549</v>
      </c>
      <c r="G4441" s="3" t="s">
        <v>17550</v>
      </c>
      <c r="H4441" s="3" t="s">
        <v>35602</v>
      </c>
      <c r="I4441" s="3" t="s">
        <v>35602</v>
      </c>
      <c r="J4441" s="3" t="s">
        <v>35603</v>
      </c>
      <c r="K4441" s="3" t="s">
        <v>35604</v>
      </c>
      <c r="L4441" s="3"/>
    </row>
    <row r="4442" spans="1:12" ht="13.5" customHeight="1" x14ac:dyDescent="0.25">
      <c r="A4442" s="5" t="s">
        <v>13581</v>
      </c>
      <c r="B4442" s="5" t="s">
        <v>45093</v>
      </c>
      <c r="C4442" s="5" t="s">
        <v>45094</v>
      </c>
      <c r="D4442" s="5" t="s">
        <v>45095</v>
      </c>
      <c r="E4442" s="1" t="s">
        <v>45095</v>
      </c>
      <c r="F4442" s="1" t="s">
        <v>45096</v>
      </c>
      <c r="G4442" s="1" t="s">
        <v>45097</v>
      </c>
      <c r="H4442" s="5" t="str">
        <f ca="1">IFERROR(__xludf.DUMMYFUNCTION("GOOGLETRANSLATE(D183,""en"",""ja"")"),"多糖類と粘液物質")</f>
        <v>多糖類と粘液物質</v>
      </c>
      <c r="I4442" s="5" t="str">
        <f ca="1">IFERROR(__xludf.DUMMYFUNCTION("GOOGLETRANSLATE(E183,""en"",""ja"")"),"多糖類と粘液物質")</f>
        <v>多糖類と粘液物質</v>
      </c>
      <c r="J4442" s="5" t="str">
        <f ca="1">IFERROR(__xludf.DUMMYFUNCTION("GOOGLETRANSLATE(F183,""en"",""ja"")"),"生物標本中の多糖類および粘液物質の測定。")</f>
        <v>生物標本中の多糖類および粘液物質の測定。</v>
      </c>
      <c r="K4442" s="5" t="str">
        <f ca="1">IFERROR(__xludf.DUMMYFUNCTION("GOOGLETRANSLATE(G183,""en"",""ja"")"),"多糖類および粘液物質の測定")</f>
        <v>多糖類および粘液物質の測定</v>
      </c>
      <c r="L4442" s="3"/>
    </row>
    <row r="4443" spans="1:12" ht="13.5" customHeight="1" x14ac:dyDescent="0.25">
      <c r="A4443" s="3" t="s">
        <v>9</v>
      </c>
      <c r="B4443" s="2" t="s">
        <v>43275</v>
      </c>
      <c r="C4443" s="2" t="s">
        <v>17551</v>
      </c>
      <c r="D4443" s="3" t="s">
        <v>17552</v>
      </c>
      <c r="E4443" s="3" t="s">
        <v>17553</v>
      </c>
      <c r="F4443" s="3" t="s">
        <v>17554</v>
      </c>
      <c r="G4443" s="3" t="s">
        <v>17555</v>
      </c>
      <c r="H4443" s="3" t="s">
        <v>35605</v>
      </c>
      <c r="I4443" s="3" t="s">
        <v>35606</v>
      </c>
      <c r="J4443" s="3" t="s">
        <v>35607</v>
      </c>
      <c r="K4443" s="3" t="s">
        <v>35608</v>
      </c>
      <c r="L4443" s="3"/>
    </row>
    <row r="4444" spans="1:12" ht="13.5" customHeight="1" x14ac:dyDescent="0.25">
      <c r="A4444" s="3" t="s">
        <v>188</v>
      </c>
      <c r="B4444" s="2" t="s">
        <v>43276</v>
      </c>
      <c r="C4444" s="2" t="s">
        <v>17556</v>
      </c>
      <c r="D4444" s="3" t="s">
        <v>17557</v>
      </c>
      <c r="E4444" s="3" t="s">
        <v>17558</v>
      </c>
      <c r="F4444" s="3" t="s">
        <v>17559</v>
      </c>
      <c r="G4444" s="3" t="s">
        <v>17560</v>
      </c>
      <c r="H4444" s="3" t="s">
        <v>35609</v>
      </c>
      <c r="I4444" s="3" t="s">
        <v>35610</v>
      </c>
      <c r="J4444" s="3" t="s">
        <v>35611</v>
      </c>
      <c r="K4444" s="3" t="s">
        <v>35612</v>
      </c>
      <c r="L4444" s="3"/>
    </row>
    <row r="4445" spans="1:12" ht="13.5" customHeight="1" x14ac:dyDescent="0.25">
      <c r="A4445" s="3" t="s">
        <v>988</v>
      </c>
      <c r="B4445" s="2" t="s">
        <v>43277</v>
      </c>
      <c r="C4445" s="2" t="s">
        <v>17561</v>
      </c>
      <c r="D4445" s="3" t="s">
        <v>17562</v>
      </c>
      <c r="E4445" s="3" t="s">
        <v>17562</v>
      </c>
      <c r="F4445" s="3" t="s">
        <v>17563</v>
      </c>
      <c r="G4445" s="3" t="s">
        <v>17562</v>
      </c>
      <c r="H4445" s="3" t="s">
        <v>35613</v>
      </c>
      <c r="I4445" s="3" t="s">
        <v>35613</v>
      </c>
      <c r="J4445" s="3" t="s">
        <v>35614</v>
      </c>
      <c r="K4445" s="3" t="s">
        <v>35613</v>
      </c>
      <c r="L4445" s="3"/>
    </row>
    <row r="4446" spans="1:12" ht="13.5" customHeight="1" x14ac:dyDescent="0.25">
      <c r="A4446" s="3" t="s">
        <v>988</v>
      </c>
      <c r="B4446" s="2" t="s">
        <v>43278</v>
      </c>
      <c r="C4446" s="2" t="s">
        <v>17564</v>
      </c>
      <c r="D4446" s="3" t="s">
        <v>17565</v>
      </c>
      <c r="E4446" s="3" t="s">
        <v>17565</v>
      </c>
      <c r="F4446" s="3" t="s">
        <v>17566</v>
      </c>
      <c r="G4446" s="3" t="s">
        <v>17567</v>
      </c>
      <c r="H4446" s="3" t="s">
        <v>35615</v>
      </c>
      <c r="I4446" s="3" t="s">
        <v>35615</v>
      </c>
      <c r="J4446" s="3" t="s">
        <v>35616</v>
      </c>
      <c r="K4446" s="3" t="s">
        <v>35617</v>
      </c>
      <c r="L4446" s="3"/>
    </row>
    <row r="4447" spans="1:12" ht="13.5" customHeight="1" x14ac:dyDescent="0.25">
      <c r="A4447" s="3" t="s">
        <v>988</v>
      </c>
      <c r="B4447" s="2" t="s">
        <v>43279</v>
      </c>
      <c r="C4447" s="2" t="s">
        <v>17568</v>
      </c>
      <c r="D4447" s="3" t="s">
        <v>17569</v>
      </c>
      <c r="E4447" s="3" t="s">
        <v>17569</v>
      </c>
      <c r="F4447" s="3" t="s">
        <v>17570</v>
      </c>
      <c r="G4447" s="3" t="s">
        <v>17571</v>
      </c>
      <c r="H4447" s="3" t="s">
        <v>35618</v>
      </c>
      <c r="I4447" s="3" t="s">
        <v>35618</v>
      </c>
      <c r="J4447" s="3" t="s">
        <v>35619</v>
      </c>
      <c r="K4447" s="3" t="s">
        <v>35620</v>
      </c>
      <c r="L4447" s="3"/>
    </row>
    <row r="4448" spans="1:12" ht="13.5" customHeight="1" x14ac:dyDescent="0.25">
      <c r="A4448" s="3" t="s">
        <v>988</v>
      </c>
      <c r="B4448" s="2" t="s">
        <v>43280</v>
      </c>
      <c r="C4448" s="2" t="s">
        <v>17572</v>
      </c>
      <c r="D4448" s="3" t="s">
        <v>17573</v>
      </c>
      <c r="E4448" s="3" t="s">
        <v>17573</v>
      </c>
      <c r="F4448" s="3" t="s">
        <v>17574</v>
      </c>
      <c r="G4448" s="3" t="s">
        <v>17575</v>
      </c>
      <c r="H4448" s="3" t="s">
        <v>35621</v>
      </c>
      <c r="I4448" s="3" t="s">
        <v>35621</v>
      </c>
      <c r="J4448" s="3" t="s">
        <v>35622</v>
      </c>
      <c r="K4448" s="4" t="s">
        <v>35623</v>
      </c>
      <c r="L4448" s="3"/>
    </row>
    <row r="4449" spans="1:12" ht="13.5" customHeight="1" x14ac:dyDescent="0.25">
      <c r="A4449" s="3" t="s">
        <v>988</v>
      </c>
      <c r="B4449" s="2" t="s">
        <v>43281</v>
      </c>
      <c r="C4449" s="2" t="s">
        <v>17576</v>
      </c>
      <c r="D4449" s="3" t="s">
        <v>17577</v>
      </c>
      <c r="E4449" s="3" t="s">
        <v>17577</v>
      </c>
      <c r="F4449" s="3" t="s">
        <v>17578</v>
      </c>
      <c r="G4449" s="3" t="s">
        <v>17579</v>
      </c>
      <c r="H4449" s="3" t="s">
        <v>35624</v>
      </c>
      <c r="I4449" s="3" t="s">
        <v>35624</v>
      </c>
      <c r="J4449" s="3" t="s">
        <v>35625</v>
      </c>
      <c r="K4449" s="4" t="s">
        <v>35626</v>
      </c>
      <c r="L4449" s="3"/>
    </row>
    <row r="4450" spans="1:12" ht="13.5" customHeight="1" x14ac:dyDescent="0.25">
      <c r="A4450" s="3" t="s">
        <v>988</v>
      </c>
      <c r="B4450" s="2" t="s">
        <v>43282</v>
      </c>
      <c r="C4450" s="2" t="s">
        <v>17580</v>
      </c>
      <c r="D4450" s="3" t="s">
        <v>17581</v>
      </c>
      <c r="E4450" s="3" t="s">
        <v>17581</v>
      </c>
      <c r="F4450" s="3" t="s">
        <v>17582</v>
      </c>
      <c r="G4450" s="3" t="s">
        <v>17583</v>
      </c>
      <c r="H4450" s="3" t="s">
        <v>35627</v>
      </c>
      <c r="I4450" s="3" t="s">
        <v>35627</v>
      </c>
      <c r="J4450" s="3" t="s">
        <v>35628</v>
      </c>
      <c r="K4450" s="3" t="s">
        <v>35629</v>
      </c>
      <c r="L4450" s="3"/>
    </row>
    <row r="4451" spans="1:12" ht="13.5" customHeight="1" x14ac:dyDescent="0.25">
      <c r="A4451" s="3" t="s">
        <v>988</v>
      </c>
      <c r="B4451" s="2" t="s">
        <v>43283</v>
      </c>
      <c r="C4451" s="2" t="s">
        <v>17584</v>
      </c>
      <c r="D4451" s="3" t="s">
        <v>17585</v>
      </c>
      <c r="E4451" s="3" t="s">
        <v>17585</v>
      </c>
      <c r="F4451" s="3" t="s">
        <v>17586</v>
      </c>
      <c r="G4451" s="3" t="s">
        <v>17587</v>
      </c>
      <c r="H4451" s="3" t="s">
        <v>35630</v>
      </c>
      <c r="I4451" s="3" t="s">
        <v>35630</v>
      </c>
      <c r="J4451" s="3" t="s">
        <v>35631</v>
      </c>
      <c r="K4451" s="3" t="s">
        <v>35632</v>
      </c>
      <c r="L4451" s="3"/>
    </row>
    <row r="4452" spans="1:12" ht="13.5" customHeight="1" x14ac:dyDescent="0.25">
      <c r="A4452" s="3" t="s">
        <v>988</v>
      </c>
      <c r="B4452" s="2" t="s">
        <v>43284</v>
      </c>
      <c r="C4452" s="2" t="s">
        <v>17588</v>
      </c>
      <c r="D4452" s="3" t="s">
        <v>17589</v>
      </c>
      <c r="E4452" s="3" t="s">
        <v>17589</v>
      </c>
      <c r="F4452" s="3" t="s">
        <v>17590</v>
      </c>
      <c r="G4452" s="3" t="s">
        <v>17591</v>
      </c>
      <c r="H4452" s="3" t="s">
        <v>35633</v>
      </c>
      <c r="I4452" s="3" t="s">
        <v>35633</v>
      </c>
      <c r="J4452" s="3" t="s">
        <v>35634</v>
      </c>
      <c r="K4452" s="3" t="s">
        <v>35635</v>
      </c>
      <c r="L4452" s="3"/>
    </row>
    <row r="4453" spans="1:12" ht="13.5" customHeight="1" x14ac:dyDescent="0.25">
      <c r="A4453" s="3" t="s">
        <v>988</v>
      </c>
      <c r="B4453" s="2" t="s">
        <v>43285</v>
      </c>
      <c r="C4453" s="2" t="s">
        <v>17592</v>
      </c>
      <c r="D4453" s="3" t="s">
        <v>17593</v>
      </c>
      <c r="E4453" s="3" t="s">
        <v>17593</v>
      </c>
      <c r="F4453" s="3" t="s">
        <v>17594</v>
      </c>
      <c r="G4453" s="3" t="s">
        <v>17595</v>
      </c>
      <c r="H4453" s="3" t="s">
        <v>35636</v>
      </c>
      <c r="I4453" s="3" t="s">
        <v>35636</v>
      </c>
      <c r="J4453" s="3" t="s">
        <v>35637</v>
      </c>
      <c r="K4453" s="3" t="s">
        <v>35638</v>
      </c>
      <c r="L4453" s="3"/>
    </row>
    <row r="4454" spans="1:12" ht="13.5" customHeight="1" x14ac:dyDescent="0.25">
      <c r="A4454" s="3" t="s">
        <v>988</v>
      </c>
      <c r="B4454" s="2" t="s">
        <v>43286</v>
      </c>
      <c r="C4454" s="2" t="s">
        <v>17596</v>
      </c>
      <c r="D4454" s="3" t="s">
        <v>17597</v>
      </c>
      <c r="E4454" s="3" t="s">
        <v>17597</v>
      </c>
      <c r="F4454" s="3" t="s">
        <v>17598</v>
      </c>
      <c r="G4454" s="3" t="s">
        <v>17599</v>
      </c>
      <c r="H4454" s="3" t="s">
        <v>35639</v>
      </c>
      <c r="I4454" s="3" t="s">
        <v>35639</v>
      </c>
      <c r="J4454" s="3" t="s">
        <v>35640</v>
      </c>
      <c r="K4454" s="3" t="s">
        <v>35641</v>
      </c>
      <c r="L4454" s="3"/>
    </row>
    <row r="4455" spans="1:12" ht="13.5" customHeight="1" x14ac:dyDescent="0.25">
      <c r="A4455" s="3" t="s">
        <v>988</v>
      </c>
      <c r="B4455" s="2" t="s">
        <v>43287</v>
      </c>
      <c r="C4455" s="2" t="s">
        <v>17600</v>
      </c>
      <c r="D4455" s="3" t="s">
        <v>17601</v>
      </c>
      <c r="E4455" s="3" t="s">
        <v>17601</v>
      </c>
      <c r="F4455" s="3" t="s">
        <v>17602</v>
      </c>
      <c r="G4455" s="3" t="s">
        <v>17603</v>
      </c>
      <c r="H4455" s="3" t="s">
        <v>35642</v>
      </c>
      <c r="I4455" s="3" t="s">
        <v>35642</v>
      </c>
      <c r="J4455" s="3" t="s">
        <v>35643</v>
      </c>
      <c r="K4455" s="3" t="s">
        <v>35644</v>
      </c>
      <c r="L4455" s="3"/>
    </row>
    <row r="4456" spans="1:12" ht="13.5" customHeight="1" x14ac:dyDescent="0.25">
      <c r="A4456" s="3" t="s">
        <v>988</v>
      </c>
      <c r="B4456" s="2" t="s">
        <v>43288</v>
      </c>
      <c r="C4456" s="2" t="s">
        <v>17604</v>
      </c>
      <c r="D4456" s="3" t="s">
        <v>17605</v>
      </c>
      <c r="E4456" s="3" t="s">
        <v>17605</v>
      </c>
      <c r="F4456" s="3" t="s">
        <v>17606</v>
      </c>
      <c r="G4456" s="3" t="s">
        <v>17607</v>
      </c>
      <c r="H4456" s="3" t="s">
        <v>35645</v>
      </c>
      <c r="I4456" s="3" t="s">
        <v>35645</v>
      </c>
      <c r="J4456" s="3" t="s">
        <v>35646</v>
      </c>
      <c r="K4456" s="3" t="s">
        <v>35647</v>
      </c>
      <c r="L4456" s="3"/>
    </row>
    <row r="4457" spans="1:12" ht="13.5" customHeight="1" x14ac:dyDescent="0.25">
      <c r="A4457" s="3" t="s">
        <v>988</v>
      </c>
      <c r="B4457" s="2" t="s">
        <v>43289</v>
      </c>
      <c r="C4457" s="2" t="s">
        <v>17608</v>
      </c>
      <c r="D4457" s="3" t="s">
        <v>17609</v>
      </c>
      <c r="E4457" s="3" t="s">
        <v>17609</v>
      </c>
      <c r="F4457" s="3" t="s">
        <v>17610</v>
      </c>
      <c r="G4457" s="3" t="s">
        <v>17611</v>
      </c>
      <c r="H4457" s="3" t="s">
        <v>35648</v>
      </c>
      <c r="I4457" s="3" t="s">
        <v>35648</v>
      </c>
      <c r="J4457" s="3" t="s">
        <v>35649</v>
      </c>
      <c r="K4457" s="3" t="s">
        <v>35650</v>
      </c>
      <c r="L4457" s="3"/>
    </row>
    <row r="4458" spans="1:12" ht="13.5" customHeight="1" x14ac:dyDescent="0.25">
      <c r="A4458" s="3" t="s">
        <v>988</v>
      </c>
      <c r="B4458" s="2" t="s">
        <v>43290</v>
      </c>
      <c r="C4458" s="2" t="s">
        <v>17612</v>
      </c>
      <c r="D4458" s="3" t="s">
        <v>17613</v>
      </c>
      <c r="E4458" s="3" t="s">
        <v>17613</v>
      </c>
      <c r="F4458" s="3" t="s">
        <v>17614</v>
      </c>
      <c r="G4458" s="3" t="s">
        <v>17615</v>
      </c>
      <c r="H4458" s="3" t="s">
        <v>35651</v>
      </c>
      <c r="I4458" s="3" t="s">
        <v>35651</v>
      </c>
      <c r="J4458" s="3" t="s">
        <v>35652</v>
      </c>
      <c r="K4458" s="3" t="s">
        <v>35653</v>
      </c>
      <c r="L4458" s="3"/>
    </row>
    <row r="4459" spans="1:12" ht="13.5" customHeight="1" x14ac:dyDescent="0.25">
      <c r="A4459" s="3" t="s">
        <v>988</v>
      </c>
      <c r="B4459" s="2" t="s">
        <v>43291</v>
      </c>
      <c r="C4459" s="2" t="s">
        <v>17616</v>
      </c>
      <c r="D4459" s="3" t="s">
        <v>17617</v>
      </c>
      <c r="E4459" s="3" t="s">
        <v>17617</v>
      </c>
      <c r="F4459" s="3" t="s">
        <v>17618</v>
      </c>
      <c r="G4459" s="3" t="s">
        <v>17619</v>
      </c>
      <c r="H4459" s="3" t="s">
        <v>35654</v>
      </c>
      <c r="I4459" s="3" t="s">
        <v>35654</v>
      </c>
      <c r="J4459" s="3" t="s">
        <v>35655</v>
      </c>
      <c r="K4459" s="3" t="s">
        <v>35656</v>
      </c>
      <c r="L4459" s="3"/>
    </row>
    <row r="4460" spans="1:12" ht="13.5" customHeight="1" x14ac:dyDescent="0.25">
      <c r="A4460" s="3" t="s">
        <v>988</v>
      </c>
      <c r="B4460" s="2" t="s">
        <v>43292</v>
      </c>
      <c r="C4460" s="2" t="s">
        <v>17620</v>
      </c>
      <c r="D4460" s="3" t="s">
        <v>17621</v>
      </c>
      <c r="E4460" s="3" t="s">
        <v>17622</v>
      </c>
      <c r="F4460" s="3" t="s">
        <v>17623</v>
      </c>
      <c r="G4460" s="3" t="s">
        <v>17624</v>
      </c>
      <c r="H4460" s="3" t="s">
        <v>35657</v>
      </c>
      <c r="I4460" s="3" t="s">
        <v>35658</v>
      </c>
      <c r="J4460" s="3" t="s">
        <v>35659</v>
      </c>
      <c r="K4460" s="3" t="s">
        <v>35660</v>
      </c>
      <c r="L4460" s="3"/>
    </row>
    <row r="4461" spans="1:12" ht="13.5" customHeight="1" x14ac:dyDescent="0.25">
      <c r="A4461" s="3" t="s">
        <v>988</v>
      </c>
      <c r="B4461" s="2" t="s">
        <v>43293</v>
      </c>
      <c r="C4461" s="2" t="s">
        <v>17625</v>
      </c>
      <c r="D4461" s="3" t="s">
        <v>17626</v>
      </c>
      <c r="E4461" s="3" t="s">
        <v>17627</v>
      </c>
      <c r="F4461" s="3" t="s">
        <v>17628</v>
      </c>
      <c r="G4461" s="3" t="s">
        <v>17629</v>
      </c>
      <c r="H4461" s="3" t="s">
        <v>35661</v>
      </c>
      <c r="I4461" s="3" t="s">
        <v>35662</v>
      </c>
      <c r="J4461" s="3" t="s">
        <v>35663</v>
      </c>
      <c r="K4461" s="3" t="s">
        <v>35664</v>
      </c>
      <c r="L4461" s="3"/>
    </row>
    <row r="4462" spans="1:12" ht="13.5" customHeight="1" x14ac:dyDescent="0.25">
      <c r="A4462" s="3" t="s">
        <v>988</v>
      </c>
      <c r="B4462" s="2" t="s">
        <v>43294</v>
      </c>
      <c r="C4462" s="2" t="s">
        <v>17630</v>
      </c>
      <c r="D4462" s="3" t="s">
        <v>17631</v>
      </c>
      <c r="E4462" s="3" t="s">
        <v>17631</v>
      </c>
      <c r="F4462" s="3" t="s">
        <v>17632</v>
      </c>
      <c r="G4462" s="3" t="s">
        <v>17633</v>
      </c>
      <c r="H4462" s="3" t="s">
        <v>35665</v>
      </c>
      <c r="I4462" s="3" t="s">
        <v>35665</v>
      </c>
      <c r="J4462" s="3" t="s">
        <v>35666</v>
      </c>
      <c r="K4462" s="3" t="s">
        <v>35667</v>
      </c>
      <c r="L4462" s="3"/>
    </row>
    <row r="4463" spans="1:12" ht="13.5" customHeight="1" x14ac:dyDescent="0.25">
      <c r="A4463" s="3" t="s">
        <v>988</v>
      </c>
      <c r="B4463" s="2" t="s">
        <v>43295</v>
      </c>
      <c r="C4463" s="2" t="s">
        <v>17634</v>
      </c>
      <c r="D4463" s="3" t="s">
        <v>17635</v>
      </c>
      <c r="E4463" s="3" t="s">
        <v>17635</v>
      </c>
      <c r="F4463" s="3" t="s">
        <v>17636</v>
      </c>
      <c r="G4463" s="3" t="s">
        <v>17637</v>
      </c>
      <c r="H4463" s="3" t="s">
        <v>35668</v>
      </c>
      <c r="I4463" s="3" t="s">
        <v>35668</v>
      </c>
      <c r="J4463" s="3" t="s">
        <v>35669</v>
      </c>
      <c r="K4463" s="3" t="s">
        <v>35670</v>
      </c>
      <c r="L4463" s="3"/>
    </row>
    <row r="4464" spans="1:12" ht="13.5" customHeight="1" x14ac:dyDescent="0.25">
      <c r="A4464" s="3" t="s">
        <v>988</v>
      </c>
      <c r="B4464" s="2" t="s">
        <v>43296</v>
      </c>
      <c r="C4464" s="2" t="s">
        <v>17638</v>
      </c>
      <c r="D4464" s="3" t="s">
        <v>17639</v>
      </c>
      <c r="E4464" s="3" t="s">
        <v>17639</v>
      </c>
      <c r="F4464" s="3" t="s">
        <v>17640</v>
      </c>
      <c r="G4464" s="3" t="s">
        <v>17641</v>
      </c>
      <c r="H4464" s="3" t="s">
        <v>35671</v>
      </c>
      <c r="I4464" s="3" t="s">
        <v>35671</v>
      </c>
      <c r="J4464" s="3" t="s">
        <v>35672</v>
      </c>
      <c r="K4464" s="3" t="s">
        <v>35673</v>
      </c>
      <c r="L4464" s="3"/>
    </row>
    <row r="4465" spans="1:12" ht="13.5" customHeight="1" x14ac:dyDescent="0.25">
      <c r="A4465" s="3" t="s">
        <v>988</v>
      </c>
      <c r="B4465" s="2" t="s">
        <v>43297</v>
      </c>
      <c r="C4465" s="2" t="s">
        <v>17642</v>
      </c>
      <c r="D4465" s="3" t="s">
        <v>17643</v>
      </c>
      <c r="E4465" s="3" t="s">
        <v>17643</v>
      </c>
      <c r="F4465" s="3" t="s">
        <v>17644</v>
      </c>
      <c r="G4465" s="3" t="s">
        <v>17645</v>
      </c>
      <c r="H4465" s="3" t="s">
        <v>35674</v>
      </c>
      <c r="I4465" s="3" t="s">
        <v>35674</v>
      </c>
      <c r="J4465" s="3" t="s">
        <v>35675</v>
      </c>
      <c r="K4465" s="3" t="s">
        <v>35676</v>
      </c>
      <c r="L4465" s="3"/>
    </row>
    <row r="4466" spans="1:12" ht="13.5" customHeight="1" x14ac:dyDescent="0.25">
      <c r="A4466" s="3" t="s">
        <v>988</v>
      </c>
      <c r="B4466" s="2" t="s">
        <v>43298</v>
      </c>
      <c r="C4466" s="2" t="s">
        <v>17646</v>
      </c>
      <c r="D4466" s="3" t="s">
        <v>17647</v>
      </c>
      <c r="E4466" s="3" t="s">
        <v>17647</v>
      </c>
      <c r="F4466" s="3" t="s">
        <v>17648</v>
      </c>
      <c r="G4466" s="3" t="s">
        <v>17649</v>
      </c>
      <c r="H4466" s="3" t="s">
        <v>35677</v>
      </c>
      <c r="I4466" s="3" t="s">
        <v>35677</v>
      </c>
      <c r="J4466" s="3" t="s">
        <v>35678</v>
      </c>
      <c r="K4466" s="3" t="s">
        <v>35679</v>
      </c>
      <c r="L4466" s="3"/>
    </row>
    <row r="4467" spans="1:12" ht="13.5" customHeight="1" x14ac:dyDescent="0.25">
      <c r="A4467" s="3" t="s">
        <v>36</v>
      </c>
      <c r="B4467" s="2" t="s">
        <v>43299</v>
      </c>
      <c r="C4467" s="2" t="s">
        <v>17650</v>
      </c>
      <c r="D4467" s="3" t="s">
        <v>17651</v>
      </c>
      <c r="E4467" s="3" t="s">
        <v>17651</v>
      </c>
      <c r="F4467" s="3" t="s">
        <v>17652</v>
      </c>
      <c r="G4467" s="3" t="s">
        <v>17651</v>
      </c>
      <c r="H4467" s="3" t="s">
        <v>35680</v>
      </c>
      <c r="I4467" s="3" t="s">
        <v>35680</v>
      </c>
      <c r="J4467" s="3" t="s">
        <v>35681</v>
      </c>
      <c r="K4467" s="3" t="s">
        <v>35680</v>
      </c>
      <c r="L4467" s="3"/>
    </row>
    <row r="4468" spans="1:12" ht="13.5" customHeight="1" x14ac:dyDescent="0.25">
      <c r="A4468" s="3" t="s">
        <v>493</v>
      </c>
      <c r="B4468" s="2" t="s">
        <v>43300</v>
      </c>
      <c r="C4468" s="2" t="s">
        <v>17653</v>
      </c>
      <c r="D4468" s="3" t="s">
        <v>17654</v>
      </c>
      <c r="E4468" s="3" t="s">
        <v>17654</v>
      </c>
      <c r="F4468" s="3" t="s">
        <v>17655</v>
      </c>
      <c r="G4468" s="3" t="s">
        <v>17654</v>
      </c>
      <c r="H4468" s="3" t="s">
        <v>35682</v>
      </c>
      <c r="I4468" s="3" t="s">
        <v>35682</v>
      </c>
      <c r="J4468" s="3" t="s">
        <v>35683</v>
      </c>
      <c r="K4468" s="3" t="s">
        <v>35682</v>
      </c>
      <c r="L4468" s="3"/>
    </row>
    <row r="4469" spans="1:12" ht="13.5" customHeight="1" x14ac:dyDescent="0.25">
      <c r="A4469" s="3" t="s">
        <v>9</v>
      </c>
      <c r="B4469" s="2" t="s">
        <v>43301</v>
      </c>
      <c r="C4469" s="2" t="s">
        <v>17656</v>
      </c>
      <c r="D4469" s="3" t="s">
        <v>17657</v>
      </c>
      <c r="E4469" s="3" t="s">
        <v>17657</v>
      </c>
      <c r="F4469" s="3" t="s">
        <v>17658</v>
      </c>
      <c r="G4469" s="3" t="s">
        <v>17659</v>
      </c>
      <c r="H4469" s="3" t="s">
        <v>35684</v>
      </c>
      <c r="I4469" s="3" t="s">
        <v>35684</v>
      </c>
      <c r="J4469" s="3" t="s">
        <v>35685</v>
      </c>
      <c r="K4469" s="3" t="s">
        <v>35686</v>
      </c>
      <c r="L4469" s="3"/>
    </row>
    <row r="4470" spans="1:12" ht="13.5" customHeight="1" x14ac:dyDescent="0.25">
      <c r="A4470" s="3" t="s">
        <v>54</v>
      </c>
      <c r="B4470" s="2" t="s">
        <v>43302</v>
      </c>
      <c r="C4470" s="2" t="s">
        <v>17660</v>
      </c>
      <c r="D4470" s="3" t="s">
        <v>17661</v>
      </c>
      <c r="E4470" s="3" t="s">
        <v>17661</v>
      </c>
      <c r="F4470" s="3" t="s">
        <v>17662</v>
      </c>
      <c r="G4470" s="3" t="s">
        <v>17663</v>
      </c>
      <c r="H4470" s="3" t="s">
        <v>35687</v>
      </c>
      <c r="I4470" s="3" t="s">
        <v>35687</v>
      </c>
      <c r="J4470" s="3" t="s">
        <v>35688</v>
      </c>
      <c r="K4470" s="3" t="s">
        <v>35689</v>
      </c>
      <c r="L4470" s="3"/>
    </row>
    <row r="4471" spans="1:12" ht="13.5" customHeight="1" x14ac:dyDescent="0.25">
      <c r="A4471" s="3" t="s">
        <v>9</v>
      </c>
      <c r="B4471" s="2" t="s">
        <v>43303</v>
      </c>
      <c r="C4471" s="2" t="s">
        <v>17664</v>
      </c>
      <c r="D4471" s="3" t="s">
        <v>17665</v>
      </c>
      <c r="E4471" s="3" t="s">
        <v>17665</v>
      </c>
      <c r="F4471" s="3" t="s">
        <v>17666</v>
      </c>
      <c r="G4471" s="3" t="s">
        <v>17667</v>
      </c>
      <c r="H4471" s="3" t="s">
        <v>35690</v>
      </c>
      <c r="I4471" s="3" t="s">
        <v>35690</v>
      </c>
      <c r="J4471" s="3" t="s">
        <v>35691</v>
      </c>
      <c r="K4471" s="3" t="s">
        <v>35692</v>
      </c>
      <c r="L4471" s="3"/>
    </row>
    <row r="4472" spans="1:12" ht="13.5" customHeight="1" x14ac:dyDescent="0.25">
      <c r="A4472" s="3" t="s">
        <v>988</v>
      </c>
      <c r="B4472" s="2" t="s">
        <v>43304</v>
      </c>
      <c r="C4472" s="2" t="s">
        <v>17668</v>
      </c>
      <c r="D4472" s="3" t="s">
        <v>17669</v>
      </c>
      <c r="E4472" s="3" t="s">
        <v>17669</v>
      </c>
      <c r="F4472" s="3" t="s">
        <v>17670</v>
      </c>
      <c r="G4472" s="3" t="s">
        <v>17671</v>
      </c>
      <c r="H4472" s="3" t="s">
        <v>35693</v>
      </c>
      <c r="I4472" s="3" t="s">
        <v>35693</v>
      </c>
      <c r="J4472" s="3" t="s">
        <v>35694</v>
      </c>
      <c r="K4472" s="3" t="s">
        <v>35695</v>
      </c>
      <c r="L4472" s="3"/>
    </row>
    <row r="4473" spans="1:12" ht="13.5" customHeight="1" x14ac:dyDescent="0.25">
      <c r="A4473" s="3" t="s">
        <v>988</v>
      </c>
      <c r="B4473" s="2" t="s">
        <v>43305</v>
      </c>
      <c r="C4473" s="2" t="s">
        <v>17672</v>
      </c>
      <c r="D4473" s="3" t="s">
        <v>17673</v>
      </c>
      <c r="E4473" s="3" t="s">
        <v>17673</v>
      </c>
      <c r="F4473" s="3" t="s">
        <v>17674</v>
      </c>
      <c r="G4473" s="3" t="s">
        <v>17675</v>
      </c>
      <c r="H4473" s="3" t="s">
        <v>35696</v>
      </c>
      <c r="I4473" s="3" t="s">
        <v>35696</v>
      </c>
      <c r="J4473" s="3" t="s">
        <v>35697</v>
      </c>
      <c r="K4473" s="3" t="s">
        <v>35698</v>
      </c>
      <c r="L4473" s="3"/>
    </row>
    <row r="4474" spans="1:12" ht="13.5" customHeight="1" x14ac:dyDescent="0.25">
      <c r="A4474" s="3" t="s">
        <v>213</v>
      </c>
      <c r="B4474" s="2" t="s">
        <v>43306</v>
      </c>
      <c r="C4474" s="2" t="s">
        <v>17676</v>
      </c>
      <c r="D4474" s="3" t="s">
        <v>17677</v>
      </c>
      <c r="E4474" s="3" t="s">
        <v>17677</v>
      </c>
      <c r="F4474" s="3" t="s">
        <v>17678</v>
      </c>
      <c r="G4474" s="3" t="s">
        <v>17677</v>
      </c>
      <c r="H4474" s="3" t="s">
        <v>35699</v>
      </c>
      <c r="I4474" s="3" t="s">
        <v>35699</v>
      </c>
      <c r="J4474" s="3" t="s">
        <v>35700</v>
      </c>
      <c r="K4474" s="3" t="s">
        <v>35699</v>
      </c>
      <c r="L4474" s="3"/>
    </row>
    <row r="4475" spans="1:12" ht="13.5" customHeight="1" x14ac:dyDescent="0.25">
      <c r="A4475" s="3" t="s">
        <v>9</v>
      </c>
      <c r="B4475" s="2" t="s">
        <v>43307</v>
      </c>
      <c r="C4475" s="2" t="s">
        <v>17679</v>
      </c>
      <c r="D4475" s="3" t="s">
        <v>17680</v>
      </c>
      <c r="E4475" s="3" t="s">
        <v>17681</v>
      </c>
      <c r="F4475" s="3" t="s">
        <v>17682</v>
      </c>
      <c r="G4475" s="3" t="s">
        <v>17683</v>
      </c>
      <c r="H4475" s="3" t="s">
        <v>35701</v>
      </c>
      <c r="I4475" s="3" t="s">
        <v>35702</v>
      </c>
      <c r="J4475" s="3" t="s">
        <v>35703</v>
      </c>
      <c r="K4475" s="3" t="s">
        <v>35704</v>
      </c>
      <c r="L4475" s="3"/>
    </row>
    <row r="4476" spans="1:12" ht="13.5" customHeight="1" x14ac:dyDescent="0.25">
      <c r="A4476" s="3" t="s">
        <v>1258</v>
      </c>
      <c r="B4476" s="2" t="s">
        <v>43308</v>
      </c>
      <c r="C4476" s="2" t="s">
        <v>17684</v>
      </c>
      <c r="D4476" s="3" t="s">
        <v>17685</v>
      </c>
      <c r="E4476" s="3" t="s">
        <v>17685</v>
      </c>
      <c r="F4476" s="3" t="s">
        <v>17686</v>
      </c>
      <c r="G4476" s="3" t="s">
        <v>17685</v>
      </c>
      <c r="H4476" s="3" t="s">
        <v>35705</v>
      </c>
      <c r="I4476" s="3" t="s">
        <v>35705</v>
      </c>
      <c r="J4476" s="3" t="s">
        <v>35706</v>
      </c>
      <c r="K4476" s="3" t="s">
        <v>35705</v>
      </c>
      <c r="L4476" s="3"/>
    </row>
    <row r="4477" spans="1:12" ht="13.5" customHeight="1" x14ac:dyDescent="0.25">
      <c r="A4477" s="3" t="s">
        <v>9</v>
      </c>
      <c r="B4477" s="2" t="s">
        <v>43309</v>
      </c>
      <c r="C4477" s="2" t="s">
        <v>17687</v>
      </c>
      <c r="D4477" s="3" t="s">
        <v>17688</v>
      </c>
      <c r="E4477" s="3" t="s">
        <v>17689</v>
      </c>
      <c r="F4477" s="3" t="s">
        <v>17690</v>
      </c>
      <c r="G4477" s="3" t="s">
        <v>17691</v>
      </c>
      <c r="H4477" s="3" t="s">
        <v>35707</v>
      </c>
      <c r="I4477" s="3" t="s">
        <v>35708</v>
      </c>
      <c r="J4477" s="3" t="s">
        <v>35709</v>
      </c>
      <c r="K4477" s="3" t="s">
        <v>35710</v>
      </c>
      <c r="L4477" s="3"/>
    </row>
    <row r="4478" spans="1:12" ht="13.5" customHeight="1" x14ac:dyDescent="0.25">
      <c r="A4478" s="3" t="s">
        <v>9</v>
      </c>
      <c r="B4478" s="2" t="s">
        <v>43310</v>
      </c>
      <c r="C4478" s="2" t="s">
        <v>17692</v>
      </c>
      <c r="D4478" s="3" t="s">
        <v>17693</v>
      </c>
      <c r="E4478" s="3" t="s">
        <v>17694</v>
      </c>
      <c r="F4478" s="3" t="s">
        <v>17695</v>
      </c>
      <c r="G4478" s="3" t="s">
        <v>17696</v>
      </c>
      <c r="H4478" s="3" t="s">
        <v>35711</v>
      </c>
      <c r="I4478" s="3" t="s">
        <v>35712</v>
      </c>
      <c r="J4478" s="3" t="s">
        <v>35713</v>
      </c>
      <c r="K4478" s="3" t="s">
        <v>35714</v>
      </c>
      <c r="L4478" s="3"/>
    </row>
    <row r="4479" spans="1:12" ht="13.5" customHeight="1" x14ac:dyDescent="0.25">
      <c r="A4479" s="3" t="s">
        <v>145</v>
      </c>
      <c r="B4479" s="2" t="s">
        <v>43311</v>
      </c>
      <c r="C4479" s="2" t="s">
        <v>17697</v>
      </c>
      <c r="D4479" s="3" t="s">
        <v>17698</v>
      </c>
      <c r="E4479" s="3" t="s">
        <v>17698</v>
      </c>
      <c r="F4479" s="3" t="s">
        <v>17699</v>
      </c>
      <c r="G4479" s="3" t="s">
        <v>17698</v>
      </c>
      <c r="H4479" s="3" t="s">
        <v>35715</v>
      </c>
      <c r="I4479" s="3" t="s">
        <v>35715</v>
      </c>
      <c r="J4479" s="3" t="s">
        <v>35716</v>
      </c>
      <c r="K4479" s="3" t="s">
        <v>35715</v>
      </c>
      <c r="L4479" s="3"/>
    </row>
    <row r="4480" spans="1:12" ht="13.5" customHeight="1" x14ac:dyDescent="0.25">
      <c r="A4480" s="3" t="s">
        <v>493</v>
      </c>
      <c r="B4480" s="2" t="s">
        <v>43312</v>
      </c>
      <c r="C4480" s="2" t="s">
        <v>17700</v>
      </c>
      <c r="D4480" s="3" t="s">
        <v>17701</v>
      </c>
      <c r="E4480" s="3" t="s">
        <v>17701</v>
      </c>
      <c r="F4480" s="3" t="s">
        <v>17702</v>
      </c>
      <c r="G4480" s="3" t="s">
        <v>17701</v>
      </c>
      <c r="H4480" s="3" t="s">
        <v>35717</v>
      </c>
      <c r="I4480" s="3" t="s">
        <v>35717</v>
      </c>
      <c r="J4480" s="3" t="s">
        <v>35718</v>
      </c>
      <c r="K4480" s="3" t="s">
        <v>35717</v>
      </c>
      <c r="L4480" s="3"/>
    </row>
    <row r="4481" spans="1:12" ht="13.5" customHeight="1" x14ac:dyDescent="0.25">
      <c r="A4481" s="3" t="s">
        <v>493</v>
      </c>
      <c r="B4481" s="2" t="s">
        <v>43313</v>
      </c>
      <c r="C4481" s="2" t="s">
        <v>17703</v>
      </c>
      <c r="D4481" s="3" t="s">
        <v>17704</v>
      </c>
      <c r="E4481" s="3" t="s">
        <v>17704</v>
      </c>
      <c r="F4481" s="3" t="s">
        <v>17705</v>
      </c>
      <c r="G4481" s="3" t="s">
        <v>17704</v>
      </c>
      <c r="H4481" s="3" t="s">
        <v>35719</v>
      </c>
      <c r="I4481" s="3" t="s">
        <v>35719</v>
      </c>
      <c r="J4481" s="3" t="s">
        <v>35720</v>
      </c>
      <c r="K4481" s="3" t="s">
        <v>35719</v>
      </c>
      <c r="L4481" s="3"/>
    </row>
    <row r="4482" spans="1:12" ht="13.5" customHeight="1" x14ac:dyDescent="0.25">
      <c r="A4482" s="3" t="s">
        <v>106</v>
      </c>
      <c r="B4482" s="2" t="s">
        <v>43314</v>
      </c>
      <c r="C4482" s="2" t="s">
        <v>17706</v>
      </c>
      <c r="D4482" s="3" t="s">
        <v>17707</v>
      </c>
      <c r="E4482" s="3" t="s">
        <v>17708</v>
      </c>
      <c r="F4482" s="3" t="s">
        <v>17709</v>
      </c>
      <c r="G4482" s="3" t="s">
        <v>17710</v>
      </c>
      <c r="H4482" s="3" t="s">
        <v>35721</v>
      </c>
      <c r="I4482" s="3" t="s">
        <v>35721</v>
      </c>
      <c r="J4482" s="3" t="s">
        <v>35722</v>
      </c>
      <c r="K4482" s="3" t="s">
        <v>35723</v>
      </c>
      <c r="L4482" s="3"/>
    </row>
    <row r="4483" spans="1:12" ht="13.5" customHeight="1" x14ac:dyDescent="0.25">
      <c r="A4483" s="3" t="s">
        <v>9</v>
      </c>
      <c r="B4483" s="2" t="s">
        <v>43314</v>
      </c>
      <c r="C4483" s="2" t="s">
        <v>17706</v>
      </c>
      <c r="D4483" s="3" t="s">
        <v>17707</v>
      </c>
      <c r="E4483" s="3" t="s">
        <v>17708</v>
      </c>
      <c r="F4483" s="3" t="s">
        <v>17709</v>
      </c>
      <c r="G4483" s="3" t="s">
        <v>17710</v>
      </c>
      <c r="H4483" s="3" t="s">
        <v>35721</v>
      </c>
      <c r="I4483" s="3" t="s">
        <v>35721</v>
      </c>
      <c r="J4483" s="3" t="s">
        <v>35722</v>
      </c>
      <c r="K4483" s="3" t="s">
        <v>35723</v>
      </c>
      <c r="L4483" s="3"/>
    </row>
    <row r="4484" spans="1:12" ht="13.5" customHeight="1" x14ac:dyDescent="0.25">
      <c r="A4484" s="3" t="s">
        <v>9</v>
      </c>
      <c r="B4484" s="2" t="s">
        <v>43315</v>
      </c>
      <c r="C4484" s="2" t="s">
        <v>17711</v>
      </c>
      <c r="D4484" s="3" t="s">
        <v>17712</v>
      </c>
      <c r="E4484" s="3" t="s">
        <v>17713</v>
      </c>
      <c r="F4484" s="3" t="s">
        <v>17714</v>
      </c>
      <c r="G4484" s="3" t="s">
        <v>17715</v>
      </c>
      <c r="H4484" s="3" t="s">
        <v>35724</v>
      </c>
      <c r="I4484" s="3" t="s">
        <v>35725</v>
      </c>
      <c r="J4484" s="3" t="s">
        <v>35726</v>
      </c>
      <c r="K4484" s="3" t="s">
        <v>35727</v>
      </c>
      <c r="L4484" s="3"/>
    </row>
    <row r="4485" spans="1:12" ht="13.5" customHeight="1" x14ac:dyDescent="0.25">
      <c r="A4485" s="3" t="s">
        <v>9</v>
      </c>
      <c r="B4485" s="2" t="s">
        <v>43316</v>
      </c>
      <c r="C4485" s="2" t="s">
        <v>17716</v>
      </c>
      <c r="D4485" s="3" t="s">
        <v>17717</v>
      </c>
      <c r="E4485" s="3" t="s">
        <v>17718</v>
      </c>
      <c r="F4485" s="3" t="s">
        <v>17719</v>
      </c>
      <c r="G4485" s="3" t="s">
        <v>17720</v>
      </c>
      <c r="H4485" s="3" t="s">
        <v>35728</v>
      </c>
      <c r="I4485" s="3" t="s">
        <v>35729</v>
      </c>
      <c r="J4485" s="3" t="s">
        <v>35730</v>
      </c>
      <c r="K4485" s="3" t="s">
        <v>35731</v>
      </c>
      <c r="L4485" s="3"/>
    </row>
    <row r="4486" spans="1:12" ht="13.5" customHeight="1" x14ac:dyDescent="0.25">
      <c r="A4486" s="3" t="s">
        <v>9</v>
      </c>
      <c r="B4486" s="2" t="s">
        <v>43317</v>
      </c>
      <c r="C4486" s="2" t="s">
        <v>17721</v>
      </c>
      <c r="D4486" s="3" t="s">
        <v>17722</v>
      </c>
      <c r="E4486" s="3" t="s">
        <v>17722</v>
      </c>
      <c r="F4486" s="3" t="s">
        <v>17723</v>
      </c>
      <c r="G4486" s="3" t="s">
        <v>17724</v>
      </c>
      <c r="H4486" s="3" t="s">
        <v>35732</v>
      </c>
      <c r="I4486" s="3" t="s">
        <v>35732</v>
      </c>
      <c r="J4486" s="3" t="s">
        <v>35733</v>
      </c>
      <c r="K4486" s="3" t="s">
        <v>35734</v>
      </c>
      <c r="L4486" s="3"/>
    </row>
    <row r="4487" spans="1:12" ht="13.5" customHeight="1" x14ac:dyDescent="0.25">
      <c r="A4487" s="3" t="s">
        <v>9</v>
      </c>
      <c r="B4487" s="2" t="s">
        <v>43318</v>
      </c>
      <c r="C4487" s="2" t="s">
        <v>17725</v>
      </c>
      <c r="D4487" s="3" t="s">
        <v>17726</v>
      </c>
      <c r="E4487" s="3" t="s">
        <v>17727</v>
      </c>
      <c r="F4487" s="3" t="s">
        <v>17728</v>
      </c>
      <c r="G4487" s="3" t="s">
        <v>17726</v>
      </c>
      <c r="H4487" s="3" t="s">
        <v>35735</v>
      </c>
      <c r="I4487" s="3" t="s">
        <v>35736</v>
      </c>
      <c r="J4487" s="3" t="s">
        <v>35737</v>
      </c>
      <c r="K4487" s="3" t="s">
        <v>35735</v>
      </c>
      <c r="L4487" s="3"/>
    </row>
    <row r="4488" spans="1:12" ht="13.5" customHeight="1" x14ac:dyDescent="0.25">
      <c r="A4488" s="3" t="s">
        <v>9</v>
      </c>
      <c r="B4488" s="2" t="s">
        <v>43319</v>
      </c>
      <c r="C4488" s="2" t="s">
        <v>17729</v>
      </c>
      <c r="D4488" s="3" t="s">
        <v>17730</v>
      </c>
      <c r="E4488" s="3" t="s">
        <v>17730</v>
      </c>
      <c r="F4488" s="3" t="s">
        <v>17731</v>
      </c>
      <c r="G4488" s="3" t="s">
        <v>17732</v>
      </c>
      <c r="H4488" s="3" t="s">
        <v>35738</v>
      </c>
      <c r="I4488" s="3" t="s">
        <v>35738</v>
      </c>
      <c r="J4488" s="3" t="s">
        <v>35739</v>
      </c>
      <c r="K4488" s="3" t="s">
        <v>35740</v>
      </c>
      <c r="L4488" s="3"/>
    </row>
    <row r="4489" spans="1:12" ht="13.5" customHeight="1" x14ac:dyDescent="0.25">
      <c r="A4489" s="3" t="s">
        <v>9</v>
      </c>
      <c r="B4489" s="2" t="s">
        <v>43320</v>
      </c>
      <c r="C4489" s="2" t="s">
        <v>17733</v>
      </c>
      <c r="D4489" s="3" t="s">
        <v>17734</v>
      </c>
      <c r="E4489" s="3" t="s">
        <v>17734</v>
      </c>
      <c r="F4489" s="3" t="s">
        <v>17735</v>
      </c>
      <c r="G4489" s="3" t="s">
        <v>17736</v>
      </c>
      <c r="H4489" s="3" t="s">
        <v>35096</v>
      </c>
      <c r="I4489" s="3" t="s">
        <v>35096</v>
      </c>
      <c r="J4489" s="3" t="s">
        <v>35741</v>
      </c>
      <c r="K4489" s="3" t="s">
        <v>35742</v>
      </c>
      <c r="L4489" s="3"/>
    </row>
    <row r="4490" spans="1:12" ht="13.5" customHeight="1" x14ac:dyDescent="0.25">
      <c r="A4490" s="3" t="s">
        <v>9</v>
      </c>
      <c r="B4490" s="2" t="s">
        <v>43321</v>
      </c>
      <c r="C4490" s="2" t="s">
        <v>17737</v>
      </c>
      <c r="D4490" s="3" t="s">
        <v>17738</v>
      </c>
      <c r="E4490" s="3" t="s">
        <v>17739</v>
      </c>
      <c r="F4490" s="3" t="s">
        <v>17740</v>
      </c>
      <c r="G4490" s="3" t="s">
        <v>17741</v>
      </c>
      <c r="H4490" s="3" t="s">
        <v>35743</v>
      </c>
      <c r="I4490" s="3" t="s">
        <v>35744</v>
      </c>
      <c r="J4490" s="3" t="s">
        <v>35745</v>
      </c>
      <c r="K4490" s="3" t="s">
        <v>35746</v>
      </c>
      <c r="L4490" s="3"/>
    </row>
    <row r="4491" spans="1:12" ht="13.5" customHeight="1" x14ac:dyDescent="0.25">
      <c r="A4491" s="3" t="s">
        <v>9</v>
      </c>
      <c r="B4491" s="2" t="s">
        <v>43322</v>
      </c>
      <c r="C4491" s="2" t="s">
        <v>17742</v>
      </c>
      <c r="D4491" s="3" t="s">
        <v>17743</v>
      </c>
      <c r="E4491" s="3" t="s">
        <v>17744</v>
      </c>
      <c r="F4491" s="3" t="s">
        <v>17745</v>
      </c>
      <c r="G4491" s="3" t="s">
        <v>17746</v>
      </c>
      <c r="H4491" s="3" t="s">
        <v>35747</v>
      </c>
      <c r="I4491" s="3" t="s">
        <v>35748</v>
      </c>
      <c r="J4491" s="3" t="s">
        <v>35749</v>
      </c>
      <c r="K4491" s="3" t="s">
        <v>35750</v>
      </c>
      <c r="L4491" s="3"/>
    </row>
    <row r="4492" spans="1:12" ht="13.5" customHeight="1" x14ac:dyDescent="0.25">
      <c r="A4492" s="3" t="s">
        <v>9</v>
      </c>
      <c r="B4492" s="2" t="s">
        <v>43323</v>
      </c>
      <c r="C4492" s="2" t="s">
        <v>17747</v>
      </c>
      <c r="D4492" s="3" t="s">
        <v>17748</v>
      </c>
      <c r="E4492" s="3" t="s">
        <v>17749</v>
      </c>
      <c r="F4492" s="3" t="s">
        <v>17750</v>
      </c>
      <c r="G4492" s="3" t="s">
        <v>17748</v>
      </c>
      <c r="H4492" s="3" t="s">
        <v>35751</v>
      </c>
      <c r="I4492" s="3" t="s">
        <v>35752</v>
      </c>
      <c r="J4492" s="3" t="s">
        <v>35753</v>
      </c>
      <c r="K4492" s="3" t="s">
        <v>35751</v>
      </c>
      <c r="L4492" s="3"/>
    </row>
    <row r="4493" spans="1:12" ht="13.5" customHeight="1" x14ac:dyDescent="0.25">
      <c r="A4493" s="3" t="s">
        <v>9</v>
      </c>
      <c r="B4493" s="2" t="s">
        <v>43324</v>
      </c>
      <c r="C4493" s="2" t="s">
        <v>17751</v>
      </c>
      <c r="D4493" s="3" t="s">
        <v>17752</v>
      </c>
      <c r="E4493" s="3" t="s">
        <v>17752</v>
      </c>
      <c r="F4493" s="3" t="s">
        <v>17753</v>
      </c>
      <c r="G4493" s="3" t="s">
        <v>17754</v>
      </c>
      <c r="H4493" s="3" t="s">
        <v>35754</v>
      </c>
      <c r="I4493" s="3" t="s">
        <v>35754</v>
      </c>
      <c r="J4493" s="3" t="s">
        <v>35755</v>
      </c>
      <c r="K4493" s="3" t="s">
        <v>35756</v>
      </c>
      <c r="L4493" s="3"/>
    </row>
    <row r="4494" spans="1:12" ht="13.5" customHeight="1" x14ac:dyDescent="0.25">
      <c r="A4494" s="3" t="s">
        <v>9</v>
      </c>
      <c r="B4494" s="2" t="s">
        <v>43325</v>
      </c>
      <c r="C4494" s="2" t="s">
        <v>17755</v>
      </c>
      <c r="D4494" s="3" t="s">
        <v>17756</v>
      </c>
      <c r="E4494" s="3" t="s">
        <v>17757</v>
      </c>
      <c r="F4494" s="3" t="s">
        <v>17758</v>
      </c>
      <c r="G4494" s="3" t="s">
        <v>17759</v>
      </c>
      <c r="H4494" s="3" t="s">
        <v>35757</v>
      </c>
      <c r="I4494" s="3" t="s">
        <v>35758</v>
      </c>
      <c r="J4494" s="3" t="s">
        <v>35759</v>
      </c>
      <c r="K4494" s="3" t="s">
        <v>35760</v>
      </c>
      <c r="L4494" s="3"/>
    </row>
    <row r="4495" spans="1:12" ht="13.5" customHeight="1" x14ac:dyDescent="0.25">
      <c r="A4495" s="3" t="s">
        <v>9</v>
      </c>
      <c r="B4495" s="2" t="s">
        <v>43326</v>
      </c>
      <c r="C4495" s="2" t="s">
        <v>17760</v>
      </c>
      <c r="D4495" s="3" t="s">
        <v>17761</v>
      </c>
      <c r="E4495" s="3" t="s">
        <v>17761</v>
      </c>
      <c r="F4495" s="3" t="s">
        <v>17762</v>
      </c>
      <c r="G4495" s="3" t="s">
        <v>17763</v>
      </c>
      <c r="H4495" s="3" t="s">
        <v>35761</v>
      </c>
      <c r="I4495" s="3" t="s">
        <v>35761</v>
      </c>
      <c r="J4495" s="3" t="s">
        <v>35762</v>
      </c>
      <c r="K4495" s="3" t="s">
        <v>35763</v>
      </c>
      <c r="L4495" s="3"/>
    </row>
    <row r="4496" spans="1:12" ht="13.5" customHeight="1" x14ac:dyDescent="0.25">
      <c r="A4496" s="3" t="s">
        <v>9</v>
      </c>
      <c r="B4496" s="2" t="s">
        <v>43327</v>
      </c>
      <c r="C4496" s="2" t="s">
        <v>17764</v>
      </c>
      <c r="D4496" s="3" t="s">
        <v>17765</v>
      </c>
      <c r="E4496" s="3" t="s">
        <v>17766</v>
      </c>
      <c r="F4496" s="3" t="s">
        <v>17767</v>
      </c>
      <c r="G4496" s="3" t="s">
        <v>17768</v>
      </c>
      <c r="H4496" s="3" t="s">
        <v>35764</v>
      </c>
      <c r="I4496" s="3" t="s">
        <v>35765</v>
      </c>
      <c r="J4496" s="3" t="s">
        <v>35766</v>
      </c>
      <c r="K4496" s="3" t="s">
        <v>35767</v>
      </c>
      <c r="L4496" s="3"/>
    </row>
    <row r="4497" spans="1:12" ht="13.5" customHeight="1" x14ac:dyDescent="0.25">
      <c r="A4497" s="3" t="s">
        <v>70</v>
      </c>
      <c r="B4497" s="2" t="s">
        <v>43328</v>
      </c>
      <c r="C4497" s="2" t="s">
        <v>17769</v>
      </c>
      <c r="D4497" s="3" t="s">
        <v>17770</v>
      </c>
      <c r="E4497" s="3" t="s">
        <v>17771</v>
      </c>
      <c r="F4497" s="3" t="s">
        <v>17772</v>
      </c>
      <c r="G4497" s="3" t="s">
        <v>17773</v>
      </c>
      <c r="H4497" s="3" t="s">
        <v>35768</v>
      </c>
      <c r="I4497" s="3" t="s">
        <v>35769</v>
      </c>
      <c r="J4497" s="3" t="s">
        <v>35770</v>
      </c>
      <c r="K4497" s="3" t="s">
        <v>35771</v>
      </c>
      <c r="L4497" s="3"/>
    </row>
    <row r="4498" spans="1:12" ht="13.5" customHeight="1" x14ac:dyDescent="0.25">
      <c r="A4498" s="3" t="s">
        <v>9</v>
      </c>
      <c r="B4498" s="2" t="s">
        <v>43329</v>
      </c>
      <c r="C4498" s="2" t="s">
        <v>17774</v>
      </c>
      <c r="D4498" s="3" t="s">
        <v>17775</v>
      </c>
      <c r="E4498" s="3" t="s">
        <v>17775</v>
      </c>
      <c r="F4498" s="3" t="s">
        <v>17776</v>
      </c>
      <c r="G4498" s="3" t="s">
        <v>17777</v>
      </c>
      <c r="H4498" s="3" t="s">
        <v>35772</v>
      </c>
      <c r="I4498" s="3" t="s">
        <v>35772</v>
      </c>
      <c r="J4498" s="3" t="s">
        <v>35773</v>
      </c>
      <c r="K4498" s="3" t="s">
        <v>35774</v>
      </c>
      <c r="L4498" s="3"/>
    </row>
    <row r="4499" spans="1:12" ht="13.5" customHeight="1" x14ac:dyDescent="0.25">
      <c r="A4499" s="3" t="s">
        <v>9</v>
      </c>
      <c r="B4499" s="2" t="s">
        <v>43330</v>
      </c>
      <c r="C4499" s="2" t="s">
        <v>17778</v>
      </c>
      <c r="D4499" s="3" t="s">
        <v>17779</v>
      </c>
      <c r="E4499" s="3" t="s">
        <v>17779</v>
      </c>
      <c r="F4499" s="3" t="s">
        <v>17780</v>
      </c>
      <c r="G4499" s="3" t="s">
        <v>17781</v>
      </c>
      <c r="H4499" s="3" t="s">
        <v>35775</v>
      </c>
      <c r="I4499" s="3" t="s">
        <v>35775</v>
      </c>
      <c r="J4499" s="3" t="s">
        <v>35776</v>
      </c>
      <c r="K4499" s="3" t="s">
        <v>35777</v>
      </c>
      <c r="L4499" s="3"/>
    </row>
    <row r="4500" spans="1:12" ht="13.5" customHeight="1" x14ac:dyDescent="0.25">
      <c r="A4500" s="3" t="s">
        <v>9</v>
      </c>
      <c r="B4500" s="2" t="s">
        <v>43331</v>
      </c>
      <c r="C4500" s="2" t="s">
        <v>17782</v>
      </c>
      <c r="D4500" s="3" t="s">
        <v>17783</v>
      </c>
      <c r="E4500" s="3" t="s">
        <v>17783</v>
      </c>
      <c r="F4500" s="3" t="s">
        <v>17784</v>
      </c>
      <c r="G4500" s="3" t="s">
        <v>17785</v>
      </c>
      <c r="H4500" s="3" t="s">
        <v>35778</v>
      </c>
      <c r="I4500" s="3" t="s">
        <v>35778</v>
      </c>
      <c r="J4500" s="3" t="s">
        <v>35779</v>
      </c>
      <c r="K4500" s="3" t="s">
        <v>35780</v>
      </c>
      <c r="L4500" s="3"/>
    </row>
    <row r="4501" spans="1:12" ht="13.5" customHeight="1" x14ac:dyDescent="0.25">
      <c r="A4501" s="3" t="s">
        <v>9</v>
      </c>
      <c r="B4501" s="2" t="s">
        <v>43332</v>
      </c>
      <c r="C4501" s="2" t="s">
        <v>17786</v>
      </c>
      <c r="D4501" s="3" t="s">
        <v>17787</v>
      </c>
      <c r="E4501" s="3" t="s">
        <v>17787</v>
      </c>
      <c r="F4501" s="3" t="s">
        <v>17788</v>
      </c>
      <c r="G4501" s="3" t="s">
        <v>17789</v>
      </c>
      <c r="H4501" s="3" t="s">
        <v>35781</v>
      </c>
      <c r="I4501" s="3" t="s">
        <v>35781</v>
      </c>
      <c r="J4501" s="3" t="s">
        <v>35782</v>
      </c>
      <c r="K4501" s="3" t="s">
        <v>35783</v>
      </c>
      <c r="L4501" s="3"/>
    </row>
    <row r="4502" spans="1:12" ht="13.5" customHeight="1" x14ac:dyDescent="0.25">
      <c r="A4502" s="3" t="s">
        <v>9</v>
      </c>
      <c r="B4502" s="2" t="s">
        <v>43333</v>
      </c>
      <c r="C4502" s="2" t="s">
        <v>17790</v>
      </c>
      <c r="D4502" s="3" t="s">
        <v>17791</v>
      </c>
      <c r="E4502" s="3" t="s">
        <v>17791</v>
      </c>
      <c r="F4502" s="3" t="s">
        <v>17792</v>
      </c>
      <c r="G4502" s="3" t="s">
        <v>17793</v>
      </c>
      <c r="H4502" s="3" t="s">
        <v>35784</v>
      </c>
      <c r="I4502" s="3" t="s">
        <v>35784</v>
      </c>
      <c r="J4502" s="3" t="s">
        <v>35785</v>
      </c>
      <c r="K4502" s="3" t="s">
        <v>35786</v>
      </c>
      <c r="L4502" s="3"/>
    </row>
    <row r="4503" spans="1:12" ht="13.5" customHeight="1" x14ac:dyDescent="0.25">
      <c r="A4503" s="3" t="s">
        <v>9</v>
      </c>
      <c r="B4503" s="2" t="s">
        <v>43334</v>
      </c>
      <c r="C4503" s="2" t="s">
        <v>17794</v>
      </c>
      <c r="D4503" s="3" t="s">
        <v>17795</v>
      </c>
      <c r="E4503" s="3" t="s">
        <v>17795</v>
      </c>
      <c r="F4503" s="3" t="s">
        <v>17796</v>
      </c>
      <c r="G4503" s="3" t="s">
        <v>17797</v>
      </c>
      <c r="H4503" s="3" t="s">
        <v>35787</v>
      </c>
      <c r="I4503" s="3" t="s">
        <v>35787</v>
      </c>
      <c r="J4503" s="3" t="s">
        <v>35788</v>
      </c>
      <c r="K4503" s="4" t="s">
        <v>35789</v>
      </c>
      <c r="L4503" s="3"/>
    </row>
    <row r="4504" spans="1:12" ht="13.5" customHeight="1" x14ac:dyDescent="0.25">
      <c r="A4504" s="3" t="s">
        <v>1258</v>
      </c>
      <c r="B4504" s="2" t="s">
        <v>43335</v>
      </c>
      <c r="C4504" s="2" t="s">
        <v>17798</v>
      </c>
      <c r="D4504" s="3" t="s">
        <v>17799</v>
      </c>
      <c r="E4504" s="3" t="s">
        <v>17799</v>
      </c>
      <c r="F4504" s="3" t="s">
        <v>17800</v>
      </c>
      <c r="G4504" s="3" t="s">
        <v>17799</v>
      </c>
      <c r="H4504" s="3" t="s">
        <v>35790</v>
      </c>
      <c r="I4504" s="3" t="s">
        <v>35790</v>
      </c>
      <c r="J4504" s="3" t="s">
        <v>35791</v>
      </c>
      <c r="K4504" s="3" t="s">
        <v>35790</v>
      </c>
      <c r="L4504" s="3"/>
    </row>
    <row r="4505" spans="1:12" ht="13.5" customHeight="1" x14ac:dyDescent="0.25">
      <c r="A4505" s="3" t="s">
        <v>1258</v>
      </c>
      <c r="B4505" s="2" t="s">
        <v>43336</v>
      </c>
      <c r="C4505" s="2" t="s">
        <v>17801</v>
      </c>
      <c r="D4505" s="3" t="s">
        <v>17802</v>
      </c>
      <c r="E4505" s="3" t="s">
        <v>17802</v>
      </c>
      <c r="F4505" s="3" t="s">
        <v>17803</v>
      </c>
      <c r="G4505" s="3" t="s">
        <v>17802</v>
      </c>
      <c r="H4505" s="3" t="s">
        <v>35792</v>
      </c>
      <c r="I4505" s="3" t="s">
        <v>35792</v>
      </c>
      <c r="J4505" s="3" t="s">
        <v>35793</v>
      </c>
      <c r="K4505" s="3" t="s">
        <v>35792</v>
      </c>
      <c r="L4505" s="3"/>
    </row>
    <row r="4506" spans="1:12" ht="13.5" customHeight="1" x14ac:dyDescent="0.25">
      <c r="A4506" s="3" t="s">
        <v>70</v>
      </c>
      <c r="B4506" s="2" t="s">
        <v>43337</v>
      </c>
      <c r="C4506" s="2" t="s">
        <v>17804</v>
      </c>
      <c r="D4506" s="3" t="s">
        <v>17805</v>
      </c>
      <c r="E4506" s="3" t="s">
        <v>17805</v>
      </c>
      <c r="F4506" s="3" t="s">
        <v>17806</v>
      </c>
      <c r="G4506" s="3" t="s">
        <v>17807</v>
      </c>
      <c r="H4506" s="3" t="s">
        <v>35794</v>
      </c>
      <c r="I4506" s="3" t="s">
        <v>35794</v>
      </c>
      <c r="J4506" s="3" t="s">
        <v>35795</v>
      </c>
      <c r="K4506" s="4" t="s">
        <v>35796</v>
      </c>
      <c r="L4506" s="3"/>
    </row>
    <row r="4507" spans="1:12" ht="13.5" customHeight="1" x14ac:dyDescent="0.25">
      <c r="A4507" s="3" t="s">
        <v>9</v>
      </c>
      <c r="B4507" s="2" t="s">
        <v>43338</v>
      </c>
      <c r="C4507" s="2" t="s">
        <v>17808</v>
      </c>
      <c r="D4507" s="3" t="s">
        <v>17809</v>
      </c>
      <c r="E4507" s="3" t="s">
        <v>17809</v>
      </c>
      <c r="F4507" s="3" t="s">
        <v>17810</v>
      </c>
      <c r="G4507" s="3" t="s">
        <v>17811</v>
      </c>
      <c r="H4507" s="3" t="s">
        <v>35797</v>
      </c>
      <c r="I4507" s="3" t="s">
        <v>35797</v>
      </c>
      <c r="J4507" s="3" t="s">
        <v>35798</v>
      </c>
      <c r="K4507" s="3" t="s">
        <v>35799</v>
      </c>
      <c r="L4507" s="3"/>
    </row>
    <row r="4508" spans="1:12" ht="13.5" customHeight="1" x14ac:dyDescent="0.25">
      <c r="A4508" s="3" t="s">
        <v>9</v>
      </c>
      <c r="B4508" s="2" t="s">
        <v>43339</v>
      </c>
      <c r="C4508" s="2" t="s">
        <v>17812</v>
      </c>
      <c r="D4508" s="3" t="s">
        <v>17813</v>
      </c>
      <c r="E4508" s="3" t="s">
        <v>17813</v>
      </c>
      <c r="F4508" s="3" t="s">
        <v>17814</v>
      </c>
      <c r="G4508" s="3" t="s">
        <v>17815</v>
      </c>
      <c r="H4508" s="3" t="s">
        <v>35800</v>
      </c>
      <c r="I4508" s="3" t="s">
        <v>35800</v>
      </c>
      <c r="J4508" s="3" t="s">
        <v>35801</v>
      </c>
      <c r="K4508" s="3" t="s">
        <v>35802</v>
      </c>
      <c r="L4508" s="3"/>
    </row>
    <row r="4509" spans="1:12" ht="13.5" customHeight="1" x14ac:dyDescent="0.25">
      <c r="A4509" s="3" t="s">
        <v>9</v>
      </c>
      <c r="B4509" s="2" t="s">
        <v>43340</v>
      </c>
      <c r="C4509" s="2" t="s">
        <v>17816</v>
      </c>
      <c r="D4509" s="3" t="s">
        <v>17817</v>
      </c>
      <c r="E4509" s="3" t="s">
        <v>17818</v>
      </c>
      <c r="F4509" s="3" t="s">
        <v>17819</v>
      </c>
      <c r="G4509" s="3" t="s">
        <v>17820</v>
      </c>
      <c r="H4509" s="3" t="s">
        <v>35803</v>
      </c>
      <c r="I4509" s="3" t="s">
        <v>35804</v>
      </c>
      <c r="J4509" s="3" t="s">
        <v>35805</v>
      </c>
      <c r="K4509" s="3" t="s">
        <v>35806</v>
      </c>
      <c r="L4509" s="3"/>
    </row>
    <row r="4510" spans="1:12" ht="13.5" customHeight="1" x14ac:dyDescent="0.25">
      <c r="A4510" s="3" t="s">
        <v>9</v>
      </c>
      <c r="B4510" s="2" t="s">
        <v>43341</v>
      </c>
      <c r="C4510" s="2" t="s">
        <v>17821</v>
      </c>
      <c r="D4510" s="3" t="s">
        <v>17822</v>
      </c>
      <c r="E4510" s="3" t="s">
        <v>17823</v>
      </c>
      <c r="F4510" s="3" t="s">
        <v>17824</v>
      </c>
      <c r="G4510" s="3" t="s">
        <v>17825</v>
      </c>
      <c r="H4510" s="3" t="s">
        <v>35807</v>
      </c>
      <c r="I4510" s="3" t="s">
        <v>35808</v>
      </c>
      <c r="J4510" s="3" t="s">
        <v>35809</v>
      </c>
      <c r="K4510" s="3" t="s">
        <v>35810</v>
      </c>
      <c r="L4510" s="3"/>
    </row>
    <row r="4511" spans="1:12" ht="13.5" customHeight="1" x14ac:dyDescent="0.25">
      <c r="A4511" s="3" t="s">
        <v>9</v>
      </c>
      <c r="B4511" s="2" t="s">
        <v>43342</v>
      </c>
      <c r="C4511" s="2" t="s">
        <v>17826</v>
      </c>
      <c r="D4511" s="3" t="s">
        <v>17827</v>
      </c>
      <c r="E4511" s="3" t="s">
        <v>17828</v>
      </c>
      <c r="F4511" s="3" t="s">
        <v>17829</v>
      </c>
      <c r="G4511" s="3" t="s">
        <v>17830</v>
      </c>
      <c r="H4511" s="3" t="s">
        <v>35811</v>
      </c>
      <c r="I4511" s="3" t="s">
        <v>35812</v>
      </c>
      <c r="J4511" s="3" t="s">
        <v>35813</v>
      </c>
      <c r="K4511" s="3" t="s">
        <v>35814</v>
      </c>
      <c r="L4511" s="3"/>
    </row>
    <row r="4512" spans="1:12" ht="13.5" customHeight="1" x14ac:dyDescent="0.25">
      <c r="A4512" s="3" t="s">
        <v>9</v>
      </c>
      <c r="B4512" s="2" t="s">
        <v>43343</v>
      </c>
      <c r="C4512" s="2" t="s">
        <v>17831</v>
      </c>
      <c r="D4512" s="3" t="s">
        <v>17832</v>
      </c>
      <c r="E4512" s="3" t="s">
        <v>17833</v>
      </c>
      <c r="F4512" s="3" t="s">
        <v>17834</v>
      </c>
      <c r="G4512" s="3" t="s">
        <v>17835</v>
      </c>
      <c r="H4512" s="3" t="s">
        <v>35815</v>
      </c>
      <c r="I4512" s="3" t="s">
        <v>35816</v>
      </c>
      <c r="J4512" s="3" t="s">
        <v>35817</v>
      </c>
      <c r="K4512" s="3" t="s">
        <v>35818</v>
      </c>
      <c r="L4512" s="3"/>
    </row>
    <row r="4513" spans="1:12" ht="13.5" customHeight="1" x14ac:dyDescent="0.25">
      <c r="A4513" s="3" t="s">
        <v>9</v>
      </c>
      <c r="B4513" s="2" t="s">
        <v>43344</v>
      </c>
      <c r="C4513" s="2" t="s">
        <v>17836</v>
      </c>
      <c r="D4513" s="3" t="s">
        <v>17837</v>
      </c>
      <c r="E4513" s="3" t="s">
        <v>17838</v>
      </c>
      <c r="F4513" s="3" t="s">
        <v>17839</v>
      </c>
      <c r="G4513" s="3" t="s">
        <v>17840</v>
      </c>
      <c r="H4513" s="3" t="s">
        <v>35819</v>
      </c>
      <c r="I4513" s="3" t="s">
        <v>35820</v>
      </c>
      <c r="J4513" s="3" t="s">
        <v>35821</v>
      </c>
      <c r="K4513" s="3" t="s">
        <v>35822</v>
      </c>
      <c r="L4513" s="3"/>
    </row>
    <row r="4514" spans="1:12" ht="13.5" customHeight="1" x14ac:dyDescent="0.25">
      <c r="A4514" s="3" t="s">
        <v>183</v>
      </c>
      <c r="B4514" s="2" t="s">
        <v>43345</v>
      </c>
      <c r="C4514" s="2" t="s">
        <v>17841</v>
      </c>
      <c r="D4514" s="3" t="s">
        <v>17842</v>
      </c>
      <c r="E4514" s="3" t="s">
        <v>17843</v>
      </c>
      <c r="F4514" s="3" t="s">
        <v>17844</v>
      </c>
      <c r="G4514" s="3" t="s">
        <v>17845</v>
      </c>
      <c r="H4514" s="3" t="s">
        <v>35823</v>
      </c>
      <c r="I4514" s="3" t="s">
        <v>35824</v>
      </c>
      <c r="J4514" s="3" t="s">
        <v>35825</v>
      </c>
      <c r="K4514" s="3" t="s">
        <v>35826</v>
      </c>
      <c r="L4514" s="3"/>
    </row>
    <row r="4515" spans="1:12" ht="13.5" customHeight="1" x14ac:dyDescent="0.25">
      <c r="A4515" s="3" t="s">
        <v>188</v>
      </c>
      <c r="B4515" s="2" t="s">
        <v>43346</v>
      </c>
      <c r="C4515" s="2" t="s">
        <v>17846</v>
      </c>
      <c r="D4515" s="3" t="s">
        <v>17847</v>
      </c>
      <c r="E4515" s="3" t="s">
        <v>17847</v>
      </c>
      <c r="F4515" s="3" t="s">
        <v>17848</v>
      </c>
      <c r="G4515" s="3" t="s">
        <v>17847</v>
      </c>
      <c r="H4515" s="3" t="s">
        <v>35827</v>
      </c>
      <c r="I4515" s="3" t="s">
        <v>35827</v>
      </c>
      <c r="J4515" s="3" t="s">
        <v>35828</v>
      </c>
      <c r="K4515" s="3" t="s">
        <v>35827</v>
      </c>
      <c r="L4515" s="3"/>
    </row>
    <row r="4516" spans="1:12" ht="13.5" customHeight="1" x14ac:dyDescent="0.25">
      <c r="A4516" s="3" t="s">
        <v>1538</v>
      </c>
      <c r="B4516" s="2" t="s">
        <v>43346</v>
      </c>
      <c r="C4516" s="2" t="s">
        <v>17846</v>
      </c>
      <c r="D4516" s="3" t="s">
        <v>17847</v>
      </c>
      <c r="E4516" s="3" t="s">
        <v>17847</v>
      </c>
      <c r="F4516" s="3" t="s">
        <v>17848</v>
      </c>
      <c r="G4516" s="3" t="s">
        <v>17847</v>
      </c>
      <c r="H4516" s="3" t="s">
        <v>35827</v>
      </c>
      <c r="I4516" s="3" t="s">
        <v>35827</v>
      </c>
      <c r="J4516" s="3" t="s">
        <v>35828</v>
      </c>
      <c r="K4516" s="3" t="s">
        <v>35827</v>
      </c>
      <c r="L4516" s="3"/>
    </row>
    <row r="4517" spans="1:12" ht="13.5" customHeight="1" x14ac:dyDescent="0.25">
      <c r="A4517" s="3" t="s">
        <v>1560</v>
      </c>
      <c r="B4517" s="2" t="s">
        <v>43347</v>
      </c>
      <c r="C4517" s="2" t="s">
        <v>17849</v>
      </c>
      <c r="D4517" s="3" t="s">
        <v>17850</v>
      </c>
      <c r="E4517" s="3" t="s">
        <v>17850</v>
      </c>
      <c r="F4517" s="3" t="s">
        <v>17851</v>
      </c>
      <c r="G4517" s="3" t="s">
        <v>17852</v>
      </c>
      <c r="H4517" s="3" t="s">
        <v>35829</v>
      </c>
      <c r="I4517" s="3" t="s">
        <v>35829</v>
      </c>
      <c r="J4517" s="3" t="s">
        <v>35830</v>
      </c>
      <c r="K4517" s="3" t="s">
        <v>35831</v>
      </c>
      <c r="L4517" s="3"/>
    </row>
    <row r="4518" spans="1:12" ht="13.5" customHeight="1" x14ac:dyDescent="0.25">
      <c r="A4518" s="3" t="s">
        <v>2907</v>
      </c>
      <c r="B4518" s="2" t="s">
        <v>43348</v>
      </c>
      <c r="C4518" s="2" t="s">
        <v>17853</v>
      </c>
      <c r="D4518" s="3" t="s">
        <v>17854</v>
      </c>
      <c r="E4518" s="3" t="s">
        <v>17854</v>
      </c>
      <c r="F4518" s="3" t="s">
        <v>17855</v>
      </c>
      <c r="G4518" s="3" t="s">
        <v>17856</v>
      </c>
      <c r="H4518" s="3" t="s">
        <v>35832</v>
      </c>
      <c r="I4518" s="3" t="s">
        <v>35832</v>
      </c>
      <c r="J4518" s="3" t="s">
        <v>35833</v>
      </c>
      <c r="K4518" s="3" t="s">
        <v>35834</v>
      </c>
      <c r="L4518" s="3"/>
    </row>
    <row r="4519" spans="1:12" ht="13.5" customHeight="1" x14ac:dyDescent="0.25">
      <c r="A4519" s="3" t="s">
        <v>1258</v>
      </c>
      <c r="B4519" s="2" t="s">
        <v>43349</v>
      </c>
      <c r="C4519" s="2" t="s">
        <v>17857</v>
      </c>
      <c r="D4519" s="3" t="s">
        <v>17858</v>
      </c>
      <c r="E4519" s="3" t="s">
        <v>17858</v>
      </c>
      <c r="F4519" s="3" t="s">
        <v>17859</v>
      </c>
      <c r="G4519" s="3" t="s">
        <v>17858</v>
      </c>
      <c r="H4519" s="3" t="s">
        <v>35835</v>
      </c>
      <c r="I4519" s="3" t="s">
        <v>35835</v>
      </c>
      <c r="J4519" s="3" t="s">
        <v>35836</v>
      </c>
      <c r="K4519" s="3" t="s">
        <v>35835</v>
      </c>
      <c r="L4519" s="3"/>
    </row>
    <row r="4520" spans="1:12" ht="13.5" customHeight="1" x14ac:dyDescent="0.25">
      <c r="A4520" s="3" t="s">
        <v>1560</v>
      </c>
      <c r="B4520" s="2" t="s">
        <v>43350</v>
      </c>
      <c r="C4520" s="2" t="s">
        <v>17860</v>
      </c>
      <c r="D4520" s="3" t="s">
        <v>17861</v>
      </c>
      <c r="E4520" s="3" t="s">
        <v>17862</v>
      </c>
      <c r="F4520" s="3" t="s">
        <v>17863</v>
      </c>
      <c r="G4520" s="3" t="s">
        <v>17864</v>
      </c>
      <c r="H4520" s="3" t="s">
        <v>35837</v>
      </c>
      <c r="I4520" s="3" t="s">
        <v>35838</v>
      </c>
      <c r="J4520" s="3" t="s">
        <v>35839</v>
      </c>
      <c r="K4520" s="3" t="s">
        <v>35837</v>
      </c>
      <c r="L4520" s="3"/>
    </row>
    <row r="4521" spans="1:12" ht="13.5" customHeight="1" x14ac:dyDescent="0.25">
      <c r="A4521" s="3" t="s">
        <v>493</v>
      </c>
      <c r="B4521" s="2" t="s">
        <v>43351</v>
      </c>
      <c r="C4521" s="2" t="s">
        <v>17865</v>
      </c>
      <c r="D4521" s="3" t="s">
        <v>17866</v>
      </c>
      <c r="E4521" s="3" t="s">
        <v>17866</v>
      </c>
      <c r="F4521" s="3" t="s">
        <v>17867</v>
      </c>
      <c r="G4521" s="3" t="s">
        <v>17866</v>
      </c>
      <c r="H4521" s="3" t="s">
        <v>35840</v>
      </c>
      <c r="I4521" s="3" t="s">
        <v>35840</v>
      </c>
      <c r="J4521" s="3" t="s">
        <v>35841</v>
      </c>
      <c r="K4521" s="3" t="s">
        <v>35840</v>
      </c>
      <c r="L4521" s="3"/>
    </row>
    <row r="4522" spans="1:12" ht="13.5" customHeight="1" x14ac:dyDescent="0.25">
      <c r="A4522" s="3" t="s">
        <v>1258</v>
      </c>
      <c r="B4522" s="2" t="s">
        <v>43352</v>
      </c>
      <c r="C4522" s="2" t="s">
        <v>17868</v>
      </c>
      <c r="D4522" s="3" t="s">
        <v>17869</v>
      </c>
      <c r="E4522" s="3" t="s">
        <v>17869</v>
      </c>
      <c r="F4522" s="3" t="s">
        <v>17870</v>
      </c>
      <c r="G4522" s="3" t="s">
        <v>17869</v>
      </c>
      <c r="H4522" s="3" t="s">
        <v>35842</v>
      </c>
      <c r="I4522" s="3" t="s">
        <v>35842</v>
      </c>
      <c r="J4522" s="3" t="s">
        <v>35843</v>
      </c>
      <c r="K4522" s="3" t="s">
        <v>35842</v>
      </c>
      <c r="L4522" s="3"/>
    </row>
    <row r="4523" spans="1:12" ht="13.5" customHeight="1" x14ac:dyDescent="0.25">
      <c r="A4523" s="3" t="s">
        <v>493</v>
      </c>
      <c r="B4523" s="2" t="s">
        <v>43353</v>
      </c>
      <c r="C4523" s="2" t="s">
        <v>17871</v>
      </c>
      <c r="D4523" s="3" t="s">
        <v>17872</v>
      </c>
      <c r="E4523" s="3" t="s">
        <v>17872</v>
      </c>
      <c r="F4523" s="3" t="s">
        <v>17873</v>
      </c>
      <c r="G4523" s="3" t="s">
        <v>17872</v>
      </c>
      <c r="H4523" s="3" t="s">
        <v>35844</v>
      </c>
      <c r="I4523" s="3" t="s">
        <v>35844</v>
      </c>
      <c r="J4523" s="3" t="s">
        <v>35845</v>
      </c>
      <c r="K4523" s="3" t="s">
        <v>35844</v>
      </c>
      <c r="L4523" s="3"/>
    </row>
    <row r="4524" spans="1:12" ht="13.5" customHeight="1" x14ac:dyDescent="0.25">
      <c r="A4524" s="3" t="s">
        <v>188</v>
      </c>
      <c r="B4524" s="2" t="s">
        <v>43354</v>
      </c>
      <c r="C4524" s="2" t="s">
        <v>17874</v>
      </c>
      <c r="D4524" s="3" t="s">
        <v>17875</v>
      </c>
      <c r="E4524" s="3" t="s">
        <v>17875</v>
      </c>
      <c r="F4524" s="3" t="s">
        <v>17876</v>
      </c>
      <c r="G4524" s="3" t="s">
        <v>17875</v>
      </c>
      <c r="H4524" s="3" t="s">
        <v>35846</v>
      </c>
      <c r="I4524" s="3" t="s">
        <v>35846</v>
      </c>
      <c r="J4524" s="3" t="s">
        <v>35847</v>
      </c>
      <c r="K4524" s="3" t="s">
        <v>35846</v>
      </c>
      <c r="L4524" s="3"/>
    </row>
    <row r="4525" spans="1:12" ht="13.5" customHeight="1" x14ac:dyDescent="0.25">
      <c r="A4525" s="3" t="s">
        <v>6421</v>
      </c>
      <c r="B4525" s="2" t="s">
        <v>43354</v>
      </c>
      <c r="C4525" s="2" t="s">
        <v>17874</v>
      </c>
      <c r="D4525" s="3" t="s">
        <v>17875</v>
      </c>
      <c r="E4525" s="3" t="s">
        <v>17875</v>
      </c>
      <c r="F4525" s="3" t="s">
        <v>17876</v>
      </c>
      <c r="G4525" s="3" t="s">
        <v>17875</v>
      </c>
      <c r="H4525" s="3" t="s">
        <v>35846</v>
      </c>
      <c r="I4525" s="3" t="s">
        <v>35846</v>
      </c>
      <c r="J4525" s="3" t="s">
        <v>35847</v>
      </c>
      <c r="K4525" s="3" t="s">
        <v>35846</v>
      </c>
      <c r="L4525" s="3"/>
    </row>
    <row r="4526" spans="1:12" ht="13.5" customHeight="1" x14ac:dyDescent="0.25">
      <c r="A4526" s="3" t="s">
        <v>162</v>
      </c>
      <c r="B4526" s="2" t="s">
        <v>43355</v>
      </c>
      <c r="C4526" s="2" t="s">
        <v>17877</v>
      </c>
      <c r="D4526" s="3" t="s">
        <v>17878</v>
      </c>
      <c r="E4526" s="3" t="s">
        <v>17878</v>
      </c>
      <c r="F4526" s="3" t="s">
        <v>17879</v>
      </c>
      <c r="G4526" s="3" t="s">
        <v>17880</v>
      </c>
      <c r="H4526" s="3" t="s">
        <v>35848</v>
      </c>
      <c r="I4526" s="3" t="s">
        <v>35848</v>
      </c>
      <c r="J4526" s="3" t="s">
        <v>35849</v>
      </c>
      <c r="K4526" s="3" t="s">
        <v>35850</v>
      </c>
      <c r="L4526" s="3"/>
    </row>
    <row r="4527" spans="1:12" ht="13.5" customHeight="1" x14ac:dyDescent="0.25">
      <c r="A4527" s="3" t="s">
        <v>162</v>
      </c>
      <c r="B4527" s="2" t="s">
        <v>43356</v>
      </c>
      <c r="C4527" s="2" t="s">
        <v>17881</v>
      </c>
      <c r="D4527" s="3" t="s">
        <v>17882</v>
      </c>
      <c r="E4527" s="3" t="s">
        <v>17882</v>
      </c>
      <c r="F4527" s="3" t="s">
        <v>17883</v>
      </c>
      <c r="G4527" s="3" t="s">
        <v>17884</v>
      </c>
      <c r="H4527" s="3" t="s">
        <v>35851</v>
      </c>
      <c r="I4527" s="3" t="s">
        <v>35851</v>
      </c>
      <c r="J4527" s="3" t="s">
        <v>35852</v>
      </c>
      <c r="K4527" s="3" t="s">
        <v>35853</v>
      </c>
      <c r="L4527" s="3"/>
    </row>
    <row r="4528" spans="1:12" ht="13.5" customHeight="1" x14ac:dyDescent="0.25">
      <c r="A4528" s="3" t="s">
        <v>162</v>
      </c>
      <c r="B4528" s="2" t="s">
        <v>43357</v>
      </c>
      <c r="C4528" s="2" t="s">
        <v>17885</v>
      </c>
      <c r="D4528" s="3" t="s">
        <v>17886</v>
      </c>
      <c r="E4528" s="3" t="s">
        <v>17886</v>
      </c>
      <c r="F4528" s="3" t="s">
        <v>17887</v>
      </c>
      <c r="G4528" s="3" t="s">
        <v>17888</v>
      </c>
      <c r="H4528" s="3" t="s">
        <v>35854</v>
      </c>
      <c r="I4528" s="3" t="s">
        <v>35854</v>
      </c>
      <c r="J4528" s="3" t="s">
        <v>35855</v>
      </c>
      <c r="K4528" s="3" t="s">
        <v>35856</v>
      </c>
      <c r="L4528" s="3"/>
    </row>
    <row r="4529" spans="1:12" ht="13.5" customHeight="1" x14ac:dyDescent="0.25">
      <c r="A4529" s="3" t="s">
        <v>9</v>
      </c>
      <c r="B4529" s="2" t="s">
        <v>43358</v>
      </c>
      <c r="C4529" s="2" t="s">
        <v>17889</v>
      </c>
      <c r="D4529" s="3" t="s">
        <v>17890</v>
      </c>
      <c r="E4529" s="3" t="s">
        <v>17891</v>
      </c>
      <c r="F4529" s="3" t="s">
        <v>17892</v>
      </c>
      <c r="G4529" s="3" t="s">
        <v>17893</v>
      </c>
      <c r="H4529" s="3" t="s">
        <v>35857</v>
      </c>
      <c r="I4529" s="3" t="s">
        <v>35858</v>
      </c>
      <c r="J4529" s="3" t="s">
        <v>35859</v>
      </c>
      <c r="K4529" s="3" t="s">
        <v>35860</v>
      </c>
      <c r="L4529" s="3"/>
    </row>
    <row r="4530" spans="1:12" ht="13.5" customHeight="1" x14ac:dyDescent="0.25">
      <c r="A4530" s="3" t="s">
        <v>9</v>
      </c>
      <c r="B4530" s="2" t="s">
        <v>43359</v>
      </c>
      <c r="C4530" s="2" t="s">
        <v>17894</v>
      </c>
      <c r="D4530" s="3" t="s">
        <v>17895</v>
      </c>
      <c r="E4530" s="3" t="s">
        <v>17895</v>
      </c>
      <c r="F4530" s="3" t="s">
        <v>17896</v>
      </c>
      <c r="G4530" s="3" t="s">
        <v>17897</v>
      </c>
      <c r="H4530" s="3" t="s">
        <v>35861</v>
      </c>
      <c r="I4530" s="3" t="s">
        <v>35861</v>
      </c>
      <c r="J4530" s="3" t="s">
        <v>35862</v>
      </c>
      <c r="K4530" s="3" t="s">
        <v>35863</v>
      </c>
      <c r="L4530" s="3"/>
    </row>
    <row r="4531" spans="1:12" ht="13.5" customHeight="1" x14ac:dyDescent="0.25">
      <c r="A4531" s="3" t="s">
        <v>1258</v>
      </c>
      <c r="B4531" s="2" t="s">
        <v>43360</v>
      </c>
      <c r="C4531" s="2" t="s">
        <v>17898</v>
      </c>
      <c r="D4531" s="3" t="s">
        <v>17899</v>
      </c>
      <c r="E4531" s="3" t="s">
        <v>17899</v>
      </c>
      <c r="F4531" s="3" t="s">
        <v>17900</v>
      </c>
      <c r="G4531" s="3" t="s">
        <v>17899</v>
      </c>
      <c r="H4531" s="3" t="s">
        <v>35864</v>
      </c>
      <c r="I4531" s="3" t="s">
        <v>35864</v>
      </c>
      <c r="J4531" s="3" t="s">
        <v>35865</v>
      </c>
      <c r="K4531" s="3" t="s">
        <v>35864</v>
      </c>
      <c r="L4531" s="3"/>
    </row>
    <row r="4532" spans="1:12" ht="13.5" customHeight="1" x14ac:dyDescent="0.25">
      <c r="A4532" s="3" t="s">
        <v>493</v>
      </c>
      <c r="B4532" s="2" t="s">
        <v>43361</v>
      </c>
      <c r="C4532" s="2" t="s">
        <v>17901</v>
      </c>
      <c r="D4532" s="3" t="s">
        <v>17902</v>
      </c>
      <c r="E4532" s="3" t="s">
        <v>17902</v>
      </c>
      <c r="F4532" s="3" t="s">
        <v>17903</v>
      </c>
      <c r="G4532" s="3" t="s">
        <v>17902</v>
      </c>
      <c r="H4532" s="3" t="s">
        <v>35866</v>
      </c>
      <c r="I4532" s="3" t="s">
        <v>35866</v>
      </c>
      <c r="J4532" s="3" t="s">
        <v>35867</v>
      </c>
      <c r="K4532" s="3" t="s">
        <v>35866</v>
      </c>
      <c r="L4532" s="3"/>
    </row>
    <row r="4533" spans="1:12" ht="13.5" customHeight="1" x14ac:dyDescent="0.25">
      <c r="A4533" s="3" t="s">
        <v>188</v>
      </c>
      <c r="B4533" s="2" t="s">
        <v>43362</v>
      </c>
      <c r="C4533" s="2" t="s">
        <v>17904</v>
      </c>
      <c r="D4533" s="3" t="s">
        <v>17905</v>
      </c>
      <c r="E4533" s="3" t="s">
        <v>17906</v>
      </c>
      <c r="F4533" s="3" t="s">
        <v>17907</v>
      </c>
      <c r="G4533" s="3" t="s">
        <v>17908</v>
      </c>
      <c r="H4533" s="3" t="s">
        <v>35868</v>
      </c>
      <c r="I4533" s="3" t="s">
        <v>35869</v>
      </c>
      <c r="J4533" s="3" t="s">
        <v>35870</v>
      </c>
      <c r="K4533" s="3" t="s">
        <v>35871</v>
      </c>
      <c r="L4533" s="3"/>
    </row>
    <row r="4534" spans="1:12" ht="13.5" customHeight="1" x14ac:dyDescent="0.25">
      <c r="A4534" s="3" t="s">
        <v>9</v>
      </c>
      <c r="B4534" s="2" t="s">
        <v>43363</v>
      </c>
      <c r="C4534" s="2" t="s">
        <v>17909</v>
      </c>
      <c r="D4534" s="3" t="s">
        <v>17910</v>
      </c>
      <c r="E4534" s="3" t="s">
        <v>17910</v>
      </c>
      <c r="F4534" s="3" t="s">
        <v>17911</v>
      </c>
      <c r="G4534" s="3" t="s">
        <v>17912</v>
      </c>
      <c r="H4534" s="3" t="s">
        <v>35872</v>
      </c>
      <c r="I4534" s="3" t="s">
        <v>35872</v>
      </c>
      <c r="J4534" s="3" t="s">
        <v>35873</v>
      </c>
      <c r="K4534" s="3" t="s">
        <v>35874</v>
      </c>
      <c r="L4534" s="3"/>
    </row>
    <row r="4535" spans="1:12" ht="13.5" customHeight="1" x14ac:dyDescent="0.25">
      <c r="A4535" s="3" t="s">
        <v>121</v>
      </c>
      <c r="B4535" s="2" t="s">
        <v>43364</v>
      </c>
      <c r="C4535" s="2" t="s">
        <v>17913</v>
      </c>
      <c r="D4535" s="3" t="s">
        <v>17914</v>
      </c>
      <c r="E4535" s="3" t="s">
        <v>17914</v>
      </c>
      <c r="F4535" s="3" t="s">
        <v>17915</v>
      </c>
      <c r="G4535" s="3" t="s">
        <v>17914</v>
      </c>
      <c r="H4535" s="3" t="s">
        <v>35875</v>
      </c>
      <c r="I4535" s="3" t="s">
        <v>35875</v>
      </c>
      <c r="J4535" s="3" t="s">
        <v>35876</v>
      </c>
      <c r="K4535" s="3" t="s">
        <v>35875</v>
      </c>
      <c r="L4535" s="3"/>
    </row>
    <row r="4536" spans="1:12" ht="13.5" customHeight="1" x14ac:dyDescent="0.25">
      <c r="A4536" s="3" t="s">
        <v>1560</v>
      </c>
      <c r="B4536" s="2" t="s">
        <v>43365</v>
      </c>
      <c r="C4536" s="2" t="s">
        <v>17916</v>
      </c>
      <c r="D4536" s="3" t="s">
        <v>17917</v>
      </c>
      <c r="E4536" s="3" t="s">
        <v>17918</v>
      </c>
      <c r="F4536" s="3" t="s">
        <v>17919</v>
      </c>
      <c r="G4536" s="3" t="s">
        <v>17917</v>
      </c>
      <c r="H4536" s="3" t="s">
        <v>35877</v>
      </c>
      <c r="I4536" s="3" t="s">
        <v>35878</v>
      </c>
      <c r="J4536" s="3" t="s">
        <v>35879</v>
      </c>
      <c r="K4536" s="3" t="s">
        <v>35877</v>
      </c>
      <c r="L4536" s="3"/>
    </row>
    <row r="4537" spans="1:12" ht="13.5" customHeight="1" x14ac:dyDescent="0.25">
      <c r="A4537" s="3" t="s">
        <v>1258</v>
      </c>
      <c r="B4537" s="2" t="s">
        <v>43366</v>
      </c>
      <c r="C4537" s="2" t="s">
        <v>17920</v>
      </c>
      <c r="D4537" s="3" t="s">
        <v>17921</v>
      </c>
      <c r="E4537" s="3" t="s">
        <v>17922</v>
      </c>
      <c r="F4537" s="3" t="s">
        <v>17923</v>
      </c>
      <c r="G4537" s="3" t="s">
        <v>17924</v>
      </c>
      <c r="H4537" s="3" t="s">
        <v>35880</v>
      </c>
      <c r="I4537" s="3" t="s">
        <v>35881</v>
      </c>
      <c r="J4537" s="3" t="s">
        <v>35882</v>
      </c>
      <c r="K4537" s="3" t="s">
        <v>35883</v>
      </c>
      <c r="L4537" s="3"/>
    </row>
    <row r="4538" spans="1:12" ht="13.5" customHeight="1" x14ac:dyDescent="0.25">
      <c r="A4538" s="3" t="s">
        <v>6421</v>
      </c>
      <c r="B4538" s="2" t="s">
        <v>43367</v>
      </c>
      <c r="C4538" s="2" t="s">
        <v>17925</v>
      </c>
      <c r="D4538" s="3" t="s">
        <v>17926</v>
      </c>
      <c r="E4538" s="3" t="s">
        <v>17926</v>
      </c>
      <c r="F4538" s="3" t="s">
        <v>17927</v>
      </c>
      <c r="G4538" s="3" t="s">
        <v>17926</v>
      </c>
      <c r="H4538" s="3" t="s">
        <v>35884</v>
      </c>
      <c r="I4538" s="3" t="s">
        <v>35884</v>
      </c>
      <c r="J4538" s="3" t="s">
        <v>35885</v>
      </c>
      <c r="K4538" s="3" t="s">
        <v>35884</v>
      </c>
      <c r="L4538" s="3"/>
    </row>
    <row r="4539" spans="1:12" ht="13.5" customHeight="1" x14ac:dyDescent="0.25">
      <c r="A4539" s="3" t="s">
        <v>188</v>
      </c>
      <c r="B4539" s="2" t="s">
        <v>43367</v>
      </c>
      <c r="C4539" s="2" t="s">
        <v>17925</v>
      </c>
      <c r="D4539" s="3" t="s">
        <v>17926</v>
      </c>
      <c r="E4539" s="3" t="s">
        <v>17926</v>
      </c>
      <c r="F4539" s="3" t="s">
        <v>17927</v>
      </c>
      <c r="G4539" s="3" t="s">
        <v>17926</v>
      </c>
      <c r="H4539" s="3" t="s">
        <v>35884</v>
      </c>
      <c r="I4539" s="3" t="s">
        <v>35884</v>
      </c>
      <c r="J4539" s="3" t="s">
        <v>35885</v>
      </c>
      <c r="K4539" s="3" t="s">
        <v>35884</v>
      </c>
      <c r="L4539" s="3"/>
    </row>
    <row r="4540" spans="1:12" ht="13.5" customHeight="1" x14ac:dyDescent="0.25">
      <c r="A4540" s="3" t="s">
        <v>9</v>
      </c>
      <c r="B4540" s="2" t="s">
        <v>43368</v>
      </c>
      <c r="C4540" s="2" t="s">
        <v>17928</v>
      </c>
      <c r="D4540" s="3" t="s">
        <v>17929</v>
      </c>
      <c r="E4540" s="3" t="s">
        <v>17929</v>
      </c>
      <c r="F4540" s="3" t="s">
        <v>17930</v>
      </c>
      <c r="G4540" s="3" t="s">
        <v>17931</v>
      </c>
      <c r="H4540" s="3" t="s">
        <v>35886</v>
      </c>
      <c r="I4540" s="3" t="s">
        <v>35886</v>
      </c>
      <c r="J4540" s="3" t="s">
        <v>35887</v>
      </c>
      <c r="K4540" s="4" t="s">
        <v>35888</v>
      </c>
      <c r="L4540" s="3"/>
    </row>
    <row r="4541" spans="1:12" ht="13.5" customHeight="1" x14ac:dyDescent="0.25">
      <c r="A4541" s="3" t="s">
        <v>9</v>
      </c>
      <c r="B4541" s="2" t="s">
        <v>43369</v>
      </c>
      <c r="C4541" s="2" t="s">
        <v>17932</v>
      </c>
      <c r="D4541" s="3" t="s">
        <v>17933</v>
      </c>
      <c r="E4541" s="3" t="s">
        <v>17933</v>
      </c>
      <c r="F4541" s="3" t="s">
        <v>17934</v>
      </c>
      <c r="G4541" s="3" t="s">
        <v>17935</v>
      </c>
      <c r="H4541" s="3" t="s">
        <v>35889</v>
      </c>
      <c r="I4541" s="3" t="s">
        <v>35889</v>
      </c>
      <c r="J4541" s="3" t="s">
        <v>35890</v>
      </c>
      <c r="K4541" s="3" t="s">
        <v>35891</v>
      </c>
      <c r="L4541" s="3"/>
    </row>
    <row r="4542" spans="1:12" ht="13.5" customHeight="1" x14ac:dyDescent="0.25">
      <c r="A4542" s="3" t="s">
        <v>9</v>
      </c>
      <c r="B4542" s="2" t="s">
        <v>43370</v>
      </c>
      <c r="C4542" s="2" t="s">
        <v>17936</v>
      </c>
      <c r="D4542" s="3" t="s">
        <v>17937</v>
      </c>
      <c r="E4542" s="3" t="s">
        <v>17937</v>
      </c>
      <c r="F4542" s="3" t="s">
        <v>17938</v>
      </c>
      <c r="G4542" s="3" t="s">
        <v>17939</v>
      </c>
      <c r="H4542" s="3" t="s">
        <v>35892</v>
      </c>
      <c r="I4542" s="3" t="s">
        <v>35892</v>
      </c>
      <c r="J4542" s="3" t="s">
        <v>35893</v>
      </c>
      <c r="K4542" s="3" t="s">
        <v>35894</v>
      </c>
      <c r="L4542" s="3"/>
    </row>
    <row r="4543" spans="1:12" ht="13.5" customHeight="1" x14ac:dyDescent="0.25">
      <c r="A4543" s="5" t="s">
        <v>13581</v>
      </c>
      <c r="B4543" s="5" t="s">
        <v>43370</v>
      </c>
      <c r="C4543" s="5" t="s">
        <v>17936</v>
      </c>
      <c r="D4543" s="5" t="s">
        <v>17937</v>
      </c>
      <c r="E4543" s="1" t="s">
        <v>17937</v>
      </c>
      <c r="F4543" s="1" t="s">
        <v>17938</v>
      </c>
      <c r="G4543" s="1" t="s">
        <v>17939</v>
      </c>
      <c r="H4543" s="5" t="str">
        <f ca="1">IFERROR(__xludf.DUMMYFUNCTION("GOOGLETRANSLATE(D184,""en"",""ja"")"),"網状赤血球/総細胞")</f>
        <v>網状赤血球/総細胞</v>
      </c>
      <c r="I4543" s="5" t="str">
        <f ca="1">IFERROR(__xludf.DUMMYFUNCTION("GOOGLETRANSLATE(E184,""en"",""ja"")"),"網状赤血球/総細胞")</f>
        <v>網状赤血球/総細胞</v>
      </c>
      <c r="J4543" s="5" t="str">
        <f ca="1">IFERROR(__xludf.DUMMYFUNCTION("GOOGLETRANSLATE(F184,""en"",""ja"")"),"生物標本中の網状赤血球と総細胞の相対的な測定値（比率またはパーセンテージ）。")</f>
        <v>生物標本中の網状赤血球と総細胞の相対的な測定値（比率またはパーセンテージ）。</v>
      </c>
      <c r="K4543" s="5" t="str">
        <f ca="1">IFERROR(__xludf.DUMMYFUNCTION("GOOGLETRANSLATE(G184,""en"",""ja"")"),"網状赤血球と全細胞比の測定")</f>
        <v>網状赤血球と全細胞比の測定</v>
      </c>
      <c r="L4543" s="3"/>
    </row>
    <row r="4544" spans="1:12" ht="13.5" customHeight="1" x14ac:dyDescent="0.25">
      <c r="A4544" s="3" t="s">
        <v>9</v>
      </c>
      <c r="B4544" s="2" t="s">
        <v>43371</v>
      </c>
      <c r="C4544" s="2" t="s">
        <v>17940</v>
      </c>
      <c r="D4544" s="3" t="s">
        <v>17941</v>
      </c>
      <c r="E4544" s="3" t="s">
        <v>17942</v>
      </c>
      <c r="F4544" s="3" t="s">
        <v>17943</v>
      </c>
      <c r="G4544" s="3" t="s">
        <v>17944</v>
      </c>
      <c r="H4544" s="3" t="s">
        <v>35895</v>
      </c>
      <c r="I4544" s="3" t="s">
        <v>35896</v>
      </c>
      <c r="J4544" s="3" t="s">
        <v>35897</v>
      </c>
      <c r="K4544" s="3" t="s">
        <v>35898</v>
      </c>
      <c r="L4544" s="3"/>
    </row>
    <row r="4545" spans="1:12" ht="13.5" customHeight="1" x14ac:dyDescent="0.25">
      <c r="A4545" s="3" t="s">
        <v>9</v>
      </c>
      <c r="B4545" s="2" t="s">
        <v>43372</v>
      </c>
      <c r="C4545" s="2" t="s">
        <v>17945</v>
      </c>
      <c r="D4545" s="3" t="s">
        <v>17946</v>
      </c>
      <c r="E4545" s="3" t="s">
        <v>17946</v>
      </c>
      <c r="F4545" s="3" t="s">
        <v>17947</v>
      </c>
      <c r="G4545" s="3" t="s">
        <v>17948</v>
      </c>
      <c r="H4545" s="3" t="s">
        <v>35899</v>
      </c>
      <c r="I4545" s="3" t="s">
        <v>35899</v>
      </c>
      <c r="J4545" s="3" t="s">
        <v>35900</v>
      </c>
      <c r="K4545" s="3" t="s">
        <v>35901</v>
      </c>
      <c r="L4545" s="3"/>
    </row>
    <row r="4546" spans="1:12" ht="13.5" customHeight="1" x14ac:dyDescent="0.25">
      <c r="A4546" s="3" t="s">
        <v>9</v>
      </c>
      <c r="B4546" s="2" t="s">
        <v>43373</v>
      </c>
      <c r="C4546" s="2" t="s">
        <v>17949</v>
      </c>
      <c r="D4546" s="3" t="s">
        <v>17950</v>
      </c>
      <c r="E4546" s="3" t="s">
        <v>17950</v>
      </c>
      <c r="F4546" s="3" t="s">
        <v>17951</v>
      </c>
      <c r="G4546" s="3" t="s">
        <v>17952</v>
      </c>
      <c r="H4546" s="3" t="s">
        <v>35902</v>
      </c>
      <c r="I4546" s="3" t="s">
        <v>35902</v>
      </c>
      <c r="J4546" s="3" t="s">
        <v>35903</v>
      </c>
      <c r="K4546" s="3" t="s">
        <v>35904</v>
      </c>
      <c r="L4546" s="3"/>
    </row>
    <row r="4547" spans="1:12" ht="13.5" customHeight="1" x14ac:dyDescent="0.25">
      <c r="A4547" s="3" t="s">
        <v>9</v>
      </c>
      <c r="B4547" s="2" t="s">
        <v>43374</v>
      </c>
      <c r="C4547" s="2" t="s">
        <v>17953</v>
      </c>
      <c r="D4547" s="3" t="s">
        <v>17954</v>
      </c>
      <c r="E4547" s="3" t="s">
        <v>17954</v>
      </c>
      <c r="F4547" s="3" t="s">
        <v>17955</v>
      </c>
      <c r="G4547" s="3" t="s">
        <v>17956</v>
      </c>
      <c r="H4547" s="3" t="s">
        <v>35899</v>
      </c>
      <c r="I4547" s="3" t="s">
        <v>35899</v>
      </c>
      <c r="J4547" s="3" t="s">
        <v>35905</v>
      </c>
      <c r="K4547" s="4" t="s">
        <v>35906</v>
      </c>
      <c r="L4547" s="3"/>
    </row>
    <row r="4548" spans="1:12" ht="13.5" customHeight="1" x14ac:dyDescent="0.25">
      <c r="A4548" s="3" t="s">
        <v>9</v>
      </c>
      <c r="B4548" s="2" t="s">
        <v>43375</v>
      </c>
      <c r="C4548" s="2" t="s">
        <v>17957</v>
      </c>
      <c r="D4548" s="3" t="s">
        <v>17958</v>
      </c>
      <c r="E4548" s="3" t="s">
        <v>17958</v>
      </c>
      <c r="F4548" s="3" t="s">
        <v>17959</v>
      </c>
      <c r="G4548" s="3" t="s">
        <v>17960</v>
      </c>
      <c r="H4548" s="3" t="s">
        <v>35907</v>
      </c>
      <c r="I4548" s="3" t="s">
        <v>35907</v>
      </c>
      <c r="J4548" s="3" t="s">
        <v>35908</v>
      </c>
      <c r="K4548" s="3" t="s">
        <v>35909</v>
      </c>
      <c r="L4548" s="3"/>
    </row>
    <row r="4549" spans="1:12" ht="13.5" customHeight="1" x14ac:dyDescent="0.25">
      <c r="A4549" s="3" t="s">
        <v>9</v>
      </c>
      <c r="B4549" s="2" t="s">
        <v>43376</v>
      </c>
      <c r="C4549" s="2" t="s">
        <v>17961</v>
      </c>
      <c r="D4549" s="3" t="s">
        <v>17962</v>
      </c>
      <c r="E4549" s="3" t="s">
        <v>17962</v>
      </c>
      <c r="F4549" s="3" t="s">
        <v>17963</v>
      </c>
      <c r="G4549" s="3" t="s">
        <v>17964</v>
      </c>
      <c r="H4549" s="3" t="s">
        <v>35907</v>
      </c>
      <c r="I4549" s="3" t="s">
        <v>35907</v>
      </c>
      <c r="J4549" s="3" t="s">
        <v>35910</v>
      </c>
      <c r="K4549" s="4" t="s">
        <v>35911</v>
      </c>
      <c r="L4549" s="3"/>
    </row>
    <row r="4550" spans="1:12" ht="13.5" customHeight="1" x14ac:dyDescent="0.25">
      <c r="A4550" s="3" t="s">
        <v>9</v>
      </c>
      <c r="B4550" s="2" t="s">
        <v>43377</v>
      </c>
      <c r="C4550" s="2" t="s">
        <v>17965</v>
      </c>
      <c r="D4550" s="3" t="s">
        <v>17966</v>
      </c>
      <c r="E4550" s="3" t="s">
        <v>17966</v>
      </c>
      <c r="F4550" s="3" t="s">
        <v>17967</v>
      </c>
      <c r="G4550" s="3" t="s">
        <v>17968</v>
      </c>
      <c r="H4550" s="3" t="s">
        <v>35912</v>
      </c>
      <c r="I4550" s="3" t="s">
        <v>35912</v>
      </c>
      <c r="J4550" s="3" t="s">
        <v>35913</v>
      </c>
      <c r="K4550" s="3" t="s">
        <v>35914</v>
      </c>
      <c r="L4550" s="3"/>
    </row>
    <row r="4551" spans="1:12" ht="13.5" customHeight="1" x14ac:dyDescent="0.25">
      <c r="A4551" s="3" t="s">
        <v>9</v>
      </c>
      <c r="B4551" s="2" t="s">
        <v>43378</v>
      </c>
      <c r="C4551" s="2" t="s">
        <v>17969</v>
      </c>
      <c r="D4551" s="3" t="s">
        <v>17970</v>
      </c>
      <c r="E4551" s="3" t="s">
        <v>17970</v>
      </c>
      <c r="F4551" s="3" t="s">
        <v>17971</v>
      </c>
      <c r="G4551" s="3" t="s">
        <v>17972</v>
      </c>
      <c r="H4551" s="3" t="s">
        <v>35912</v>
      </c>
      <c r="I4551" s="3" t="s">
        <v>35912</v>
      </c>
      <c r="J4551" s="3" t="s">
        <v>35915</v>
      </c>
      <c r="K4551" s="4" t="s">
        <v>35916</v>
      </c>
      <c r="L4551" s="3"/>
    </row>
    <row r="4552" spans="1:12" ht="13.5" customHeight="1" x14ac:dyDescent="0.25">
      <c r="A4552" s="3" t="s">
        <v>9</v>
      </c>
      <c r="B4552" s="2" t="s">
        <v>43379</v>
      </c>
      <c r="C4552" s="2" t="s">
        <v>17973</v>
      </c>
      <c r="D4552" s="3" t="s">
        <v>17974</v>
      </c>
      <c r="E4552" s="3" t="s">
        <v>17975</v>
      </c>
      <c r="F4552" s="3" t="s">
        <v>17976</v>
      </c>
      <c r="G4552" s="3" t="s">
        <v>17977</v>
      </c>
      <c r="H4552" s="3" t="s">
        <v>35917</v>
      </c>
      <c r="I4552" s="3" t="s">
        <v>35917</v>
      </c>
      <c r="J4552" s="3" t="s">
        <v>35918</v>
      </c>
      <c r="K4552" s="3" t="s">
        <v>35919</v>
      </c>
      <c r="L4552" s="3"/>
    </row>
    <row r="4553" spans="1:12" ht="13.5" customHeight="1" x14ac:dyDescent="0.25">
      <c r="A4553" s="3" t="s">
        <v>9</v>
      </c>
      <c r="B4553" s="2" t="s">
        <v>43380</v>
      </c>
      <c r="C4553" s="2" t="s">
        <v>17978</v>
      </c>
      <c r="D4553" s="3" t="s">
        <v>17979</v>
      </c>
      <c r="E4553" s="3" t="s">
        <v>17979</v>
      </c>
      <c r="F4553" s="3" t="s">
        <v>17980</v>
      </c>
      <c r="G4553" s="3" t="s">
        <v>17981</v>
      </c>
      <c r="H4553" s="3" t="s">
        <v>35920</v>
      </c>
      <c r="I4553" s="3" t="s">
        <v>35920</v>
      </c>
      <c r="J4553" s="3" t="s">
        <v>35921</v>
      </c>
      <c r="K4553" s="3" t="s">
        <v>35922</v>
      </c>
      <c r="L4553" s="3"/>
    </row>
    <row r="4554" spans="1:12" ht="13.5" customHeight="1" x14ac:dyDescent="0.25">
      <c r="A4554" s="3" t="s">
        <v>9</v>
      </c>
      <c r="B4554" s="2" t="s">
        <v>43381</v>
      </c>
      <c r="C4554" s="2" t="s">
        <v>17982</v>
      </c>
      <c r="D4554" s="3" t="s">
        <v>17983</v>
      </c>
      <c r="E4554" s="3" t="s">
        <v>17984</v>
      </c>
      <c r="F4554" s="3" t="s">
        <v>17985</v>
      </c>
      <c r="G4554" s="3" t="s">
        <v>17986</v>
      </c>
      <c r="H4554" s="3" t="s">
        <v>35923</v>
      </c>
      <c r="I4554" s="3" t="s">
        <v>35924</v>
      </c>
      <c r="J4554" s="3" t="s">
        <v>35925</v>
      </c>
      <c r="K4554" s="3" t="s">
        <v>35926</v>
      </c>
      <c r="L4554" s="3"/>
    </row>
    <row r="4555" spans="1:12" ht="13.5" customHeight="1" x14ac:dyDescent="0.25">
      <c r="A4555" s="3" t="s">
        <v>183</v>
      </c>
      <c r="B4555" s="2" t="s">
        <v>43382</v>
      </c>
      <c r="C4555" s="2" t="s">
        <v>17987</v>
      </c>
      <c r="D4555" s="3" t="s">
        <v>17988</v>
      </c>
      <c r="E4555" s="3" t="s">
        <v>17988</v>
      </c>
      <c r="F4555" s="3" t="s">
        <v>17989</v>
      </c>
      <c r="G4555" s="3" t="s">
        <v>17990</v>
      </c>
      <c r="H4555" s="3" t="s">
        <v>35927</v>
      </c>
      <c r="I4555" s="3" t="s">
        <v>35927</v>
      </c>
      <c r="J4555" s="3" t="s">
        <v>35928</v>
      </c>
      <c r="K4555" s="3" t="s">
        <v>35929</v>
      </c>
      <c r="L4555" s="3"/>
    </row>
    <row r="4556" spans="1:12" ht="13.5" customHeight="1" x14ac:dyDescent="0.25">
      <c r="A4556" s="3" t="s">
        <v>183</v>
      </c>
      <c r="B4556" s="2" t="s">
        <v>43383</v>
      </c>
      <c r="C4556" s="2" t="s">
        <v>17991</v>
      </c>
      <c r="D4556" s="3" t="s">
        <v>17992</v>
      </c>
      <c r="E4556" s="3" t="s">
        <v>17992</v>
      </c>
      <c r="F4556" s="3" t="s">
        <v>17993</v>
      </c>
      <c r="G4556" s="3" t="s">
        <v>17994</v>
      </c>
      <c r="H4556" s="3" t="s">
        <v>35930</v>
      </c>
      <c r="I4556" s="3" t="s">
        <v>35930</v>
      </c>
      <c r="J4556" s="3" t="s">
        <v>35931</v>
      </c>
      <c r="K4556" s="3" t="s">
        <v>35932</v>
      </c>
      <c r="L4556" s="3"/>
    </row>
    <row r="4557" spans="1:12" ht="13.5" customHeight="1" x14ac:dyDescent="0.25">
      <c r="A4557" s="3" t="s">
        <v>183</v>
      </c>
      <c r="B4557" s="2" t="s">
        <v>43384</v>
      </c>
      <c r="C4557" s="2" t="s">
        <v>17995</v>
      </c>
      <c r="D4557" s="3" t="s">
        <v>17996</v>
      </c>
      <c r="E4557" s="3" t="s">
        <v>17996</v>
      </c>
      <c r="F4557" s="3" t="s">
        <v>17997</v>
      </c>
      <c r="G4557" s="3" t="s">
        <v>17998</v>
      </c>
      <c r="H4557" s="3" t="s">
        <v>35933</v>
      </c>
      <c r="I4557" s="3" t="s">
        <v>35933</v>
      </c>
      <c r="J4557" s="3" t="s">
        <v>35934</v>
      </c>
      <c r="K4557" s="3" t="s">
        <v>35935</v>
      </c>
      <c r="L4557" s="3"/>
    </row>
    <row r="4558" spans="1:12" ht="13.5" customHeight="1" x14ac:dyDescent="0.25">
      <c r="A4558" s="3" t="s">
        <v>183</v>
      </c>
      <c r="B4558" s="2" t="s">
        <v>43385</v>
      </c>
      <c r="C4558" s="2" t="s">
        <v>17999</v>
      </c>
      <c r="D4558" s="3" t="s">
        <v>18000</v>
      </c>
      <c r="E4558" s="3" t="s">
        <v>18000</v>
      </c>
      <c r="F4558" s="3" t="s">
        <v>18001</v>
      </c>
      <c r="G4558" s="3" t="s">
        <v>18002</v>
      </c>
      <c r="H4558" s="3" t="s">
        <v>35936</v>
      </c>
      <c r="I4558" s="3" t="s">
        <v>35936</v>
      </c>
      <c r="J4558" s="3" t="s">
        <v>35937</v>
      </c>
      <c r="K4558" s="3" t="s">
        <v>35938</v>
      </c>
      <c r="L4558" s="3"/>
    </row>
    <row r="4559" spans="1:12" ht="13.5" customHeight="1" x14ac:dyDescent="0.25">
      <c r="A4559" s="3" t="s">
        <v>84</v>
      </c>
      <c r="B4559" s="2" t="s">
        <v>43386</v>
      </c>
      <c r="C4559" s="2" t="s">
        <v>18003</v>
      </c>
      <c r="D4559" s="3" t="s">
        <v>18004</v>
      </c>
      <c r="E4559" s="3" t="s">
        <v>18004</v>
      </c>
      <c r="F4559" s="3" t="s">
        <v>18005</v>
      </c>
      <c r="G4559" s="3" t="s">
        <v>18004</v>
      </c>
      <c r="H4559" s="3" t="s">
        <v>35939</v>
      </c>
      <c r="I4559" s="3" t="s">
        <v>35939</v>
      </c>
      <c r="J4559" s="3" t="s">
        <v>35940</v>
      </c>
      <c r="K4559" s="3" t="s">
        <v>35939</v>
      </c>
      <c r="L4559" s="3"/>
    </row>
    <row r="4560" spans="1:12" ht="13.5" customHeight="1" x14ac:dyDescent="0.25">
      <c r="A4560" s="3" t="s">
        <v>84</v>
      </c>
      <c r="B4560" s="2" t="s">
        <v>43387</v>
      </c>
      <c r="C4560" s="2" t="s">
        <v>18006</v>
      </c>
      <c r="D4560" s="3" t="s">
        <v>18007</v>
      </c>
      <c r="E4560" s="3" t="s">
        <v>18007</v>
      </c>
      <c r="F4560" s="3" t="s">
        <v>18008</v>
      </c>
      <c r="G4560" s="3" t="s">
        <v>18007</v>
      </c>
      <c r="H4560" s="3" t="s">
        <v>35941</v>
      </c>
      <c r="I4560" s="3" t="s">
        <v>35941</v>
      </c>
      <c r="J4560" s="3" t="s">
        <v>35942</v>
      </c>
      <c r="K4560" s="3" t="s">
        <v>35941</v>
      </c>
      <c r="L4560" s="3"/>
    </row>
    <row r="4561" spans="1:12" ht="13.5" customHeight="1" x14ac:dyDescent="0.25">
      <c r="A4561" s="3" t="s">
        <v>9</v>
      </c>
      <c r="B4561" s="2" t="s">
        <v>43388</v>
      </c>
      <c r="C4561" s="2" t="s">
        <v>18009</v>
      </c>
      <c r="D4561" s="3" t="s">
        <v>18010</v>
      </c>
      <c r="E4561" s="3" t="s">
        <v>18010</v>
      </c>
      <c r="F4561" s="3" t="s">
        <v>18011</v>
      </c>
      <c r="G4561" s="3" t="s">
        <v>18012</v>
      </c>
      <c r="H4561" s="3" t="s">
        <v>35943</v>
      </c>
      <c r="I4561" s="3" t="s">
        <v>35943</v>
      </c>
      <c r="J4561" s="3" t="s">
        <v>35944</v>
      </c>
      <c r="K4561" s="3" t="s">
        <v>35945</v>
      </c>
      <c r="L4561" s="3"/>
    </row>
    <row r="4562" spans="1:12" ht="13.5" customHeight="1" x14ac:dyDescent="0.25">
      <c r="A4562" s="3" t="s">
        <v>9</v>
      </c>
      <c r="B4562" s="2" t="s">
        <v>43389</v>
      </c>
      <c r="C4562" s="2" t="s">
        <v>18013</v>
      </c>
      <c r="D4562" s="3" t="s">
        <v>18014</v>
      </c>
      <c r="E4562" s="3" t="s">
        <v>18014</v>
      </c>
      <c r="F4562" s="3" t="s">
        <v>18015</v>
      </c>
      <c r="G4562" s="3" t="s">
        <v>18016</v>
      </c>
      <c r="H4562" s="3" t="s">
        <v>35946</v>
      </c>
      <c r="I4562" s="3" t="s">
        <v>35946</v>
      </c>
      <c r="J4562" s="3" t="s">
        <v>35947</v>
      </c>
      <c r="K4562" s="3" t="s">
        <v>35948</v>
      </c>
      <c r="L4562" s="3"/>
    </row>
    <row r="4563" spans="1:12" ht="13.5" customHeight="1" x14ac:dyDescent="0.25">
      <c r="A4563" s="3" t="s">
        <v>988</v>
      </c>
      <c r="B4563" s="2" t="s">
        <v>43390</v>
      </c>
      <c r="C4563" s="2" t="s">
        <v>18017</v>
      </c>
      <c r="D4563" s="3" t="s">
        <v>18018</v>
      </c>
      <c r="E4563" s="3" t="s">
        <v>18018</v>
      </c>
      <c r="F4563" s="3" t="s">
        <v>18019</v>
      </c>
      <c r="G4563" s="3" t="s">
        <v>18020</v>
      </c>
      <c r="H4563" s="3" t="s">
        <v>35949</v>
      </c>
      <c r="I4563" s="3" t="s">
        <v>35949</v>
      </c>
      <c r="J4563" s="3" t="s">
        <v>35950</v>
      </c>
      <c r="K4563" s="3" t="s">
        <v>35951</v>
      </c>
      <c r="L4563" s="3"/>
    </row>
    <row r="4564" spans="1:12" ht="13.5" customHeight="1" x14ac:dyDescent="0.25">
      <c r="A4564" s="3" t="s">
        <v>1667</v>
      </c>
      <c r="B4564" s="2" t="s">
        <v>43390</v>
      </c>
      <c r="C4564" s="2" t="s">
        <v>18017</v>
      </c>
      <c r="D4564" s="3" t="s">
        <v>18018</v>
      </c>
      <c r="E4564" s="3" t="s">
        <v>18018</v>
      </c>
      <c r="F4564" s="3" t="s">
        <v>18019</v>
      </c>
      <c r="G4564" s="3" t="s">
        <v>18020</v>
      </c>
      <c r="H4564" s="3" t="s">
        <v>35949</v>
      </c>
      <c r="I4564" s="3" t="s">
        <v>35949</v>
      </c>
      <c r="J4564" s="3" t="s">
        <v>35950</v>
      </c>
      <c r="K4564" s="3" t="s">
        <v>35951</v>
      </c>
      <c r="L4564" s="3"/>
    </row>
    <row r="4565" spans="1:12" ht="13.5" customHeight="1" x14ac:dyDescent="0.25">
      <c r="A4565" s="3" t="s">
        <v>70</v>
      </c>
      <c r="B4565" s="2" t="s">
        <v>43391</v>
      </c>
      <c r="C4565" s="2" t="s">
        <v>18021</v>
      </c>
      <c r="D4565" s="3" t="s">
        <v>18022</v>
      </c>
      <c r="E4565" s="3" t="s">
        <v>18022</v>
      </c>
      <c r="F4565" s="3" t="s">
        <v>18023</v>
      </c>
      <c r="G4565" s="3" t="s">
        <v>18024</v>
      </c>
      <c r="H4565" s="3" t="s">
        <v>35952</v>
      </c>
      <c r="I4565" s="3" t="s">
        <v>35952</v>
      </c>
      <c r="J4565" s="3" t="s">
        <v>35953</v>
      </c>
      <c r="K4565" s="3" t="s">
        <v>35954</v>
      </c>
      <c r="L4565" s="3"/>
    </row>
    <row r="4566" spans="1:12" ht="13.5" customHeight="1" x14ac:dyDescent="0.25">
      <c r="A4566" s="3" t="s">
        <v>36</v>
      </c>
      <c r="B4566" s="2" t="s">
        <v>43392</v>
      </c>
      <c r="C4566" s="2" t="s">
        <v>18025</v>
      </c>
      <c r="D4566" s="3" t="s">
        <v>18026</v>
      </c>
      <c r="E4566" s="3" t="s">
        <v>18026</v>
      </c>
      <c r="F4566" s="3" t="s">
        <v>18027</v>
      </c>
      <c r="G4566" s="3" t="s">
        <v>18026</v>
      </c>
      <c r="H4566" s="3" t="s">
        <v>35955</v>
      </c>
      <c r="I4566" s="3" t="s">
        <v>35955</v>
      </c>
      <c r="J4566" s="3" t="s">
        <v>35956</v>
      </c>
      <c r="K4566" s="3" t="s">
        <v>35955</v>
      </c>
      <c r="L4566" s="3"/>
    </row>
    <row r="4567" spans="1:12" ht="13.5" customHeight="1" x14ac:dyDescent="0.25">
      <c r="A4567" s="3" t="s">
        <v>506</v>
      </c>
      <c r="B4567" s="2" t="s">
        <v>43393</v>
      </c>
      <c r="C4567" s="2" t="s">
        <v>18028</v>
      </c>
      <c r="D4567" s="3" t="s">
        <v>18029</v>
      </c>
      <c r="E4567" s="3" t="s">
        <v>18029</v>
      </c>
      <c r="F4567" s="3" t="s">
        <v>18030</v>
      </c>
      <c r="G4567" s="3" t="s">
        <v>18029</v>
      </c>
      <c r="H4567" s="3" t="s">
        <v>35957</v>
      </c>
      <c r="I4567" s="3" t="s">
        <v>35957</v>
      </c>
      <c r="J4567" s="3" t="s">
        <v>35958</v>
      </c>
      <c r="K4567" s="3" t="s">
        <v>35957</v>
      </c>
      <c r="L4567" s="3"/>
    </row>
    <row r="4568" spans="1:12" ht="13.5" customHeight="1" x14ac:dyDescent="0.25">
      <c r="A4568" s="3" t="s">
        <v>506</v>
      </c>
      <c r="B4568" s="2" t="s">
        <v>43394</v>
      </c>
      <c r="C4568" s="2" t="s">
        <v>18031</v>
      </c>
      <c r="D4568" s="3" t="s">
        <v>18032</v>
      </c>
      <c r="E4568" s="3" t="s">
        <v>18032</v>
      </c>
      <c r="F4568" s="3" t="s">
        <v>18033</v>
      </c>
      <c r="G4568" s="3" t="s">
        <v>18032</v>
      </c>
      <c r="H4568" s="3" t="s">
        <v>35959</v>
      </c>
      <c r="I4568" s="3" t="s">
        <v>35959</v>
      </c>
      <c r="J4568" s="3" t="s">
        <v>35960</v>
      </c>
      <c r="K4568" s="3" t="s">
        <v>35959</v>
      </c>
      <c r="L4568" s="3"/>
    </row>
    <row r="4569" spans="1:12" ht="13.5" customHeight="1" x14ac:dyDescent="0.25">
      <c r="A4569" s="3" t="s">
        <v>9</v>
      </c>
      <c r="B4569" s="2" t="s">
        <v>43395</v>
      </c>
      <c r="C4569" s="2" t="s">
        <v>18034</v>
      </c>
      <c r="D4569" s="3" t="s">
        <v>18035</v>
      </c>
      <c r="E4569" s="3" t="s">
        <v>18035</v>
      </c>
      <c r="F4569" s="3" t="s">
        <v>18036</v>
      </c>
      <c r="G4569" s="3" t="s">
        <v>18037</v>
      </c>
      <c r="H4569" s="3" t="s">
        <v>35961</v>
      </c>
      <c r="I4569" s="3" t="s">
        <v>35961</v>
      </c>
      <c r="J4569" s="3" t="s">
        <v>35962</v>
      </c>
      <c r="K4569" s="3" t="s">
        <v>35963</v>
      </c>
      <c r="L4569" s="3"/>
    </row>
    <row r="4570" spans="1:12" ht="13.5" customHeight="1" x14ac:dyDescent="0.25">
      <c r="A4570" s="3" t="s">
        <v>188</v>
      </c>
      <c r="B4570" s="2" t="s">
        <v>43396</v>
      </c>
      <c r="C4570" s="2" t="s">
        <v>18038</v>
      </c>
      <c r="D4570" s="3" t="s">
        <v>18039</v>
      </c>
      <c r="E4570" s="3" t="s">
        <v>18040</v>
      </c>
      <c r="F4570" s="3" t="s">
        <v>18041</v>
      </c>
      <c r="G4570" s="3" t="s">
        <v>18042</v>
      </c>
      <c r="H4570" s="3" t="s">
        <v>35964</v>
      </c>
      <c r="I4570" s="3" t="s">
        <v>35965</v>
      </c>
      <c r="J4570" s="3" t="s">
        <v>35966</v>
      </c>
      <c r="K4570" s="3" t="s">
        <v>35967</v>
      </c>
      <c r="L4570" s="3"/>
    </row>
    <row r="4571" spans="1:12" ht="13.5" customHeight="1" x14ac:dyDescent="0.25">
      <c r="A4571" s="3" t="s">
        <v>188</v>
      </c>
      <c r="B4571" s="2" t="s">
        <v>43397</v>
      </c>
      <c r="C4571" s="2" t="s">
        <v>18043</v>
      </c>
      <c r="D4571" s="3" t="s">
        <v>18044</v>
      </c>
      <c r="E4571" s="3" t="s">
        <v>18044</v>
      </c>
      <c r="F4571" s="3" t="s">
        <v>18045</v>
      </c>
      <c r="G4571" s="3" t="s">
        <v>18044</v>
      </c>
      <c r="H4571" s="3" t="s">
        <v>35968</v>
      </c>
      <c r="I4571" s="3" t="s">
        <v>35968</v>
      </c>
      <c r="J4571" s="3" t="s">
        <v>35969</v>
      </c>
      <c r="K4571" s="3" t="s">
        <v>35968</v>
      </c>
      <c r="L4571" s="3"/>
    </row>
    <row r="4572" spans="1:12" ht="13.5" customHeight="1" x14ac:dyDescent="0.25">
      <c r="A4572" s="3" t="s">
        <v>9</v>
      </c>
      <c r="B4572" s="2" t="s">
        <v>43398</v>
      </c>
      <c r="C4572" s="2" t="s">
        <v>18046</v>
      </c>
      <c r="D4572" s="3" t="s">
        <v>18047</v>
      </c>
      <c r="E4572" s="3" t="s">
        <v>18047</v>
      </c>
      <c r="F4572" s="3" t="s">
        <v>18048</v>
      </c>
      <c r="G4572" s="3" t="s">
        <v>18049</v>
      </c>
      <c r="H4572" s="3" t="s">
        <v>35970</v>
      </c>
      <c r="I4572" s="3" t="s">
        <v>35970</v>
      </c>
      <c r="J4572" s="3" t="s">
        <v>35971</v>
      </c>
      <c r="K4572" s="3" t="s">
        <v>35972</v>
      </c>
      <c r="L4572" s="3"/>
    </row>
    <row r="4573" spans="1:12" ht="13.5" customHeight="1" x14ac:dyDescent="0.25">
      <c r="A4573" s="3" t="s">
        <v>9</v>
      </c>
      <c r="B4573" s="2" t="s">
        <v>43399</v>
      </c>
      <c r="C4573" s="2" t="s">
        <v>18050</v>
      </c>
      <c r="D4573" s="3" t="s">
        <v>18051</v>
      </c>
      <c r="E4573" s="3" t="s">
        <v>18051</v>
      </c>
      <c r="F4573" s="3" t="s">
        <v>18052</v>
      </c>
      <c r="G4573" s="3" t="s">
        <v>18053</v>
      </c>
      <c r="H4573" s="3" t="s">
        <v>35973</v>
      </c>
      <c r="I4573" s="3" t="s">
        <v>35973</v>
      </c>
      <c r="J4573" s="3" t="s">
        <v>35974</v>
      </c>
      <c r="K4573" s="3" t="s">
        <v>35975</v>
      </c>
      <c r="L4573" s="3"/>
    </row>
    <row r="4574" spans="1:12" ht="13.5" customHeight="1" x14ac:dyDescent="0.25">
      <c r="A4574" s="3" t="s">
        <v>9</v>
      </c>
      <c r="B4574" s="2" t="s">
        <v>43400</v>
      </c>
      <c r="C4574" s="2" t="s">
        <v>18054</v>
      </c>
      <c r="D4574" s="3" t="s">
        <v>18055</v>
      </c>
      <c r="E4574" s="3" t="s">
        <v>18055</v>
      </c>
      <c r="F4574" s="3" t="s">
        <v>18056</v>
      </c>
      <c r="G4574" s="3" t="s">
        <v>18057</v>
      </c>
      <c r="H4574" s="3" t="s">
        <v>35976</v>
      </c>
      <c r="I4574" s="3" t="s">
        <v>35976</v>
      </c>
      <c r="J4574" s="3" t="s">
        <v>35977</v>
      </c>
      <c r="K4574" s="3" t="s">
        <v>35978</v>
      </c>
      <c r="L4574" s="3"/>
    </row>
    <row r="4575" spans="1:12" ht="13.5" customHeight="1" x14ac:dyDescent="0.25">
      <c r="A4575" s="3" t="s">
        <v>9</v>
      </c>
      <c r="B4575" s="2" t="s">
        <v>43401</v>
      </c>
      <c r="C4575" s="2" t="s">
        <v>18058</v>
      </c>
      <c r="D4575" s="3" t="s">
        <v>18059</v>
      </c>
      <c r="E4575" s="3" t="s">
        <v>18059</v>
      </c>
      <c r="F4575" s="3" t="s">
        <v>18060</v>
      </c>
      <c r="G4575" s="3" t="s">
        <v>18061</v>
      </c>
      <c r="H4575" s="3" t="s">
        <v>35979</v>
      </c>
      <c r="I4575" s="3" t="s">
        <v>35979</v>
      </c>
      <c r="J4575" s="3" t="s">
        <v>35980</v>
      </c>
      <c r="K4575" s="3" t="s">
        <v>35981</v>
      </c>
      <c r="L4575" s="3"/>
    </row>
    <row r="4576" spans="1:12" ht="13.5" customHeight="1" x14ac:dyDescent="0.25">
      <c r="A4576" s="3" t="s">
        <v>162</v>
      </c>
      <c r="B4576" s="2" t="s">
        <v>43402</v>
      </c>
      <c r="C4576" s="2" t="s">
        <v>18062</v>
      </c>
      <c r="D4576" s="3" t="s">
        <v>18063</v>
      </c>
      <c r="E4576" s="3" t="s">
        <v>18063</v>
      </c>
      <c r="F4576" s="3" t="s">
        <v>18064</v>
      </c>
      <c r="G4576" s="3" t="s">
        <v>18063</v>
      </c>
      <c r="H4576" s="3" t="s">
        <v>35982</v>
      </c>
      <c r="I4576" s="3" t="s">
        <v>35982</v>
      </c>
      <c r="J4576" s="3" t="s">
        <v>35983</v>
      </c>
      <c r="K4576" s="3" t="s">
        <v>35982</v>
      </c>
      <c r="L4576" s="3"/>
    </row>
    <row r="4577" spans="1:12" ht="13.5" customHeight="1" x14ac:dyDescent="0.25">
      <c r="A4577" s="5" t="s">
        <v>13581</v>
      </c>
      <c r="B4577" s="5" t="s">
        <v>45098</v>
      </c>
      <c r="C4577" s="5" t="s">
        <v>45099</v>
      </c>
      <c r="D4577" s="5" t="s">
        <v>45100</v>
      </c>
      <c r="E4577" s="1" t="s">
        <v>45101</v>
      </c>
      <c r="F4577" s="1" t="s">
        <v>45102</v>
      </c>
      <c r="G4577" s="1" t="s">
        <v>45103</v>
      </c>
      <c r="H4577" s="5" t="str">
        <f ca="1">IFERROR(__xludf.DUMMYFUNCTION("GOOGLETRANSLATE(D185,""en"",""ja"")"),"ROS1タンパク質")</f>
        <v>ROS1タンパク質</v>
      </c>
      <c r="I4577" s="5" t="str">
        <f ca="1">IFERROR(__xludf.DUMMYFUNCTION("GOOGLETRANSLATE(E185,""en"",""ja"")"),"ROSプロトオンコゲン1タンパク質; ROS1タンパク質")</f>
        <v>ROSプロトオンコゲン1タンパク質; ROS1タンパク質</v>
      </c>
      <c r="J4577" s="5" t="str">
        <f ca="1">IFERROR(__xludf.DUMMYFUNCTION("GOOGLETRANSLATE(F185,""en"",""ja"")"),"生物標本中の ROS プロトオンコゲン 1 タンパク質の測定。")</f>
        <v>生物標本中の ROS プロトオンコゲン 1 タンパク質の測定。</v>
      </c>
      <c r="K4577" s="5" t="str">
        <f ca="1">IFERROR(__xludf.DUMMYFUNCTION("GOOGLETRANSLATE(G185,""en"",""ja"")"),"ROS1タンパク質測定")</f>
        <v>ROS1タンパク質測定</v>
      </c>
      <c r="L4577" s="3"/>
    </row>
    <row r="4578" spans="1:12" ht="13.5" customHeight="1" x14ac:dyDescent="0.25">
      <c r="A4578" s="3" t="s">
        <v>70</v>
      </c>
      <c r="B4578" s="2" t="s">
        <v>43403</v>
      </c>
      <c r="C4578" s="2" t="s">
        <v>18065</v>
      </c>
      <c r="D4578" s="3" t="s">
        <v>18066</v>
      </c>
      <c r="E4578" s="3" t="s">
        <v>18066</v>
      </c>
      <c r="F4578" s="3" t="s">
        <v>18067</v>
      </c>
      <c r="G4578" s="3" t="s">
        <v>18068</v>
      </c>
      <c r="H4578" s="3" t="s">
        <v>35984</v>
      </c>
      <c r="I4578" s="3" t="s">
        <v>35984</v>
      </c>
      <c r="J4578" s="3" t="s">
        <v>35985</v>
      </c>
      <c r="K4578" s="3" t="s">
        <v>35986</v>
      </c>
      <c r="L4578" s="3"/>
    </row>
    <row r="4579" spans="1:12" ht="13.5" customHeight="1" x14ac:dyDescent="0.25">
      <c r="A4579" s="3" t="s">
        <v>70</v>
      </c>
      <c r="B4579" s="2" t="s">
        <v>43404</v>
      </c>
      <c r="C4579" s="2" t="s">
        <v>18069</v>
      </c>
      <c r="D4579" s="3" t="s">
        <v>18070</v>
      </c>
      <c r="E4579" s="3" t="s">
        <v>18070</v>
      </c>
      <c r="F4579" s="3" t="s">
        <v>18071</v>
      </c>
      <c r="G4579" s="3" t="s">
        <v>18072</v>
      </c>
      <c r="H4579" s="3" t="s">
        <v>35987</v>
      </c>
      <c r="I4579" s="3" t="s">
        <v>35987</v>
      </c>
      <c r="J4579" s="3" t="s">
        <v>35988</v>
      </c>
      <c r="K4579" s="3" t="s">
        <v>35989</v>
      </c>
      <c r="L4579" s="3"/>
    </row>
    <row r="4580" spans="1:12" ht="13.5" customHeight="1" x14ac:dyDescent="0.25">
      <c r="A4580" s="3" t="s">
        <v>70</v>
      </c>
      <c r="B4580" s="2" t="s">
        <v>43405</v>
      </c>
      <c r="C4580" s="2" t="s">
        <v>18073</v>
      </c>
      <c r="D4580" s="3" t="s">
        <v>18074</v>
      </c>
      <c r="E4580" s="3" t="s">
        <v>18074</v>
      </c>
      <c r="F4580" s="3" t="s">
        <v>18075</v>
      </c>
      <c r="G4580" s="3" t="s">
        <v>18076</v>
      </c>
      <c r="H4580" s="3" t="s">
        <v>35990</v>
      </c>
      <c r="I4580" s="3" t="s">
        <v>35990</v>
      </c>
      <c r="J4580" s="3" t="s">
        <v>35991</v>
      </c>
      <c r="K4580" s="3" t="s">
        <v>35992</v>
      </c>
      <c r="L4580" s="3"/>
    </row>
    <row r="4581" spans="1:12" ht="13.5" customHeight="1" x14ac:dyDescent="0.25">
      <c r="A4581" s="3" t="s">
        <v>9</v>
      </c>
      <c r="B4581" s="2" t="s">
        <v>43406</v>
      </c>
      <c r="C4581" s="2" t="s">
        <v>18077</v>
      </c>
      <c r="D4581" s="3" t="s">
        <v>18078</v>
      </c>
      <c r="E4581" s="3" t="s">
        <v>18078</v>
      </c>
      <c r="F4581" s="3" t="s">
        <v>18079</v>
      </c>
      <c r="G4581" s="3" t="s">
        <v>18080</v>
      </c>
      <c r="H4581" s="3" t="s">
        <v>35993</v>
      </c>
      <c r="I4581" s="3" t="s">
        <v>35993</v>
      </c>
      <c r="J4581" s="3" t="s">
        <v>35994</v>
      </c>
      <c r="K4581" s="3" t="s">
        <v>35995</v>
      </c>
      <c r="L4581" s="3"/>
    </row>
    <row r="4582" spans="1:12" ht="13.5" customHeight="1" x14ac:dyDescent="0.25">
      <c r="A4582" s="3" t="s">
        <v>9</v>
      </c>
      <c r="B4582" s="2" t="s">
        <v>43407</v>
      </c>
      <c r="C4582" s="2" t="s">
        <v>18081</v>
      </c>
      <c r="D4582" s="3" t="s">
        <v>18082</v>
      </c>
      <c r="E4582" s="3" t="s">
        <v>18082</v>
      </c>
      <c r="F4582" s="3" t="s">
        <v>18083</v>
      </c>
      <c r="G4582" s="3" t="s">
        <v>18084</v>
      </c>
      <c r="H4582" s="3" t="s">
        <v>35996</v>
      </c>
      <c r="I4582" s="3" t="s">
        <v>35996</v>
      </c>
      <c r="J4582" s="3" t="s">
        <v>35997</v>
      </c>
      <c r="K4582" s="3" t="s">
        <v>35998</v>
      </c>
      <c r="L4582" s="3"/>
    </row>
    <row r="4583" spans="1:12" ht="13.5" customHeight="1" x14ac:dyDescent="0.25">
      <c r="A4583" s="3" t="s">
        <v>9</v>
      </c>
      <c r="B4583" s="2" t="s">
        <v>43408</v>
      </c>
      <c r="C4583" s="2" t="s">
        <v>18085</v>
      </c>
      <c r="D4583" s="3" t="s">
        <v>18086</v>
      </c>
      <c r="E4583" s="3" t="s">
        <v>18086</v>
      </c>
      <c r="F4583" s="3" t="s">
        <v>18087</v>
      </c>
      <c r="G4583" s="3" t="s">
        <v>18088</v>
      </c>
      <c r="H4583" s="3" t="s">
        <v>35999</v>
      </c>
      <c r="I4583" s="3" t="s">
        <v>35999</v>
      </c>
      <c r="J4583" s="3" t="s">
        <v>36000</v>
      </c>
      <c r="K4583" s="3" t="s">
        <v>36001</v>
      </c>
      <c r="L4583" s="3"/>
    </row>
    <row r="4584" spans="1:12" ht="13.5" customHeight="1" x14ac:dyDescent="0.25">
      <c r="A4584" s="3" t="s">
        <v>145</v>
      </c>
      <c r="B4584" s="2" t="s">
        <v>43409</v>
      </c>
      <c r="C4584" s="2" t="s">
        <v>18089</v>
      </c>
      <c r="D4584" s="3" t="s">
        <v>18090</v>
      </c>
      <c r="E4584" s="3" t="s">
        <v>18090</v>
      </c>
      <c r="F4584" s="3" t="s">
        <v>18091</v>
      </c>
      <c r="G4584" s="3" t="s">
        <v>18090</v>
      </c>
      <c r="H4584" s="3" t="s">
        <v>36002</v>
      </c>
      <c r="I4584" s="3" t="s">
        <v>36002</v>
      </c>
      <c r="J4584" s="3" t="s">
        <v>36003</v>
      </c>
      <c r="K4584" s="3" t="s">
        <v>36002</v>
      </c>
      <c r="L4584" s="3"/>
    </row>
    <row r="4585" spans="1:12" ht="13.5" customHeight="1" x14ac:dyDescent="0.25">
      <c r="A4585" s="3" t="s">
        <v>9</v>
      </c>
      <c r="B4585" s="2" t="s">
        <v>43410</v>
      </c>
      <c r="C4585" s="2" t="s">
        <v>18092</v>
      </c>
      <c r="D4585" s="3" t="s">
        <v>18093</v>
      </c>
      <c r="E4585" s="3" t="s">
        <v>18094</v>
      </c>
      <c r="F4585" s="3" t="s">
        <v>18095</v>
      </c>
      <c r="G4585" s="3" t="s">
        <v>18096</v>
      </c>
      <c r="H4585" s="3" t="s">
        <v>36004</v>
      </c>
      <c r="I4585" s="3" t="s">
        <v>36005</v>
      </c>
      <c r="J4585" s="3" t="s">
        <v>36006</v>
      </c>
      <c r="K4585" s="4" t="s">
        <v>36007</v>
      </c>
      <c r="L4585" s="3"/>
    </row>
    <row r="4586" spans="1:12" ht="13.5" customHeight="1" x14ac:dyDescent="0.25">
      <c r="A4586" s="3" t="s">
        <v>9</v>
      </c>
      <c r="B4586" s="2" t="s">
        <v>43411</v>
      </c>
      <c r="C4586" s="2" t="s">
        <v>18097</v>
      </c>
      <c r="D4586" s="3" t="s">
        <v>18098</v>
      </c>
      <c r="E4586" s="3" t="s">
        <v>18098</v>
      </c>
      <c r="F4586" s="3" t="s">
        <v>18099</v>
      </c>
      <c r="G4586" s="3" t="s">
        <v>18100</v>
      </c>
      <c r="H4586" s="3" t="s">
        <v>36008</v>
      </c>
      <c r="I4586" s="3" t="s">
        <v>36008</v>
      </c>
      <c r="J4586" s="3" t="s">
        <v>36009</v>
      </c>
      <c r="K4586" s="3" t="s">
        <v>36010</v>
      </c>
      <c r="L4586" s="3"/>
    </row>
    <row r="4587" spans="1:12" ht="13.5" customHeight="1" x14ac:dyDescent="0.25">
      <c r="A4587" s="3" t="s">
        <v>988</v>
      </c>
      <c r="B4587" s="2" t="s">
        <v>43412</v>
      </c>
      <c r="C4587" s="2" t="s">
        <v>18101</v>
      </c>
      <c r="D4587" s="3" t="s">
        <v>18102</v>
      </c>
      <c r="E4587" s="3" t="s">
        <v>18102</v>
      </c>
      <c r="F4587" s="3" t="s">
        <v>18103</v>
      </c>
      <c r="G4587" s="3" t="s">
        <v>18104</v>
      </c>
      <c r="H4587" s="3" t="s">
        <v>36011</v>
      </c>
      <c r="I4587" s="3" t="s">
        <v>36011</v>
      </c>
      <c r="J4587" s="3" t="s">
        <v>36012</v>
      </c>
      <c r="K4587" s="3" t="s">
        <v>36013</v>
      </c>
      <c r="L4587" s="3"/>
    </row>
    <row r="4588" spans="1:12" ht="13.5" customHeight="1" x14ac:dyDescent="0.25">
      <c r="A4588" s="3" t="s">
        <v>988</v>
      </c>
      <c r="B4588" s="2" t="s">
        <v>43413</v>
      </c>
      <c r="C4588" s="2" t="s">
        <v>18105</v>
      </c>
      <c r="D4588" s="3" t="s">
        <v>18106</v>
      </c>
      <c r="E4588" s="3" t="s">
        <v>18106</v>
      </c>
      <c r="F4588" s="3" t="s">
        <v>18107</v>
      </c>
      <c r="G4588" s="3" t="s">
        <v>18108</v>
      </c>
      <c r="H4588" s="3" t="s">
        <v>36014</v>
      </c>
      <c r="I4588" s="3" t="s">
        <v>36014</v>
      </c>
      <c r="J4588" s="3" t="s">
        <v>36015</v>
      </c>
      <c r="K4588" s="3" t="s">
        <v>36016</v>
      </c>
      <c r="L4588" s="3"/>
    </row>
    <row r="4589" spans="1:12" ht="13.5" customHeight="1" x14ac:dyDescent="0.25">
      <c r="A4589" s="3" t="s">
        <v>988</v>
      </c>
      <c r="B4589" s="2" t="s">
        <v>43414</v>
      </c>
      <c r="C4589" s="2" t="s">
        <v>18109</v>
      </c>
      <c r="D4589" s="3" t="s">
        <v>18110</v>
      </c>
      <c r="E4589" s="3" t="s">
        <v>18110</v>
      </c>
      <c r="F4589" s="3" t="s">
        <v>18111</v>
      </c>
      <c r="G4589" s="3" t="s">
        <v>18112</v>
      </c>
      <c r="H4589" s="3" t="s">
        <v>36017</v>
      </c>
      <c r="I4589" s="3" t="s">
        <v>36017</v>
      </c>
      <c r="J4589" s="3" t="s">
        <v>36018</v>
      </c>
      <c r="K4589" s="3" t="s">
        <v>36019</v>
      </c>
      <c r="L4589" s="3"/>
    </row>
    <row r="4590" spans="1:12" ht="13.5" customHeight="1" x14ac:dyDescent="0.25">
      <c r="A4590" s="3" t="s">
        <v>70</v>
      </c>
      <c r="B4590" s="2" t="s">
        <v>43415</v>
      </c>
      <c r="C4590" s="2" t="s">
        <v>18113</v>
      </c>
      <c r="D4590" s="3" t="s">
        <v>18114</v>
      </c>
      <c r="E4590" s="3" t="s">
        <v>18115</v>
      </c>
      <c r="F4590" s="3" t="s">
        <v>18116</v>
      </c>
      <c r="G4590" s="3" t="s">
        <v>18117</v>
      </c>
      <c r="H4590" s="3" t="s">
        <v>36020</v>
      </c>
      <c r="I4590" s="3" t="s">
        <v>36021</v>
      </c>
      <c r="J4590" s="3" t="s">
        <v>36022</v>
      </c>
      <c r="K4590" s="3" t="s">
        <v>36023</v>
      </c>
      <c r="L4590" s="3"/>
    </row>
    <row r="4591" spans="1:12" ht="13.5" customHeight="1" x14ac:dyDescent="0.25">
      <c r="A4591" s="3" t="s">
        <v>493</v>
      </c>
      <c r="B4591" s="2" t="s">
        <v>43416</v>
      </c>
      <c r="C4591" s="2" t="s">
        <v>18118</v>
      </c>
      <c r="D4591" s="3" t="s">
        <v>18119</v>
      </c>
      <c r="E4591" s="3" t="s">
        <v>18119</v>
      </c>
      <c r="F4591" s="3" t="s">
        <v>18120</v>
      </c>
      <c r="G4591" s="3" t="s">
        <v>18119</v>
      </c>
      <c r="H4591" s="3" t="s">
        <v>36024</v>
      </c>
      <c r="I4591" s="3" t="s">
        <v>36024</v>
      </c>
      <c r="J4591" s="3" t="s">
        <v>36025</v>
      </c>
      <c r="K4591" s="3" t="s">
        <v>36024</v>
      </c>
      <c r="L4591" s="3"/>
    </row>
    <row r="4592" spans="1:12" ht="13.5" customHeight="1" x14ac:dyDescent="0.25">
      <c r="A4592" s="3" t="s">
        <v>988</v>
      </c>
      <c r="B4592" s="2" t="s">
        <v>43417</v>
      </c>
      <c r="C4592" s="2" t="s">
        <v>18121</v>
      </c>
      <c r="D4592" s="3" t="s">
        <v>18122</v>
      </c>
      <c r="E4592" s="3" t="s">
        <v>18122</v>
      </c>
      <c r="F4592" s="3" t="s">
        <v>18123</v>
      </c>
      <c r="G4592" s="3" t="s">
        <v>18124</v>
      </c>
      <c r="H4592" s="3" t="s">
        <v>36026</v>
      </c>
      <c r="I4592" s="3" t="s">
        <v>36026</v>
      </c>
      <c r="J4592" s="3" t="s">
        <v>36027</v>
      </c>
      <c r="K4592" s="3" t="s">
        <v>36028</v>
      </c>
      <c r="L4592" s="3"/>
    </row>
    <row r="4593" spans="1:12" ht="13.5" customHeight="1" x14ac:dyDescent="0.25">
      <c r="A4593" s="3" t="s">
        <v>988</v>
      </c>
      <c r="B4593" s="2" t="s">
        <v>43418</v>
      </c>
      <c r="C4593" s="2" t="s">
        <v>18125</v>
      </c>
      <c r="D4593" s="3" t="s">
        <v>18126</v>
      </c>
      <c r="E4593" s="3" t="s">
        <v>18126</v>
      </c>
      <c r="F4593" s="3" t="s">
        <v>18127</v>
      </c>
      <c r="G4593" s="3" t="s">
        <v>18128</v>
      </c>
      <c r="H4593" s="3" t="s">
        <v>36029</v>
      </c>
      <c r="I4593" s="3" t="s">
        <v>36029</v>
      </c>
      <c r="J4593" s="3" t="s">
        <v>36030</v>
      </c>
      <c r="K4593" s="3" t="s">
        <v>36031</v>
      </c>
      <c r="L4593" s="3"/>
    </row>
    <row r="4594" spans="1:12" ht="13.5" customHeight="1" x14ac:dyDescent="0.25">
      <c r="A4594" s="3" t="s">
        <v>9</v>
      </c>
      <c r="B4594" s="2" t="s">
        <v>43419</v>
      </c>
      <c r="C4594" s="2" t="s">
        <v>18129</v>
      </c>
      <c r="D4594" s="3" t="s">
        <v>18130</v>
      </c>
      <c r="E4594" s="3" t="s">
        <v>18131</v>
      </c>
      <c r="F4594" s="3" t="s">
        <v>18132</v>
      </c>
      <c r="G4594" s="3" t="s">
        <v>18133</v>
      </c>
      <c r="H4594" s="3" t="s">
        <v>36032</v>
      </c>
      <c r="I4594" s="3" t="s">
        <v>36033</v>
      </c>
      <c r="J4594" s="3" t="s">
        <v>36034</v>
      </c>
      <c r="K4594" s="4" t="s">
        <v>36035</v>
      </c>
      <c r="L4594" s="3"/>
    </row>
    <row r="4595" spans="1:12" ht="13.5" customHeight="1" x14ac:dyDescent="0.25">
      <c r="A4595" s="3" t="s">
        <v>988</v>
      </c>
      <c r="B4595" s="2" t="s">
        <v>43420</v>
      </c>
      <c r="C4595" s="2" t="s">
        <v>18134</v>
      </c>
      <c r="D4595" s="3" t="s">
        <v>18135</v>
      </c>
      <c r="E4595" s="3" t="s">
        <v>18135</v>
      </c>
      <c r="F4595" s="3" t="s">
        <v>18136</v>
      </c>
      <c r="G4595" s="3" t="s">
        <v>18137</v>
      </c>
      <c r="H4595" s="3" t="s">
        <v>36036</v>
      </c>
      <c r="I4595" s="3" t="s">
        <v>36036</v>
      </c>
      <c r="J4595" s="3" t="s">
        <v>36037</v>
      </c>
      <c r="K4595" s="3" t="s">
        <v>36038</v>
      </c>
      <c r="L4595" s="3"/>
    </row>
    <row r="4596" spans="1:12" ht="13.5" customHeight="1" x14ac:dyDescent="0.25">
      <c r="A4596" s="3" t="s">
        <v>9</v>
      </c>
      <c r="B4596" s="2" t="s">
        <v>43421</v>
      </c>
      <c r="C4596" s="2" t="s">
        <v>18138</v>
      </c>
      <c r="D4596" s="3" t="s">
        <v>18139</v>
      </c>
      <c r="E4596" s="3" t="s">
        <v>18140</v>
      </c>
      <c r="F4596" s="3" t="s">
        <v>18141</v>
      </c>
      <c r="G4596" s="3" t="s">
        <v>18142</v>
      </c>
      <c r="H4596" s="3" t="s">
        <v>36039</v>
      </c>
      <c r="I4596" s="3" t="s">
        <v>36040</v>
      </c>
      <c r="J4596" s="3" t="s">
        <v>36041</v>
      </c>
      <c r="K4596" s="4" t="s">
        <v>36042</v>
      </c>
      <c r="L4596" s="3"/>
    </row>
    <row r="4597" spans="1:12" ht="13.5" customHeight="1" x14ac:dyDescent="0.25">
      <c r="A4597" s="3" t="s">
        <v>9</v>
      </c>
      <c r="B4597" s="2" t="s">
        <v>43422</v>
      </c>
      <c r="C4597" s="2" t="s">
        <v>18143</v>
      </c>
      <c r="D4597" s="3" t="s">
        <v>18144</v>
      </c>
      <c r="E4597" s="3" t="s">
        <v>18144</v>
      </c>
      <c r="F4597" s="3" t="s">
        <v>18145</v>
      </c>
      <c r="G4597" s="3" t="s">
        <v>18146</v>
      </c>
      <c r="H4597" s="3" t="s">
        <v>36043</v>
      </c>
      <c r="I4597" s="3" t="s">
        <v>36043</v>
      </c>
      <c r="J4597" s="3" t="s">
        <v>36044</v>
      </c>
      <c r="K4597" s="3" t="s">
        <v>36045</v>
      </c>
      <c r="L4597" s="3"/>
    </row>
    <row r="4598" spans="1:12" ht="13.5" customHeight="1" x14ac:dyDescent="0.25">
      <c r="A4598" s="3" t="s">
        <v>70</v>
      </c>
      <c r="B4598" s="2" t="s">
        <v>43423</v>
      </c>
      <c r="C4598" s="2" t="s">
        <v>18147</v>
      </c>
      <c r="D4598" s="3" t="s">
        <v>18148</v>
      </c>
      <c r="E4598" s="3" t="s">
        <v>18148</v>
      </c>
      <c r="F4598" s="3" t="s">
        <v>18149</v>
      </c>
      <c r="G4598" s="3" t="s">
        <v>18150</v>
      </c>
      <c r="H4598" s="3" t="s">
        <v>36046</v>
      </c>
      <c r="I4598" s="3" t="s">
        <v>36046</v>
      </c>
      <c r="J4598" s="3" t="s">
        <v>36047</v>
      </c>
      <c r="K4598" s="3" t="s">
        <v>36048</v>
      </c>
      <c r="L4598" s="3"/>
    </row>
    <row r="4599" spans="1:12" ht="13.5" customHeight="1" x14ac:dyDescent="0.25">
      <c r="A4599" s="3" t="s">
        <v>70</v>
      </c>
      <c r="B4599" s="2" t="s">
        <v>43424</v>
      </c>
      <c r="C4599" s="2" t="s">
        <v>18151</v>
      </c>
      <c r="D4599" s="3" t="s">
        <v>18152</v>
      </c>
      <c r="E4599" s="3" t="s">
        <v>18152</v>
      </c>
      <c r="F4599" s="3" t="s">
        <v>18153</v>
      </c>
      <c r="G4599" s="3" t="s">
        <v>18154</v>
      </c>
      <c r="H4599" s="3" t="s">
        <v>36049</v>
      </c>
      <c r="I4599" s="3" t="s">
        <v>36049</v>
      </c>
      <c r="J4599" s="3" t="s">
        <v>36050</v>
      </c>
      <c r="K4599" s="3" t="s">
        <v>36051</v>
      </c>
      <c r="L4599" s="3"/>
    </row>
    <row r="4600" spans="1:12" ht="13.5" customHeight="1" x14ac:dyDescent="0.25">
      <c r="A4600" s="3" t="s">
        <v>70</v>
      </c>
      <c r="B4600" s="2" t="s">
        <v>43425</v>
      </c>
      <c r="C4600" s="2" t="s">
        <v>18155</v>
      </c>
      <c r="D4600" s="3" t="s">
        <v>18156</v>
      </c>
      <c r="E4600" s="3" t="s">
        <v>18157</v>
      </c>
      <c r="F4600" s="3" t="s">
        <v>18158</v>
      </c>
      <c r="G4600" s="3" t="s">
        <v>18159</v>
      </c>
      <c r="H4600" s="3" t="s">
        <v>36052</v>
      </c>
      <c r="I4600" s="3" t="s">
        <v>36053</v>
      </c>
      <c r="J4600" s="3" t="s">
        <v>36054</v>
      </c>
      <c r="K4600" s="3" t="s">
        <v>36055</v>
      </c>
      <c r="L4600" s="3"/>
    </row>
    <row r="4601" spans="1:12" ht="13.5" customHeight="1" x14ac:dyDescent="0.25">
      <c r="A4601" s="3" t="s">
        <v>70</v>
      </c>
      <c r="B4601" s="2" t="s">
        <v>43426</v>
      </c>
      <c r="C4601" s="2" t="s">
        <v>18160</v>
      </c>
      <c r="D4601" s="3" t="s">
        <v>18161</v>
      </c>
      <c r="E4601" s="3" t="s">
        <v>18162</v>
      </c>
      <c r="F4601" s="3" t="s">
        <v>18163</v>
      </c>
      <c r="G4601" s="3" t="s">
        <v>18164</v>
      </c>
      <c r="H4601" s="3" t="s">
        <v>36056</v>
      </c>
      <c r="I4601" s="3" t="s">
        <v>36057</v>
      </c>
      <c r="J4601" s="3" t="s">
        <v>36058</v>
      </c>
      <c r="K4601" s="3" t="s">
        <v>36059</v>
      </c>
      <c r="L4601" s="3"/>
    </row>
    <row r="4602" spans="1:12" ht="13.5" customHeight="1" x14ac:dyDescent="0.25">
      <c r="A4602" s="3" t="s">
        <v>70</v>
      </c>
      <c r="B4602" s="2" t="s">
        <v>43427</v>
      </c>
      <c r="C4602" s="2" t="s">
        <v>18165</v>
      </c>
      <c r="D4602" s="3" t="s">
        <v>18166</v>
      </c>
      <c r="E4602" s="3" t="s">
        <v>18167</v>
      </c>
      <c r="F4602" s="3" t="s">
        <v>18168</v>
      </c>
      <c r="G4602" s="3" t="s">
        <v>18169</v>
      </c>
      <c r="H4602" s="3" t="s">
        <v>36060</v>
      </c>
      <c r="I4602" s="3" t="s">
        <v>36061</v>
      </c>
      <c r="J4602" s="3" t="s">
        <v>36062</v>
      </c>
      <c r="K4602" s="3" t="s">
        <v>36063</v>
      </c>
      <c r="L4602" s="3"/>
    </row>
    <row r="4603" spans="1:12" ht="13.5" customHeight="1" x14ac:dyDescent="0.25">
      <c r="A4603" s="3" t="s">
        <v>70</v>
      </c>
      <c r="B4603" s="2" t="s">
        <v>43428</v>
      </c>
      <c r="C4603" s="2" t="s">
        <v>18170</v>
      </c>
      <c r="D4603" s="3" t="s">
        <v>18171</v>
      </c>
      <c r="E4603" s="3" t="s">
        <v>18171</v>
      </c>
      <c r="F4603" s="3" t="s">
        <v>18172</v>
      </c>
      <c r="G4603" s="3" t="s">
        <v>18173</v>
      </c>
      <c r="H4603" s="3" t="s">
        <v>36064</v>
      </c>
      <c r="I4603" s="3" t="s">
        <v>36064</v>
      </c>
      <c r="J4603" s="3" t="s">
        <v>36065</v>
      </c>
      <c r="K4603" s="3" t="s">
        <v>36066</v>
      </c>
      <c r="L4603" s="3"/>
    </row>
    <row r="4604" spans="1:12" ht="13.5" customHeight="1" x14ac:dyDescent="0.25">
      <c r="A4604" s="3" t="s">
        <v>70</v>
      </c>
      <c r="B4604" s="2" t="s">
        <v>43429</v>
      </c>
      <c r="C4604" s="2" t="s">
        <v>18174</v>
      </c>
      <c r="D4604" s="3" t="s">
        <v>18175</v>
      </c>
      <c r="E4604" s="3" t="s">
        <v>18176</v>
      </c>
      <c r="F4604" s="3" t="s">
        <v>18177</v>
      </c>
      <c r="G4604" s="3" t="s">
        <v>18178</v>
      </c>
      <c r="H4604" s="3" t="s">
        <v>36067</v>
      </c>
      <c r="I4604" s="3" t="s">
        <v>36068</v>
      </c>
      <c r="J4604" s="3" t="s">
        <v>36069</v>
      </c>
      <c r="K4604" s="3" t="s">
        <v>36070</v>
      </c>
      <c r="L4604" s="3"/>
    </row>
    <row r="4605" spans="1:12" ht="13.5" customHeight="1" x14ac:dyDescent="0.25">
      <c r="A4605" s="3" t="s">
        <v>70</v>
      </c>
      <c r="B4605" s="2" t="s">
        <v>43430</v>
      </c>
      <c r="C4605" s="2" t="s">
        <v>18179</v>
      </c>
      <c r="D4605" s="3" t="s">
        <v>18180</v>
      </c>
      <c r="E4605" s="3" t="s">
        <v>18181</v>
      </c>
      <c r="F4605" s="3" t="s">
        <v>18182</v>
      </c>
      <c r="G4605" s="3" t="s">
        <v>18183</v>
      </c>
      <c r="H4605" s="3" t="s">
        <v>36071</v>
      </c>
      <c r="I4605" s="3" t="s">
        <v>36072</v>
      </c>
      <c r="J4605" s="3" t="s">
        <v>36073</v>
      </c>
      <c r="K4605" s="3" t="s">
        <v>36074</v>
      </c>
      <c r="L4605" s="3"/>
    </row>
    <row r="4606" spans="1:12" ht="13.5" customHeight="1" x14ac:dyDescent="0.25">
      <c r="A4606" s="3" t="s">
        <v>70</v>
      </c>
      <c r="B4606" s="2" t="s">
        <v>43431</v>
      </c>
      <c r="C4606" s="2" t="s">
        <v>18184</v>
      </c>
      <c r="D4606" s="3" t="s">
        <v>18185</v>
      </c>
      <c r="E4606" s="3" t="s">
        <v>18185</v>
      </c>
      <c r="F4606" s="3" t="s">
        <v>18186</v>
      </c>
      <c r="G4606" s="3" t="s">
        <v>18187</v>
      </c>
      <c r="H4606" s="3" t="s">
        <v>36075</v>
      </c>
      <c r="I4606" s="3" t="s">
        <v>36075</v>
      </c>
      <c r="J4606" s="3" t="s">
        <v>36076</v>
      </c>
      <c r="K4606" s="3" t="s">
        <v>36077</v>
      </c>
      <c r="L4606" s="3"/>
    </row>
    <row r="4607" spans="1:12" ht="13.5" customHeight="1" x14ac:dyDescent="0.25">
      <c r="A4607" s="3" t="s">
        <v>9</v>
      </c>
      <c r="B4607" s="2" t="s">
        <v>43432</v>
      </c>
      <c r="C4607" s="2" t="s">
        <v>18188</v>
      </c>
      <c r="D4607" s="3" t="s">
        <v>18189</v>
      </c>
      <c r="E4607" s="3" t="s">
        <v>18189</v>
      </c>
      <c r="F4607" s="3" t="s">
        <v>18190</v>
      </c>
      <c r="G4607" s="3" t="s">
        <v>18191</v>
      </c>
      <c r="H4607" s="3" t="s">
        <v>36078</v>
      </c>
      <c r="I4607" s="3" t="s">
        <v>36078</v>
      </c>
      <c r="J4607" s="3" t="s">
        <v>36079</v>
      </c>
      <c r="K4607" s="3" t="s">
        <v>36080</v>
      </c>
      <c r="L4607" s="3"/>
    </row>
    <row r="4608" spans="1:12" ht="13.5" customHeight="1" x14ac:dyDescent="0.25">
      <c r="A4608" s="5" t="s">
        <v>13581</v>
      </c>
      <c r="B4608" s="5" t="s">
        <v>45104</v>
      </c>
      <c r="C4608" s="5" t="s">
        <v>45105</v>
      </c>
      <c r="D4608" s="5" t="s">
        <v>45106</v>
      </c>
      <c r="E4608" s="1" t="s">
        <v>45106</v>
      </c>
      <c r="F4608" s="1" t="s">
        <v>45107</v>
      </c>
      <c r="G4608" s="1" t="s">
        <v>45108</v>
      </c>
      <c r="H4608" s="5" t="str">
        <f ca="1">IFERROR(__xludf.DUMMYFUNCTION("GOOGLETRANSLATE(D186,""en"",""ja"")"),"網状線維症")</f>
        <v>網状線維症</v>
      </c>
      <c r="I4608" s="5" t="str">
        <f ca="1">IFERROR(__xludf.DUMMYFUNCTION("GOOGLETRANSLATE(E186,""en"",""ja"")"),"網状線維症")</f>
        <v>網状線維症</v>
      </c>
      <c r="J4608" s="5" t="str">
        <f ca="1">IFERROR(__xludf.DUMMYFUNCTION("GOOGLETRANSLATE(F186,""en"",""ja"")"),"生物標本における網状線維症の評価。")</f>
        <v>生物標本における網状線維症の評価。</v>
      </c>
      <c r="K4608" s="5" t="str">
        <f ca="1">IFERROR(__xludf.DUMMYFUNCTION("GOOGLETRANSLATE(G186,""en"",""ja"")"),"網状線維症の評価")</f>
        <v>網状線維症の評価</v>
      </c>
      <c r="L4608" s="3"/>
    </row>
    <row r="4609" spans="1:12" ht="13.5" customHeight="1" x14ac:dyDescent="0.25">
      <c r="A4609" s="3" t="s">
        <v>9</v>
      </c>
      <c r="B4609" s="2" t="s">
        <v>43433</v>
      </c>
      <c r="C4609" s="2" t="s">
        <v>18192</v>
      </c>
      <c r="D4609" s="3" t="s">
        <v>18193</v>
      </c>
      <c r="E4609" s="3" t="s">
        <v>18194</v>
      </c>
      <c r="F4609" s="3" t="s">
        <v>18195</v>
      </c>
      <c r="G4609" s="3" t="s">
        <v>18196</v>
      </c>
      <c r="H4609" s="3" t="s">
        <v>36081</v>
      </c>
      <c r="I4609" s="3" t="s">
        <v>36082</v>
      </c>
      <c r="J4609" s="3" t="s">
        <v>36083</v>
      </c>
      <c r="K4609" s="3" t="s">
        <v>35723</v>
      </c>
      <c r="L4609" s="3"/>
    </row>
    <row r="4610" spans="1:12" ht="13.5" customHeight="1" x14ac:dyDescent="0.25">
      <c r="A4610" s="3" t="s">
        <v>9</v>
      </c>
      <c r="B4610" s="2" t="s">
        <v>43434</v>
      </c>
      <c r="C4610" s="2" t="s">
        <v>18197</v>
      </c>
      <c r="D4610" s="3" t="s">
        <v>18198</v>
      </c>
      <c r="E4610" s="3" t="s">
        <v>18198</v>
      </c>
      <c r="F4610" s="3" t="s">
        <v>18199</v>
      </c>
      <c r="G4610" s="3" t="s">
        <v>18200</v>
      </c>
      <c r="H4610" s="3" t="s">
        <v>36084</v>
      </c>
      <c r="I4610" s="3" t="s">
        <v>36084</v>
      </c>
      <c r="J4610" s="3" t="s">
        <v>36085</v>
      </c>
      <c r="K4610" s="3" t="s">
        <v>36086</v>
      </c>
      <c r="L4610" s="3"/>
    </row>
    <row r="4611" spans="1:12" ht="13.5" customHeight="1" x14ac:dyDescent="0.25">
      <c r="A4611" s="3" t="s">
        <v>493</v>
      </c>
      <c r="B4611" s="2" t="s">
        <v>43435</v>
      </c>
      <c r="C4611" s="2" t="s">
        <v>18201</v>
      </c>
      <c r="D4611" s="3" t="s">
        <v>18202</v>
      </c>
      <c r="E4611" s="3" t="s">
        <v>18202</v>
      </c>
      <c r="F4611" s="3" t="s">
        <v>18203</v>
      </c>
      <c r="G4611" s="3" t="s">
        <v>18202</v>
      </c>
      <c r="H4611" s="3" t="s">
        <v>36087</v>
      </c>
      <c r="I4611" s="3" t="s">
        <v>36087</v>
      </c>
      <c r="J4611" s="3" t="s">
        <v>36088</v>
      </c>
      <c r="K4611" s="3" t="s">
        <v>36087</v>
      </c>
      <c r="L4611" s="3"/>
    </row>
    <row r="4612" spans="1:12" ht="13.5" customHeight="1" x14ac:dyDescent="0.25">
      <c r="A4612" s="3" t="s">
        <v>84</v>
      </c>
      <c r="B4612" s="2" t="s">
        <v>43436</v>
      </c>
      <c r="C4612" s="2" t="s">
        <v>18204</v>
      </c>
      <c r="D4612" s="3" t="s">
        <v>18205</v>
      </c>
      <c r="E4612" s="3" t="s">
        <v>18205</v>
      </c>
      <c r="F4612" s="3" t="s">
        <v>18206</v>
      </c>
      <c r="G4612" s="3" t="s">
        <v>18205</v>
      </c>
      <c r="H4612" s="3" t="s">
        <v>36089</v>
      </c>
      <c r="I4612" s="3" t="s">
        <v>36089</v>
      </c>
      <c r="J4612" s="3" t="s">
        <v>36090</v>
      </c>
      <c r="K4612" s="3" t="s">
        <v>36089</v>
      </c>
      <c r="L4612" s="3"/>
    </row>
    <row r="4613" spans="1:12" ht="13.5" customHeight="1" x14ac:dyDescent="0.25">
      <c r="A4613" s="3" t="s">
        <v>84</v>
      </c>
      <c r="B4613" s="2" t="s">
        <v>43437</v>
      </c>
      <c r="C4613" s="2" t="s">
        <v>18207</v>
      </c>
      <c r="D4613" s="3" t="s">
        <v>18208</v>
      </c>
      <c r="E4613" s="3" t="s">
        <v>18209</v>
      </c>
      <c r="F4613" s="3" t="s">
        <v>18210</v>
      </c>
      <c r="G4613" s="3" t="s">
        <v>18211</v>
      </c>
      <c r="H4613" s="3" t="s">
        <v>36091</v>
      </c>
      <c r="I4613" s="3" t="s">
        <v>36092</v>
      </c>
      <c r="J4613" s="3" t="s">
        <v>36093</v>
      </c>
      <c r="K4613" s="3" t="s">
        <v>36094</v>
      </c>
      <c r="L4613" s="3"/>
    </row>
    <row r="4614" spans="1:12" ht="13.5" customHeight="1" x14ac:dyDescent="0.25">
      <c r="A4614" s="3" t="s">
        <v>84</v>
      </c>
      <c r="B4614" s="2" t="s">
        <v>43438</v>
      </c>
      <c r="C4614" s="2" t="s">
        <v>18212</v>
      </c>
      <c r="D4614" s="3" t="s">
        <v>18213</v>
      </c>
      <c r="E4614" s="3" t="s">
        <v>18214</v>
      </c>
      <c r="F4614" s="3" t="s">
        <v>18215</v>
      </c>
      <c r="G4614" s="3" t="s">
        <v>18216</v>
      </c>
      <c r="H4614" s="3" t="s">
        <v>36095</v>
      </c>
      <c r="I4614" s="3" t="s">
        <v>36096</v>
      </c>
      <c r="J4614" s="3" t="s">
        <v>36097</v>
      </c>
      <c r="K4614" s="3" t="s">
        <v>36098</v>
      </c>
      <c r="L4614" s="3"/>
    </row>
    <row r="4615" spans="1:12" ht="13.5" customHeight="1" x14ac:dyDescent="0.25">
      <c r="A4615" s="3" t="s">
        <v>70</v>
      </c>
      <c r="B4615" s="2" t="s">
        <v>43439</v>
      </c>
      <c r="C4615" s="2" t="s">
        <v>18217</v>
      </c>
      <c r="D4615" s="3" t="s">
        <v>18218</v>
      </c>
      <c r="E4615" s="3" t="s">
        <v>18218</v>
      </c>
      <c r="F4615" s="3" t="s">
        <v>18219</v>
      </c>
      <c r="G4615" s="3" t="s">
        <v>18220</v>
      </c>
      <c r="H4615" s="3" t="s">
        <v>36099</v>
      </c>
      <c r="I4615" s="3" t="s">
        <v>36099</v>
      </c>
      <c r="J4615" s="3" t="s">
        <v>36100</v>
      </c>
      <c r="K4615" s="4" t="s">
        <v>36101</v>
      </c>
      <c r="L4615" s="3"/>
    </row>
    <row r="4616" spans="1:12" ht="13.5" customHeight="1" x14ac:dyDescent="0.25">
      <c r="A4616" s="3" t="s">
        <v>70</v>
      </c>
      <c r="B4616" s="2" t="s">
        <v>43440</v>
      </c>
      <c r="C4616" s="2" t="s">
        <v>18221</v>
      </c>
      <c r="D4616" s="3" t="s">
        <v>18222</v>
      </c>
      <c r="E4616" s="3" t="s">
        <v>18223</v>
      </c>
      <c r="F4616" s="3" t="s">
        <v>18224</v>
      </c>
      <c r="G4616" s="3" t="s">
        <v>18225</v>
      </c>
      <c r="H4616" s="3" t="s">
        <v>36102</v>
      </c>
      <c r="I4616" s="3" t="s">
        <v>36103</v>
      </c>
      <c r="J4616" s="3" t="s">
        <v>36104</v>
      </c>
      <c r="K4616" s="4" t="s">
        <v>36105</v>
      </c>
      <c r="L4616" s="3"/>
    </row>
    <row r="4617" spans="1:12" ht="13.5" customHeight="1" x14ac:dyDescent="0.25">
      <c r="A4617" s="3" t="s">
        <v>70</v>
      </c>
      <c r="B4617" s="2" t="s">
        <v>43441</v>
      </c>
      <c r="C4617" s="2" t="s">
        <v>18226</v>
      </c>
      <c r="D4617" s="3" t="s">
        <v>18227</v>
      </c>
      <c r="E4617" s="3" t="s">
        <v>18227</v>
      </c>
      <c r="F4617" s="3" t="s">
        <v>18228</v>
      </c>
      <c r="G4617" s="3" t="s">
        <v>18229</v>
      </c>
      <c r="H4617" s="3" t="s">
        <v>36106</v>
      </c>
      <c r="I4617" s="3" t="s">
        <v>36106</v>
      </c>
      <c r="J4617" s="3" t="s">
        <v>36107</v>
      </c>
      <c r="K4617" s="4" t="s">
        <v>36108</v>
      </c>
      <c r="L4617" s="3"/>
    </row>
    <row r="4618" spans="1:12" ht="13.5" customHeight="1" x14ac:dyDescent="0.25">
      <c r="A4618" s="3" t="s">
        <v>493</v>
      </c>
      <c r="B4618" s="2" t="s">
        <v>43442</v>
      </c>
      <c r="C4618" s="2" t="s">
        <v>18230</v>
      </c>
      <c r="D4618" s="3" t="s">
        <v>18231</v>
      </c>
      <c r="E4618" s="3" t="s">
        <v>18231</v>
      </c>
      <c r="F4618" s="3" t="s">
        <v>18232</v>
      </c>
      <c r="G4618" s="3" t="s">
        <v>18231</v>
      </c>
      <c r="H4618" s="3" t="s">
        <v>36109</v>
      </c>
      <c r="I4618" s="3" t="s">
        <v>36109</v>
      </c>
      <c r="J4618" s="3" t="s">
        <v>36110</v>
      </c>
      <c r="K4618" s="3" t="s">
        <v>36109</v>
      </c>
      <c r="L4618" s="3"/>
    </row>
    <row r="4619" spans="1:12" ht="13.5" customHeight="1" x14ac:dyDescent="0.25">
      <c r="A4619" s="3" t="s">
        <v>988</v>
      </c>
      <c r="B4619" s="2" t="s">
        <v>43443</v>
      </c>
      <c r="C4619" s="2" t="s">
        <v>18233</v>
      </c>
      <c r="D4619" s="3" t="s">
        <v>18234</v>
      </c>
      <c r="E4619" s="3" t="s">
        <v>18234</v>
      </c>
      <c r="F4619" s="3" t="s">
        <v>18235</v>
      </c>
      <c r="G4619" s="3" t="s">
        <v>18236</v>
      </c>
      <c r="H4619" s="3" t="s">
        <v>36111</v>
      </c>
      <c r="I4619" s="3" t="s">
        <v>36111</v>
      </c>
      <c r="J4619" s="3" t="s">
        <v>36112</v>
      </c>
      <c r="K4619" s="3" t="s">
        <v>36113</v>
      </c>
      <c r="L4619" s="3"/>
    </row>
    <row r="4620" spans="1:12" ht="13.5" customHeight="1" x14ac:dyDescent="0.25">
      <c r="A4620" s="3" t="s">
        <v>988</v>
      </c>
      <c r="B4620" s="2" t="s">
        <v>43444</v>
      </c>
      <c r="C4620" s="2" t="s">
        <v>18237</v>
      </c>
      <c r="D4620" s="3" t="s">
        <v>18238</v>
      </c>
      <c r="E4620" s="3" t="s">
        <v>18238</v>
      </c>
      <c r="F4620" s="3" t="s">
        <v>18239</v>
      </c>
      <c r="G4620" s="3" t="s">
        <v>18240</v>
      </c>
      <c r="H4620" s="3" t="s">
        <v>36114</v>
      </c>
      <c r="I4620" s="3" t="s">
        <v>36114</v>
      </c>
      <c r="J4620" s="3" t="s">
        <v>36115</v>
      </c>
      <c r="K4620" s="3" t="s">
        <v>36116</v>
      </c>
      <c r="L4620" s="3"/>
    </row>
    <row r="4621" spans="1:12" ht="13.5" customHeight="1" x14ac:dyDescent="0.25">
      <c r="A4621" s="5" t="s">
        <v>13581</v>
      </c>
      <c r="B4621" s="5" t="s">
        <v>45109</v>
      </c>
      <c r="C4621" s="5" t="s">
        <v>45110</v>
      </c>
      <c r="D4621" s="5" t="s">
        <v>45111</v>
      </c>
      <c r="E4621" s="1" t="s">
        <v>45111</v>
      </c>
      <c r="F4621" s="1" t="s">
        <v>45112</v>
      </c>
      <c r="G4621" s="1" t="s">
        <v>45113</v>
      </c>
      <c r="H4621" s="5" t="str">
        <f ca="1">IFERROR(__xludf.DUMMYFUNCTION("GOOGLETRANSLATE(D187,""en"",""ja"")"),"S100カルシウム結合タンパク質")</f>
        <v>S100カルシウム結合タンパク質</v>
      </c>
      <c r="I4621" s="5" t="str">
        <f ca="1">IFERROR(__xludf.DUMMYFUNCTION("GOOGLETRANSLATE(E187,""en"",""ja"")"),"S100カルシウム結合タンパク質")</f>
        <v>S100カルシウム結合タンパク質</v>
      </c>
      <c r="J4621" s="5" t="str">
        <f ca="1">IFERROR(__xludf.DUMMYFUNCTION("GOOGLETRANSLATE(F187,""en"",""ja"")"),"生物標本中のカルシウム結合タンパク質の S100 ファミリーの測定。")</f>
        <v>生物標本中のカルシウム結合タンパク質の S100 ファミリーの測定。</v>
      </c>
      <c r="K4621" s="5" t="str">
        <f ca="1">IFERROR(__xludf.DUMMYFUNCTION("GOOGLETRANSLATE(G187,""en"",""ja"")"),"S100カルシウム結合タンパク質測定")</f>
        <v>S100カルシウム結合タンパク質測定</v>
      </c>
      <c r="L4621" s="3"/>
    </row>
    <row r="4622" spans="1:12" ht="13.5" customHeight="1" x14ac:dyDescent="0.25">
      <c r="A4622" s="5" t="s">
        <v>13581</v>
      </c>
      <c r="B4622" s="5" t="s">
        <v>45114</v>
      </c>
      <c r="C4622" s="5" t="s">
        <v>45115</v>
      </c>
      <c r="D4622" s="5" t="s">
        <v>45116</v>
      </c>
      <c r="E4622" s="1" t="s">
        <v>45116</v>
      </c>
      <c r="F4622" s="1" t="s">
        <v>45117</v>
      </c>
      <c r="G4622" s="1" t="s">
        <v>45118</v>
      </c>
      <c r="H4622" s="5" t="str">
        <f ca="1">IFERROR(__xludf.DUMMYFUNCTION("GOOGLETRANSLATE(D188,""en"",""ja"")"),"S100 カルシウム結合タンパク質 A7")</f>
        <v>S100 カルシウム結合タンパク質 A7</v>
      </c>
      <c r="I4622" s="5" t="str">
        <f ca="1">IFERROR(__xludf.DUMMYFUNCTION("GOOGLETRANSLATE(E188,""en"",""ja"")"),"S100 カルシウム結合タンパク質 A7")</f>
        <v>S100 カルシウム結合タンパク質 A7</v>
      </c>
      <c r="J4622" s="5" t="str">
        <f ca="1">IFERROR(__xludf.DUMMYFUNCTION("GOOGLETRANSLATE(F188,""en"",""ja"")"),"生物標本中の S100 カルシウム結合タンパク質 A7 の測定。")</f>
        <v>生物標本中の S100 カルシウム結合タンパク質 A7 の測定。</v>
      </c>
      <c r="K4622" s="5" t="str">
        <f ca="1">IFERROR(__xludf.DUMMYFUNCTION("GOOGLETRANSLATE(G188,""en"",""ja"")"),"S100カルシウム結合タンパク質A7測定")</f>
        <v>S100カルシウム結合タンパク質A7測定</v>
      </c>
      <c r="L4622" s="3"/>
    </row>
    <row r="4623" spans="1:12" ht="13.5" customHeight="1" x14ac:dyDescent="0.25">
      <c r="A4623" s="3" t="s">
        <v>9</v>
      </c>
      <c r="B4623" s="2" t="s">
        <v>43445</v>
      </c>
      <c r="C4623" s="2" t="s">
        <v>18241</v>
      </c>
      <c r="D4623" s="3" t="s">
        <v>18242</v>
      </c>
      <c r="E4623" s="3" t="s">
        <v>18242</v>
      </c>
      <c r="F4623" s="3" t="s">
        <v>18243</v>
      </c>
      <c r="G4623" s="3" t="s">
        <v>18244</v>
      </c>
      <c r="H4623" s="3" t="s">
        <v>36117</v>
      </c>
      <c r="I4623" s="3" t="s">
        <v>36117</v>
      </c>
      <c r="J4623" s="3" t="s">
        <v>36118</v>
      </c>
      <c r="K4623" s="3" t="s">
        <v>36119</v>
      </c>
      <c r="L4623" s="3"/>
    </row>
    <row r="4624" spans="1:12" ht="13.5" customHeight="1" x14ac:dyDescent="0.25">
      <c r="A4624" s="3" t="s">
        <v>9</v>
      </c>
      <c r="B4624" s="2" t="s">
        <v>43446</v>
      </c>
      <c r="C4624" s="2" t="s">
        <v>18245</v>
      </c>
      <c r="D4624" s="3" t="s">
        <v>18246</v>
      </c>
      <c r="E4624" s="3" t="s">
        <v>18246</v>
      </c>
      <c r="F4624" s="3" t="s">
        <v>18247</v>
      </c>
      <c r="G4624" s="3" t="s">
        <v>18248</v>
      </c>
      <c r="H4624" s="3" t="s">
        <v>36120</v>
      </c>
      <c r="I4624" s="3" t="s">
        <v>36120</v>
      </c>
      <c r="J4624" s="3" t="s">
        <v>36121</v>
      </c>
      <c r="K4624" s="3" t="s">
        <v>36122</v>
      </c>
      <c r="L4624" s="3"/>
    </row>
    <row r="4625" spans="1:12" ht="13.5" customHeight="1" x14ac:dyDescent="0.25">
      <c r="A4625" s="5" t="s">
        <v>13581</v>
      </c>
      <c r="B4625" s="5" t="s">
        <v>43446</v>
      </c>
      <c r="C4625" s="5" t="s">
        <v>18245</v>
      </c>
      <c r="D4625" s="5" t="s">
        <v>18246</v>
      </c>
      <c r="E4625" s="1" t="s">
        <v>18246</v>
      </c>
      <c r="F4625" s="1" t="s">
        <v>18247</v>
      </c>
      <c r="G4625" s="1" t="s">
        <v>18248</v>
      </c>
      <c r="H4625" s="5" t="str">
        <f ca="1">IFERROR(__xludf.DUMMYFUNCTION("GOOGLETRANSLATE(D189,""en"",""ja"")"),"S100カルシウム結合タンパク質B")</f>
        <v>S100カルシウム結合タンパク質B</v>
      </c>
      <c r="I4625" s="5" t="str">
        <f ca="1">IFERROR(__xludf.DUMMYFUNCTION("GOOGLETRANSLATE(E189,""en"",""ja"")"),"S100カルシウム結合タンパク質B")</f>
        <v>S100カルシウム結合タンパク質B</v>
      </c>
      <c r="J4625" s="5" t="str">
        <f ca="1">IFERROR(__xludf.DUMMYFUNCTION("GOOGLETRANSLATE(F189,""en"",""ja"")"),"生物標本中の S100 カルシウム結合タンパク質 B の測定値。")</f>
        <v>生物標本中の S100 カルシウム結合タンパク質 B の測定値。</v>
      </c>
      <c r="K4625" s="5" t="str">
        <f ca="1">IFERROR(__xludf.DUMMYFUNCTION("GOOGLETRANSLATE(G189,""en"",""ja"")"),"S100カルシウム結合タンパク質B測定")</f>
        <v>S100カルシウム結合タンパク質B測定</v>
      </c>
      <c r="L4625" s="3"/>
    </row>
    <row r="4626" spans="1:12" ht="13.5" customHeight="1" x14ac:dyDescent="0.25">
      <c r="A4626" s="3" t="s">
        <v>9</v>
      </c>
      <c r="B4626" s="2" t="s">
        <v>43447</v>
      </c>
      <c r="C4626" s="2" t="s">
        <v>18249</v>
      </c>
      <c r="D4626" s="3" t="s">
        <v>18250</v>
      </c>
      <c r="E4626" s="3" t="s">
        <v>18251</v>
      </c>
      <c r="F4626" s="3" t="s">
        <v>18252</v>
      </c>
      <c r="G4626" s="3" t="s">
        <v>18253</v>
      </c>
      <c r="H4626" s="3" t="s">
        <v>36123</v>
      </c>
      <c r="I4626" s="3" t="s">
        <v>36124</v>
      </c>
      <c r="J4626" s="3" t="s">
        <v>36125</v>
      </c>
      <c r="K4626" s="4" t="s">
        <v>36126</v>
      </c>
      <c r="L4626" s="3"/>
    </row>
    <row r="4627" spans="1:12" ht="13.5" customHeight="1" x14ac:dyDescent="0.25">
      <c r="A4627" s="3" t="s">
        <v>9</v>
      </c>
      <c r="B4627" s="2" t="s">
        <v>43448</v>
      </c>
      <c r="C4627" s="2" t="s">
        <v>18254</v>
      </c>
      <c r="D4627" s="3" t="s">
        <v>18255</v>
      </c>
      <c r="E4627" s="3" t="s">
        <v>18256</v>
      </c>
      <c r="F4627" s="3" t="s">
        <v>18257</v>
      </c>
      <c r="G4627" s="3" t="s">
        <v>18258</v>
      </c>
      <c r="H4627" s="3" t="s">
        <v>36127</v>
      </c>
      <c r="I4627" s="3" t="s">
        <v>36128</v>
      </c>
      <c r="J4627" s="3" t="s">
        <v>36129</v>
      </c>
      <c r="K4627" s="3" t="s">
        <v>36130</v>
      </c>
      <c r="L4627" s="3"/>
    </row>
    <row r="4628" spans="1:12" ht="13.5" customHeight="1" x14ac:dyDescent="0.25">
      <c r="A4628" s="3" t="s">
        <v>9</v>
      </c>
      <c r="B4628" s="2" t="s">
        <v>43449</v>
      </c>
      <c r="C4628" s="2" t="s">
        <v>18259</v>
      </c>
      <c r="D4628" s="3" t="s">
        <v>18260</v>
      </c>
      <c r="E4628" s="3" t="s">
        <v>18261</v>
      </c>
      <c r="F4628" s="3" t="s">
        <v>18262</v>
      </c>
      <c r="G4628" s="3" t="s">
        <v>18263</v>
      </c>
      <c r="H4628" s="3" t="s">
        <v>36131</v>
      </c>
      <c r="I4628" s="3" t="s">
        <v>36132</v>
      </c>
      <c r="J4628" s="3" t="s">
        <v>36133</v>
      </c>
      <c r="K4628" s="3" t="s">
        <v>36134</v>
      </c>
      <c r="L4628" s="3"/>
    </row>
    <row r="4629" spans="1:12" ht="13.5" customHeight="1" x14ac:dyDescent="0.25">
      <c r="A4629" s="3" t="s">
        <v>121</v>
      </c>
      <c r="B4629" s="2" t="s">
        <v>43450</v>
      </c>
      <c r="C4629" s="2" t="s">
        <v>18264</v>
      </c>
      <c r="D4629" s="3" t="s">
        <v>18265</v>
      </c>
      <c r="E4629" s="3" t="s">
        <v>18265</v>
      </c>
      <c r="F4629" s="3" t="s">
        <v>18266</v>
      </c>
      <c r="G4629" s="3" t="s">
        <v>18265</v>
      </c>
      <c r="H4629" s="3" t="s">
        <v>36135</v>
      </c>
      <c r="I4629" s="3" t="s">
        <v>36135</v>
      </c>
      <c r="J4629" s="3" t="s">
        <v>36136</v>
      </c>
      <c r="K4629" s="3" t="s">
        <v>36135</v>
      </c>
      <c r="L4629" s="3"/>
    </row>
    <row r="4630" spans="1:12" ht="13.5" customHeight="1" x14ac:dyDescent="0.25">
      <c r="A4630" s="3" t="s">
        <v>70</v>
      </c>
      <c r="B4630" s="2" t="s">
        <v>43451</v>
      </c>
      <c r="C4630" s="2" t="s">
        <v>18267</v>
      </c>
      <c r="D4630" s="3" t="s">
        <v>18268</v>
      </c>
      <c r="E4630" s="3" t="s">
        <v>18268</v>
      </c>
      <c r="F4630" s="3" t="s">
        <v>18269</v>
      </c>
      <c r="G4630" s="3" t="s">
        <v>18270</v>
      </c>
      <c r="H4630" s="3" t="s">
        <v>36137</v>
      </c>
      <c r="I4630" s="3" t="s">
        <v>36137</v>
      </c>
      <c r="J4630" s="3" t="s">
        <v>36138</v>
      </c>
      <c r="K4630" s="3" t="s">
        <v>36139</v>
      </c>
      <c r="L4630" s="3"/>
    </row>
    <row r="4631" spans="1:12" ht="13.5" customHeight="1" x14ac:dyDescent="0.25">
      <c r="A4631" s="3" t="s">
        <v>70</v>
      </c>
      <c r="B4631" s="2" t="s">
        <v>43452</v>
      </c>
      <c r="C4631" s="2" t="s">
        <v>18271</v>
      </c>
      <c r="D4631" s="3" t="s">
        <v>18272</v>
      </c>
      <c r="E4631" s="3" t="s">
        <v>18273</v>
      </c>
      <c r="F4631" s="3" t="s">
        <v>18274</v>
      </c>
      <c r="G4631" s="3" t="s">
        <v>18275</v>
      </c>
      <c r="H4631" s="3" t="s">
        <v>36140</v>
      </c>
      <c r="I4631" s="3" t="s">
        <v>36141</v>
      </c>
      <c r="J4631" s="3" t="s">
        <v>36142</v>
      </c>
      <c r="K4631" s="3" t="s">
        <v>36143</v>
      </c>
      <c r="L4631" s="3"/>
    </row>
    <row r="4632" spans="1:12" ht="13.5" customHeight="1" x14ac:dyDescent="0.25">
      <c r="A4632" s="3" t="s">
        <v>70</v>
      </c>
      <c r="B4632" s="2" t="s">
        <v>43453</v>
      </c>
      <c r="C4632" s="2" t="s">
        <v>18276</v>
      </c>
      <c r="D4632" s="3" t="s">
        <v>18277</v>
      </c>
      <c r="E4632" s="3" t="s">
        <v>18277</v>
      </c>
      <c r="F4632" s="3" t="s">
        <v>18278</v>
      </c>
      <c r="G4632" s="3" t="s">
        <v>18279</v>
      </c>
      <c r="H4632" s="3" t="s">
        <v>36144</v>
      </c>
      <c r="I4632" s="3" t="s">
        <v>36144</v>
      </c>
      <c r="J4632" s="3" t="s">
        <v>36145</v>
      </c>
      <c r="K4632" s="4" t="s">
        <v>36146</v>
      </c>
      <c r="L4632" s="3"/>
    </row>
    <row r="4633" spans="1:12" ht="13.5" customHeight="1" x14ac:dyDescent="0.25">
      <c r="A4633" s="3" t="s">
        <v>9</v>
      </c>
      <c r="B4633" s="2" t="s">
        <v>43454</v>
      </c>
      <c r="C4633" s="2" t="s">
        <v>18280</v>
      </c>
      <c r="D4633" s="3" t="s">
        <v>18281</v>
      </c>
      <c r="E4633" s="3" t="s">
        <v>18282</v>
      </c>
      <c r="F4633" s="3" t="s">
        <v>18283</v>
      </c>
      <c r="G4633" s="3" t="s">
        <v>18284</v>
      </c>
      <c r="H4633" s="3" t="s">
        <v>36147</v>
      </c>
      <c r="I4633" s="3" t="s">
        <v>36148</v>
      </c>
      <c r="J4633" s="3" t="s">
        <v>36149</v>
      </c>
      <c r="K4633" s="3" t="s">
        <v>36150</v>
      </c>
      <c r="L4633" s="3"/>
    </row>
    <row r="4634" spans="1:12" ht="13.5" customHeight="1" x14ac:dyDescent="0.25">
      <c r="A4634" s="3" t="s">
        <v>9</v>
      </c>
      <c r="B4634" s="2" t="s">
        <v>43455</v>
      </c>
      <c r="C4634" s="2" t="s">
        <v>18285</v>
      </c>
      <c r="D4634" s="3" t="s">
        <v>18286</v>
      </c>
      <c r="E4634" s="3" t="s">
        <v>18286</v>
      </c>
      <c r="F4634" s="3" t="s">
        <v>18287</v>
      </c>
      <c r="G4634" s="3" t="s">
        <v>18288</v>
      </c>
      <c r="H4634" s="3" t="s">
        <v>36151</v>
      </c>
      <c r="I4634" s="3" t="s">
        <v>36151</v>
      </c>
      <c r="J4634" s="3" t="s">
        <v>36152</v>
      </c>
      <c r="K4634" s="3" t="s">
        <v>36153</v>
      </c>
      <c r="L4634" s="3"/>
    </row>
    <row r="4635" spans="1:12" ht="13.5" customHeight="1" x14ac:dyDescent="0.25">
      <c r="A4635" s="3" t="s">
        <v>493</v>
      </c>
      <c r="B4635" s="2" t="s">
        <v>43456</v>
      </c>
      <c r="C4635" s="2" t="s">
        <v>18289</v>
      </c>
      <c r="D4635" s="3" t="s">
        <v>18290</v>
      </c>
      <c r="E4635" s="3" t="s">
        <v>18290</v>
      </c>
      <c r="F4635" s="3" t="s">
        <v>18291</v>
      </c>
      <c r="G4635" s="3" t="s">
        <v>18290</v>
      </c>
      <c r="H4635" s="3" t="s">
        <v>36154</v>
      </c>
      <c r="I4635" s="3" t="s">
        <v>36154</v>
      </c>
      <c r="J4635" s="3" t="s">
        <v>36155</v>
      </c>
      <c r="K4635" s="4" t="s">
        <v>36154</v>
      </c>
      <c r="L4635" s="3"/>
    </row>
    <row r="4636" spans="1:12" ht="13.5" customHeight="1" x14ac:dyDescent="0.25">
      <c r="A4636" s="3" t="s">
        <v>493</v>
      </c>
      <c r="B4636" s="2" t="s">
        <v>43457</v>
      </c>
      <c r="C4636" s="2" t="s">
        <v>18292</v>
      </c>
      <c r="D4636" s="3" t="s">
        <v>18293</v>
      </c>
      <c r="E4636" s="3" t="s">
        <v>18293</v>
      </c>
      <c r="F4636" s="3" t="s">
        <v>18294</v>
      </c>
      <c r="G4636" s="3" t="s">
        <v>18293</v>
      </c>
      <c r="H4636" s="3" t="s">
        <v>36156</v>
      </c>
      <c r="I4636" s="3" t="s">
        <v>36156</v>
      </c>
      <c r="J4636" s="3" t="s">
        <v>36157</v>
      </c>
      <c r="K4636" s="4" t="s">
        <v>36156</v>
      </c>
      <c r="L4636" s="3"/>
    </row>
    <row r="4637" spans="1:12" ht="13.5" customHeight="1" x14ac:dyDescent="0.25">
      <c r="A4637" s="3" t="s">
        <v>493</v>
      </c>
      <c r="B4637" s="2" t="s">
        <v>43458</v>
      </c>
      <c r="C4637" s="2" t="s">
        <v>18295</v>
      </c>
      <c r="D4637" s="3" t="s">
        <v>18296</v>
      </c>
      <c r="E4637" s="3" t="s">
        <v>18296</v>
      </c>
      <c r="F4637" s="3" t="s">
        <v>18297</v>
      </c>
      <c r="G4637" s="3" t="s">
        <v>18298</v>
      </c>
      <c r="H4637" s="3" t="s">
        <v>36158</v>
      </c>
      <c r="I4637" s="3" t="s">
        <v>36158</v>
      </c>
      <c r="J4637" s="3" t="s">
        <v>36159</v>
      </c>
      <c r="K4637" s="4" t="s">
        <v>36160</v>
      </c>
      <c r="L4637" s="3"/>
    </row>
    <row r="4638" spans="1:12" ht="13.5" customHeight="1" x14ac:dyDescent="0.25">
      <c r="A4638" s="3" t="s">
        <v>70</v>
      </c>
      <c r="B4638" s="2" t="s">
        <v>43459</v>
      </c>
      <c r="C4638" s="2" t="s">
        <v>18299</v>
      </c>
      <c r="D4638" s="3" t="s">
        <v>18300</v>
      </c>
      <c r="E4638" s="3" t="s">
        <v>18300</v>
      </c>
      <c r="F4638" s="3" t="s">
        <v>18301</v>
      </c>
      <c r="G4638" s="3" t="s">
        <v>18302</v>
      </c>
      <c r="H4638" s="3" t="s">
        <v>36161</v>
      </c>
      <c r="I4638" s="3" t="s">
        <v>36161</v>
      </c>
      <c r="J4638" s="3" t="s">
        <v>36162</v>
      </c>
      <c r="K4638" s="3" t="s">
        <v>36163</v>
      </c>
      <c r="L4638" s="3"/>
    </row>
    <row r="4639" spans="1:12" ht="13.5" customHeight="1" x14ac:dyDescent="0.25">
      <c r="A4639" s="3" t="s">
        <v>70</v>
      </c>
      <c r="B4639" s="2" t="s">
        <v>43460</v>
      </c>
      <c r="C4639" s="2" t="s">
        <v>18303</v>
      </c>
      <c r="D4639" s="3" t="s">
        <v>18304</v>
      </c>
      <c r="E4639" s="3" t="s">
        <v>18304</v>
      </c>
      <c r="F4639" s="3" t="s">
        <v>18305</v>
      </c>
      <c r="G4639" s="3" t="s">
        <v>18306</v>
      </c>
      <c r="H4639" s="3" t="s">
        <v>36164</v>
      </c>
      <c r="I4639" s="3" t="s">
        <v>36164</v>
      </c>
      <c r="J4639" s="3" t="s">
        <v>36165</v>
      </c>
      <c r="K4639" s="3" t="s">
        <v>36166</v>
      </c>
      <c r="L4639" s="3"/>
    </row>
    <row r="4640" spans="1:12" ht="13.5" customHeight="1" x14ac:dyDescent="0.25">
      <c r="A4640" s="3" t="s">
        <v>70</v>
      </c>
      <c r="B4640" s="2" t="s">
        <v>43461</v>
      </c>
      <c r="C4640" s="2" t="s">
        <v>18307</v>
      </c>
      <c r="D4640" s="3" t="s">
        <v>18308</v>
      </c>
      <c r="E4640" s="3" t="s">
        <v>18308</v>
      </c>
      <c r="F4640" s="3" t="s">
        <v>18309</v>
      </c>
      <c r="G4640" s="3" t="s">
        <v>18310</v>
      </c>
      <c r="H4640" s="3" t="s">
        <v>36167</v>
      </c>
      <c r="I4640" s="3" t="s">
        <v>36167</v>
      </c>
      <c r="J4640" s="3" t="s">
        <v>36168</v>
      </c>
      <c r="K4640" s="3" t="s">
        <v>36169</v>
      </c>
      <c r="L4640" s="3"/>
    </row>
    <row r="4641" spans="1:12" ht="13.5" customHeight="1" x14ac:dyDescent="0.25">
      <c r="A4641" s="3" t="s">
        <v>506</v>
      </c>
      <c r="B4641" s="2" t="s">
        <v>43462</v>
      </c>
      <c r="C4641" s="2" t="s">
        <v>18311</v>
      </c>
      <c r="D4641" s="3" t="s">
        <v>18312</v>
      </c>
      <c r="E4641" s="3" t="s">
        <v>18312</v>
      </c>
      <c r="F4641" s="3" t="s">
        <v>18313</v>
      </c>
      <c r="G4641" s="3" t="s">
        <v>18312</v>
      </c>
      <c r="H4641" s="3" t="s">
        <v>36170</v>
      </c>
      <c r="I4641" s="3" t="s">
        <v>36170</v>
      </c>
      <c r="J4641" s="3" t="s">
        <v>36171</v>
      </c>
      <c r="K4641" s="3" t="s">
        <v>36170</v>
      </c>
      <c r="L4641" s="3"/>
    </row>
    <row r="4642" spans="1:12" ht="13.5" customHeight="1" x14ac:dyDescent="0.25">
      <c r="A4642" s="3" t="s">
        <v>9</v>
      </c>
      <c r="B4642" s="2" t="s">
        <v>43463</v>
      </c>
      <c r="C4642" s="2" t="s">
        <v>18314</v>
      </c>
      <c r="D4642" s="3" t="s">
        <v>18315</v>
      </c>
      <c r="E4642" s="3" t="s">
        <v>18316</v>
      </c>
      <c r="F4642" s="3" t="s">
        <v>18317</v>
      </c>
      <c r="G4642" s="3" t="s">
        <v>18318</v>
      </c>
      <c r="H4642" s="3" t="s">
        <v>36172</v>
      </c>
      <c r="I4642" s="3" t="s">
        <v>36173</v>
      </c>
      <c r="J4642" s="3" t="s">
        <v>36174</v>
      </c>
      <c r="K4642" s="3" t="s">
        <v>36175</v>
      </c>
      <c r="L4642" s="3"/>
    </row>
    <row r="4643" spans="1:12" ht="13.5" customHeight="1" x14ac:dyDescent="0.25">
      <c r="A4643" s="3" t="s">
        <v>84</v>
      </c>
      <c r="B4643" s="2" t="s">
        <v>43464</v>
      </c>
      <c r="C4643" s="2" t="s">
        <v>18319</v>
      </c>
      <c r="D4643" s="3" t="s">
        <v>18320</v>
      </c>
      <c r="E4643" s="3" t="s">
        <v>18321</v>
      </c>
      <c r="F4643" s="3" t="s">
        <v>18322</v>
      </c>
      <c r="G4643" s="3" t="s">
        <v>18320</v>
      </c>
      <c r="H4643" s="3" t="s">
        <v>36176</v>
      </c>
      <c r="I4643" s="3" t="s">
        <v>36177</v>
      </c>
      <c r="J4643" s="3" t="s">
        <v>36178</v>
      </c>
      <c r="K4643" s="3" t="s">
        <v>36176</v>
      </c>
      <c r="L4643" s="3"/>
    </row>
    <row r="4644" spans="1:12" ht="13.5" customHeight="1" x14ac:dyDescent="0.25">
      <c r="A4644" s="3" t="s">
        <v>84</v>
      </c>
      <c r="B4644" s="2" t="s">
        <v>43465</v>
      </c>
      <c r="C4644" s="2" t="s">
        <v>18323</v>
      </c>
      <c r="D4644" s="3" t="s">
        <v>18324</v>
      </c>
      <c r="E4644" s="3" t="s">
        <v>18325</v>
      </c>
      <c r="F4644" s="3" t="s">
        <v>18326</v>
      </c>
      <c r="G4644" s="3" t="s">
        <v>18324</v>
      </c>
      <c r="H4644" s="3" t="s">
        <v>36179</v>
      </c>
      <c r="I4644" s="3" t="s">
        <v>36180</v>
      </c>
      <c r="J4644" s="3" t="s">
        <v>36181</v>
      </c>
      <c r="K4644" s="3" t="s">
        <v>36179</v>
      </c>
      <c r="L4644" s="3"/>
    </row>
    <row r="4645" spans="1:12" ht="13.5" customHeight="1" x14ac:dyDescent="0.25">
      <c r="A4645" s="3" t="s">
        <v>70</v>
      </c>
      <c r="B4645" s="2" t="s">
        <v>43466</v>
      </c>
      <c r="C4645" s="2" t="s">
        <v>18327</v>
      </c>
      <c r="D4645" s="3" t="s">
        <v>18328</v>
      </c>
      <c r="E4645" s="3" t="s">
        <v>18328</v>
      </c>
      <c r="F4645" s="3" t="s">
        <v>18329</v>
      </c>
      <c r="G4645" s="3" t="s">
        <v>18330</v>
      </c>
      <c r="H4645" s="3" t="s">
        <v>36182</v>
      </c>
      <c r="I4645" s="3" t="s">
        <v>36182</v>
      </c>
      <c r="J4645" s="3" t="s">
        <v>36183</v>
      </c>
      <c r="K4645" s="3" t="s">
        <v>36184</v>
      </c>
      <c r="L4645" s="3"/>
    </row>
    <row r="4646" spans="1:12" ht="13.5" customHeight="1" x14ac:dyDescent="0.25">
      <c r="A4646" s="3" t="s">
        <v>121</v>
      </c>
      <c r="B4646" s="2" t="s">
        <v>43467</v>
      </c>
      <c r="C4646" s="2" t="s">
        <v>18331</v>
      </c>
      <c r="D4646" s="3" t="s">
        <v>18332</v>
      </c>
      <c r="E4646" s="3" t="s">
        <v>18332</v>
      </c>
      <c r="F4646" s="3" t="s">
        <v>18333</v>
      </c>
      <c r="G4646" s="3" t="s">
        <v>18332</v>
      </c>
      <c r="H4646" s="3" t="s">
        <v>36185</v>
      </c>
      <c r="I4646" s="3" t="s">
        <v>36185</v>
      </c>
      <c r="J4646" s="3" t="s">
        <v>36186</v>
      </c>
      <c r="K4646" s="3" t="s">
        <v>36185</v>
      </c>
      <c r="L4646" s="3"/>
    </row>
    <row r="4647" spans="1:12" ht="13.5" customHeight="1" x14ac:dyDescent="0.25">
      <c r="A4647" s="3" t="s">
        <v>9</v>
      </c>
      <c r="B4647" s="2" t="s">
        <v>43467</v>
      </c>
      <c r="C4647" s="2" t="s">
        <v>18331</v>
      </c>
      <c r="D4647" s="3" t="s">
        <v>18332</v>
      </c>
      <c r="E4647" s="3" t="s">
        <v>18332</v>
      </c>
      <c r="F4647" s="3" t="s">
        <v>18333</v>
      </c>
      <c r="G4647" s="3" t="s">
        <v>18332</v>
      </c>
      <c r="H4647" s="3" t="s">
        <v>36185</v>
      </c>
      <c r="I4647" s="3" t="s">
        <v>36185</v>
      </c>
      <c r="J4647" s="3" t="s">
        <v>36186</v>
      </c>
      <c r="K4647" s="3" t="s">
        <v>36185</v>
      </c>
      <c r="L4647" s="3"/>
    </row>
    <row r="4648" spans="1:12" ht="13.5" customHeight="1" x14ac:dyDescent="0.25">
      <c r="A4648" s="3" t="s">
        <v>493</v>
      </c>
      <c r="B4648" s="2" t="s">
        <v>43467</v>
      </c>
      <c r="C4648" s="2" t="s">
        <v>18331</v>
      </c>
      <c r="D4648" s="3" t="s">
        <v>18332</v>
      </c>
      <c r="E4648" s="3" t="s">
        <v>18332</v>
      </c>
      <c r="F4648" s="3" t="s">
        <v>18333</v>
      </c>
      <c r="G4648" s="3" t="s">
        <v>18332</v>
      </c>
      <c r="H4648" s="3" t="s">
        <v>36185</v>
      </c>
      <c r="I4648" s="3" t="s">
        <v>36185</v>
      </c>
      <c r="J4648" s="3" t="s">
        <v>36186</v>
      </c>
      <c r="K4648" s="3" t="s">
        <v>36185</v>
      </c>
      <c r="L4648" s="3"/>
    </row>
    <row r="4649" spans="1:12" ht="13.5" customHeight="1" x14ac:dyDescent="0.25">
      <c r="A4649" s="3" t="s">
        <v>70</v>
      </c>
      <c r="B4649" s="2" t="s">
        <v>43468</v>
      </c>
      <c r="C4649" s="2" t="s">
        <v>18334</v>
      </c>
      <c r="D4649" s="3" t="s">
        <v>18335</v>
      </c>
      <c r="E4649" s="3" t="s">
        <v>18335</v>
      </c>
      <c r="F4649" s="3" t="s">
        <v>18336</v>
      </c>
      <c r="G4649" s="3" t="s">
        <v>18337</v>
      </c>
      <c r="H4649" s="3" t="s">
        <v>36187</v>
      </c>
      <c r="I4649" s="3" t="s">
        <v>36187</v>
      </c>
      <c r="J4649" s="3" t="s">
        <v>36188</v>
      </c>
      <c r="K4649" s="3" t="s">
        <v>36189</v>
      </c>
      <c r="L4649" s="3"/>
    </row>
    <row r="4650" spans="1:12" ht="13.5" customHeight="1" x14ac:dyDescent="0.25">
      <c r="A4650" s="3" t="s">
        <v>70</v>
      </c>
      <c r="B4650" s="2" t="s">
        <v>43469</v>
      </c>
      <c r="C4650" s="2" t="s">
        <v>18338</v>
      </c>
      <c r="D4650" s="3" t="s">
        <v>18339</v>
      </c>
      <c r="E4650" s="3" t="s">
        <v>18339</v>
      </c>
      <c r="F4650" s="3" t="s">
        <v>18340</v>
      </c>
      <c r="G4650" s="3" t="s">
        <v>18341</v>
      </c>
      <c r="H4650" s="3" t="s">
        <v>36190</v>
      </c>
      <c r="I4650" s="3" t="s">
        <v>36190</v>
      </c>
      <c r="J4650" s="3" t="s">
        <v>36191</v>
      </c>
      <c r="K4650" s="3" t="s">
        <v>36192</v>
      </c>
      <c r="L4650" s="3"/>
    </row>
    <row r="4651" spans="1:12" ht="13.5" customHeight="1" x14ac:dyDescent="0.25">
      <c r="A4651" s="3" t="s">
        <v>70</v>
      </c>
      <c r="B4651" s="2" t="s">
        <v>43470</v>
      </c>
      <c r="C4651" s="2" t="s">
        <v>18342</v>
      </c>
      <c r="D4651" s="3" t="s">
        <v>18343</v>
      </c>
      <c r="E4651" s="3" t="s">
        <v>18344</v>
      </c>
      <c r="F4651" s="3" t="s">
        <v>18345</v>
      </c>
      <c r="G4651" s="3" t="s">
        <v>18346</v>
      </c>
      <c r="H4651" s="3" t="s">
        <v>36193</v>
      </c>
      <c r="I4651" s="3" t="s">
        <v>36194</v>
      </c>
      <c r="J4651" s="3" t="s">
        <v>36195</v>
      </c>
      <c r="K4651" s="4" t="s">
        <v>36196</v>
      </c>
      <c r="L4651" s="3"/>
    </row>
    <row r="4652" spans="1:12" ht="13.5" customHeight="1" x14ac:dyDescent="0.25">
      <c r="A4652" s="3" t="s">
        <v>70</v>
      </c>
      <c r="B4652" s="2" t="s">
        <v>43471</v>
      </c>
      <c r="C4652" s="2" t="s">
        <v>18347</v>
      </c>
      <c r="D4652" s="3" t="s">
        <v>18348</v>
      </c>
      <c r="E4652" s="3" t="s">
        <v>18348</v>
      </c>
      <c r="F4652" s="3" t="s">
        <v>18349</v>
      </c>
      <c r="G4652" s="3" t="s">
        <v>18350</v>
      </c>
      <c r="H4652" s="3" t="s">
        <v>18348</v>
      </c>
      <c r="I4652" s="3" t="s">
        <v>18348</v>
      </c>
      <c r="J4652" s="3" t="s">
        <v>36197</v>
      </c>
      <c r="K4652" s="3" t="s">
        <v>36198</v>
      </c>
      <c r="L4652" s="3"/>
    </row>
    <row r="4653" spans="1:12" ht="13.5" customHeight="1" x14ac:dyDescent="0.25">
      <c r="A4653" s="3" t="s">
        <v>70</v>
      </c>
      <c r="B4653" s="2" t="s">
        <v>43472</v>
      </c>
      <c r="C4653" s="2" t="s">
        <v>18351</v>
      </c>
      <c r="D4653" s="3" t="s">
        <v>18352</v>
      </c>
      <c r="E4653" s="3" t="s">
        <v>18353</v>
      </c>
      <c r="F4653" s="3" t="s">
        <v>18354</v>
      </c>
      <c r="G4653" s="3" t="s">
        <v>18355</v>
      </c>
      <c r="H4653" s="3" t="s">
        <v>36199</v>
      </c>
      <c r="I4653" s="3" t="s">
        <v>36200</v>
      </c>
      <c r="J4653" s="3" t="s">
        <v>36201</v>
      </c>
      <c r="K4653" s="3" t="s">
        <v>36202</v>
      </c>
      <c r="L4653" s="3"/>
    </row>
    <row r="4654" spans="1:12" ht="13.5" customHeight="1" x14ac:dyDescent="0.25">
      <c r="A4654" s="3" t="s">
        <v>9</v>
      </c>
      <c r="B4654" s="2" t="s">
        <v>43473</v>
      </c>
      <c r="C4654" s="2" t="s">
        <v>18356</v>
      </c>
      <c r="D4654" s="3" t="s">
        <v>18357</v>
      </c>
      <c r="E4654" s="3" t="s">
        <v>18358</v>
      </c>
      <c r="F4654" s="3" t="s">
        <v>18359</v>
      </c>
      <c r="G4654" s="3" t="s">
        <v>18360</v>
      </c>
      <c r="H4654" s="3" t="s">
        <v>36203</v>
      </c>
      <c r="I4654" s="3" t="s">
        <v>36204</v>
      </c>
      <c r="J4654" s="3" t="s">
        <v>36205</v>
      </c>
      <c r="K4654" s="3" t="s">
        <v>36206</v>
      </c>
      <c r="L4654" s="3"/>
    </row>
    <row r="4655" spans="1:12" ht="13.5" customHeight="1" x14ac:dyDescent="0.25">
      <c r="A4655" s="3" t="s">
        <v>70</v>
      </c>
      <c r="B4655" s="2" t="s">
        <v>43474</v>
      </c>
      <c r="C4655" s="2" t="s">
        <v>18361</v>
      </c>
      <c r="D4655" s="3" t="s">
        <v>18362</v>
      </c>
      <c r="E4655" s="3" t="s">
        <v>18362</v>
      </c>
      <c r="F4655" s="3" t="s">
        <v>18363</v>
      </c>
      <c r="G4655" s="3" t="s">
        <v>18364</v>
      </c>
      <c r="H4655" s="3" t="s">
        <v>36207</v>
      </c>
      <c r="I4655" s="3" t="s">
        <v>36207</v>
      </c>
      <c r="J4655" s="3" t="s">
        <v>36208</v>
      </c>
      <c r="K4655" s="4" t="s">
        <v>36209</v>
      </c>
      <c r="L4655" s="3"/>
    </row>
    <row r="4656" spans="1:12" ht="13.5" customHeight="1" x14ac:dyDescent="0.25">
      <c r="A4656" s="3" t="s">
        <v>70</v>
      </c>
      <c r="B4656" s="2" t="s">
        <v>43475</v>
      </c>
      <c r="C4656" s="2" t="s">
        <v>18365</v>
      </c>
      <c r="D4656" s="3" t="s">
        <v>18366</v>
      </c>
      <c r="E4656" s="3" t="s">
        <v>18367</v>
      </c>
      <c r="F4656" s="3" t="s">
        <v>18368</v>
      </c>
      <c r="G4656" s="3" t="s">
        <v>18369</v>
      </c>
      <c r="H4656" s="3" t="s">
        <v>36210</v>
      </c>
      <c r="I4656" s="3" t="s">
        <v>36211</v>
      </c>
      <c r="J4656" s="3" t="s">
        <v>36212</v>
      </c>
      <c r="K4656" s="4" t="s">
        <v>36213</v>
      </c>
      <c r="L4656" s="3"/>
    </row>
    <row r="4657" spans="1:12" ht="13.5" customHeight="1" x14ac:dyDescent="0.25">
      <c r="A4657" s="3" t="s">
        <v>70</v>
      </c>
      <c r="B4657" s="2" t="s">
        <v>43476</v>
      </c>
      <c r="C4657" s="2" t="s">
        <v>18370</v>
      </c>
      <c r="D4657" s="3" t="s">
        <v>18371</v>
      </c>
      <c r="E4657" s="3" t="s">
        <v>18372</v>
      </c>
      <c r="F4657" s="3" t="s">
        <v>18373</v>
      </c>
      <c r="G4657" s="3" t="s">
        <v>18374</v>
      </c>
      <c r="H4657" s="3" t="s">
        <v>36214</v>
      </c>
      <c r="I4657" s="3" t="s">
        <v>36215</v>
      </c>
      <c r="J4657" s="3" t="s">
        <v>36216</v>
      </c>
      <c r="K4657" s="4" t="s">
        <v>36217</v>
      </c>
      <c r="L4657" s="3"/>
    </row>
    <row r="4658" spans="1:12" ht="13.5" customHeight="1" x14ac:dyDescent="0.25">
      <c r="A4658" s="3" t="s">
        <v>70</v>
      </c>
      <c r="B4658" s="2" t="s">
        <v>43477</v>
      </c>
      <c r="C4658" s="2" t="s">
        <v>18375</v>
      </c>
      <c r="D4658" s="3" t="s">
        <v>18376</v>
      </c>
      <c r="E4658" s="3" t="s">
        <v>18376</v>
      </c>
      <c r="F4658" s="3" t="s">
        <v>18377</v>
      </c>
      <c r="G4658" s="3" t="s">
        <v>18378</v>
      </c>
      <c r="H4658" s="3" t="s">
        <v>36218</v>
      </c>
      <c r="I4658" s="3" t="s">
        <v>36218</v>
      </c>
      <c r="J4658" s="3" t="s">
        <v>36219</v>
      </c>
      <c r="K4658" s="3" t="s">
        <v>36220</v>
      </c>
      <c r="L4658" s="3"/>
    </row>
    <row r="4659" spans="1:12" ht="13.5" customHeight="1" x14ac:dyDescent="0.25">
      <c r="A4659" s="3" t="s">
        <v>70</v>
      </c>
      <c r="B4659" s="2" t="s">
        <v>43478</v>
      </c>
      <c r="C4659" s="2" t="s">
        <v>18379</v>
      </c>
      <c r="D4659" s="3" t="s">
        <v>18380</v>
      </c>
      <c r="E4659" s="3" t="s">
        <v>18380</v>
      </c>
      <c r="F4659" s="3" t="s">
        <v>18381</v>
      </c>
      <c r="G4659" s="3" t="s">
        <v>18382</v>
      </c>
      <c r="H4659" s="3" t="s">
        <v>36221</v>
      </c>
      <c r="I4659" s="3" t="s">
        <v>36221</v>
      </c>
      <c r="J4659" s="3" t="s">
        <v>36222</v>
      </c>
      <c r="K4659" s="3" t="s">
        <v>36223</v>
      </c>
      <c r="L4659" s="3"/>
    </row>
    <row r="4660" spans="1:12" ht="13.5" customHeight="1" x14ac:dyDescent="0.25">
      <c r="A4660" s="3" t="s">
        <v>70</v>
      </c>
      <c r="B4660" s="2" t="s">
        <v>43479</v>
      </c>
      <c r="C4660" s="2" t="s">
        <v>18383</v>
      </c>
      <c r="D4660" s="3" t="s">
        <v>18384</v>
      </c>
      <c r="E4660" s="3" t="s">
        <v>18385</v>
      </c>
      <c r="F4660" s="3" t="s">
        <v>18386</v>
      </c>
      <c r="G4660" s="3" t="s">
        <v>18387</v>
      </c>
      <c r="H4660" s="3" t="s">
        <v>36224</v>
      </c>
      <c r="I4660" s="3" t="s">
        <v>36224</v>
      </c>
      <c r="J4660" s="3" t="s">
        <v>36225</v>
      </c>
      <c r="K4660" s="3" t="s">
        <v>36226</v>
      </c>
      <c r="L4660" s="3"/>
    </row>
    <row r="4661" spans="1:12" ht="13.5" customHeight="1" x14ac:dyDescent="0.25">
      <c r="A4661" s="3" t="s">
        <v>493</v>
      </c>
      <c r="B4661" s="2" t="s">
        <v>43480</v>
      </c>
      <c r="C4661" s="2" t="s">
        <v>18388</v>
      </c>
      <c r="D4661" s="3" t="s">
        <v>18389</v>
      </c>
      <c r="E4661" s="3" t="s">
        <v>18389</v>
      </c>
      <c r="F4661" s="3" t="s">
        <v>18390</v>
      </c>
      <c r="G4661" s="3" t="s">
        <v>18389</v>
      </c>
      <c r="H4661" s="3" t="s">
        <v>36227</v>
      </c>
      <c r="I4661" s="3" t="s">
        <v>36227</v>
      </c>
      <c r="J4661" s="3" t="s">
        <v>36228</v>
      </c>
      <c r="K4661" s="3" t="s">
        <v>36227</v>
      </c>
      <c r="L4661" s="3"/>
    </row>
    <row r="4662" spans="1:12" ht="13.5" customHeight="1" x14ac:dyDescent="0.25">
      <c r="A4662" s="3" t="s">
        <v>493</v>
      </c>
      <c r="B4662" s="2" t="s">
        <v>43481</v>
      </c>
      <c r="C4662" s="2" t="s">
        <v>18391</v>
      </c>
      <c r="D4662" s="3" t="s">
        <v>18392</v>
      </c>
      <c r="E4662" s="3" t="s">
        <v>18392</v>
      </c>
      <c r="F4662" s="3" t="s">
        <v>18393</v>
      </c>
      <c r="G4662" s="3" t="s">
        <v>18392</v>
      </c>
      <c r="H4662" s="3" t="s">
        <v>36229</v>
      </c>
      <c r="I4662" s="3" t="s">
        <v>36229</v>
      </c>
      <c r="J4662" s="3" t="s">
        <v>36230</v>
      </c>
      <c r="K4662" s="3" t="s">
        <v>36229</v>
      </c>
      <c r="L4662" s="3"/>
    </row>
    <row r="4663" spans="1:12" ht="13.5" customHeight="1" x14ac:dyDescent="0.25">
      <c r="A4663" s="3" t="s">
        <v>188</v>
      </c>
      <c r="B4663" s="2" t="s">
        <v>43482</v>
      </c>
      <c r="C4663" s="2" t="s">
        <v>18394</v>
      </c>
      <c r="D4663" s="3" t="s">
        <v>18395</v>
      </c>
      <c r="E4663" s="3" t="s">
        <v>18395</v>
      </c>
      <c r="F4663" s="3" t="s">
        <v>18396</v>
      </c>
      <c r="G4663" s="3" t="s">
        <v>18395</v>
      </c>
      <c r="H4663" s="3" t="s">
        <v>36231</v>
      </c>
      <c r="I4663" s="3" t="s">
        <v>36231</v>
      </c>
      <c r="J4663" s="3" t="s">
        <v>36232</v>
      </c>
      <c r="K4663" s="3" t="s">
        <v>36231</v>
      </c>
      <c r="L4663" s="3"/>
    </row>
    <row r="4664" spans="1:12" ht="13.5" customHeight="1" x14ac:dyDescent="0.25">
      <c r="A4664" s="3" t="s">
        <v>121</v>
      </c>
      <c r="B4664" s="2" t="s">
        <v>43483</v>
      </c>
      <c r="C4664" s="2" t="s">
        <v>18397</v>
      </c>
      <c r="D4664" s="3" t="s">
        <v>18398</v>
      </c>
      <c r="E4664" s="3" t="s">
        <v>18399</v>
      </c>
      <c r="F4664" s="3" t="s">
        <v>18400</v>
      </c>
      <c r="G4664" s="3" t="s">
        <v>18401</v>
      </c>
      <c r="H4664" s="3" t="s">
        <v>36233</v>
      </c>
      <c r="I4664" s="3" t="s">
        <v>36234</v>
      </c>
      <c r="J4664" s="3" t="s">
        <v>36235</v>
      </c>
      <c r="K4664" s="3" t="s">
        <v>36233</v>
      </c>
      <c r="L4664" s="3"/>
    </row>
    <row r="4665" spans="1:12" ht="13.5" customHeight="1" x14ac:dyDescent="0.25">
      <c r="A4665" s="3" t="s">
        <v>121</v>
      </c>
      <c r="B4665" s="2" t="s">
        <v>43484</v>
      </c>
      <c r="C4665" s="2" t="s">
        <v>18402</v>
      </c>
      <c r="D4665" s="3" t="s">
        <v>18403</v>
      </c>
      <c r="E4665" s="3" t="s">
        <v>18404</v>
      </c>
      <c r="F4665" s="3" t="s">
        <v>18405</v>
      </c>
      <c r="G4665" s="3" t="s">
        <v>18406</v>
      </c>
      <c r="H4665" s="3" t="s">
        <v>36236</v>
      </c>
      <c r="I4665" s="3" t="s">
        <v>36237</v>
      </c>
      <c r="J4665" s="3" t="s">
        <v>36238</v>
      </c>
      <c r="K4665" s="4" t="s">
        <v>36239</v>
      </c>
      <c r="L4665" s="3"/>
    </row>
    <row r="4666" spans="1:12" ht="13.5" customHeight="1" x14ac:dyDescent="0.25">
      <c r="A4666" s="3" t="s">
        <v>9</v>
      </c>
      <c r="B4666" s="2" t="s">
        <v>43485</v>
      </c>
      <c r="C4666" s="2" t="s">
        <v>18407</v>
      </c>
      <c r="D4666" s="3" t="s">
        <v>18408</v>
      </c>
      <c r="E4666" s="3" t="s">
        <v>18408</v>
      </c>
      <c r="F4666" s="3" t="s">
        <v>18409</v>
      </c>
      <c r="G4666" s="3" t="s">
        <v>18410</v>
      </c>
      <c r="H4666" s="3" t="s">
        <v>36240</v>
      </c>
      <c r="I4666" s="3" t="s">
        <v>36240</v>
      </c>
      <c r="J4666" s="3" t="s">
        <v>36241</v>
      </c>
      <c r="K4666" s="3" t="s">
        <v>36242</v>
      </c>
      <c r="L4666" s="3"/>
    </row>
    <row r="4667" spans="1:12" ht="13.5" customHeight="1" x14ac:dyDescent="0.25">
      <c r="A4667" s="3" t="s">
        <v>9</v>
      </c>
      <c r="B4667" s="2" t="s">
        <v>43486</v>
      </c>
      <c r="C4667" s="2" t="s">
        <v>18411</v>
      </c>
      <c r="D4667" s="3" t="s">
        <v>18412</v>
      </c>
      <c r="E4667" s="3" t="s">
        <v>18413</v>
      </c>
      <c r="F4667" s="3" t="s">
        <v>18414</v>
      </c>
      <c r="G4667" s="3" t="s">
        <v>18415</v>
      </c>
      <c r="H4667" s="3" t="s">
        <v>36243</v>
      </c>
      <c r="I4667" s="3" t="s">
        <v>36244</v>
      </c>
      <c r="J4667" s="3" t="s">
        <v>36245</v>
      </c>
      <c r="K4667" s="3" t="s">
        <v>36246</v>
      </c>
      <c r="L4667" s="3"/>
    </row>
    <row r="4668" spans="1:12" ht="13.5" customHeight="1" x14ac:dyDescent="0.25">
      <c r="A4668" s="5" t="s">
        <v>13581</v>
      </c>
      <c r="B4668" s="5" t="s">
        <v>45119</v>
      </c>
      <c r="C4668" s="5" t="s">
        <v>45120</v>
      </c>
      <c r="D4668" s="5" t="s">
        <v>45121</v>
      </c>
      <c r="E4668" s="1" t="s">
        <v>45122</v>
      </c>
      <c r="F4668" s="1" t="s">
        <v>45123</v>
      </c>
      <c r="G4668" s="1" t="s">
        <v>45124</v>
      </c>
      <c r="H4668" s="5" t="str">
        <f ca="1">IFERROR(__xludf.DUMMYFUNCTION("GOOGLETRANSLATE(D190,""en"",""ja"")"),"スカベンジャー受容体クラスD、メンバー1")</f>
        <v>スカベンジャー受容体クラスD、メンバー1</v>
      </c>
      <c r="I4668" s="5" t="str">
        <f ca="1">IFERROR(__xludf.DUMMYFUNCTION("GOOGLETRANSLATE(E190,""en"",""ja"")"),"CD68; CD68分子; GP110; SCARD1; スカベンジャー受容体クラスD、メンバー1")</f>
        <v>CD68; CD68分子; GP110; SCARD1; スカベンジャー受容体クラスD、メンバー1</v>
      </c>
      <c r="J4668" s="5" t="str">
        <f ca="1">IFERROR(__xludf.DUMMYFUNCTION("GOOGLETRANSLATE(F190,""en"",""ja"")"),"生物標本中のスカベンジャー受容体クラス D メンバー 1 の測定。")</f>
        <v>生物標本中のスカベンジャー受容体クラス D メンバー 1 の測定。</v>
      </c>
      <c r="K4668" s="5" t="str">
        <f ca="1">IFERROR(__xludf.DUMMYFUNCTION("GOOGLETRANSLATE(G190,""en"",""ja"")"),"スカベンジャー受容体クラスD、メンバー1の測定")</f>
        <v>スカベンジャー受容体クラスD、メンバー1の測定</v>
      </c>
      <c r="L4668" s="3"/>
    </row>
    <row r="4669" spans="1:12" ht="13.5" customHeight="1" x14ac:dyDescent="0.25">
      <c r="A4669" s="3" t="s">
        <v>145</v>
      </c>
      <c r="B4669" s="2" t="s">
        <v>43487</v>
      </c>
      <c r="C4669" s="2" t="s">
        <v>18416</v>
      </c>
      <c r="D4669" s="3" t="s">
        <v>18417</v>
      </c>
      <c r="E4669" s="3" t="s">
        <v>18418</v>
      </c>
      <c r="F4669" s="3" t="s">
        <v>18419</v>
      </c>
      <c r="G4669" s="3" t="s">
        <v>18420</v>
      </c>
      <c r="H4669" s="3" t="s">
        <v>36247</v>
      </c>
      <c r="I4669" s="3" t="s">
        <v>36248</v>
      </c>
      <c r="J4669" s="3" t="s">
        <v>36249</v>
      </c>
      <c r="K4669" s="3" t="s">
        <v>36250</v>
      </c>
      <c r="L4669" s="3"/>
    </row>
    <row r="4670" spans="1:12" ht="13.5" customHeight="1" x14ac:dyDescent="0.25">
      <c r="A4670" s="3" t="s">
        <v>9</v>
      </c>
      <c r="B4670" s="2" t="s">
        <v>43488</v>
      </c>
      <c r="C4670" s="2" t="s">
        <v>18421</v>
      </c>
      <c r="D4670" s="3" t="s">
        <v>18422</v>
      </c>
      <c r="E4670" s="3" t="s">
        <v>18422</v>
      </c>
      <c r="F4670" s="3" t="s">
        <v>18423</v>
      </c>
      <c r="G4670" s="3" t="s">
        <v>18424</v>
      </c>
      <c r="H4670" s="3" t="s">
        <v>36251</v>
      </c>
      <c r="I4670" s="3" t="s">
        <v>36251</v>
      </c>
      <c r="J4670" s="3" t="s">
        <v>36252</v>
      </c>
      <c r="K4670" s="3" t="s">
        <v>36253</v>
      </c>
      <c r="L4670" s="3"/>
    </row>
    <row r="4671" spans="1:12" ht="13.5" customHeight="1" x14ac:dyDescent="0.25">
      <c r="A4671" s="3" t="s">
        <v>9</v>
      </c>
      <c r="B4671" s="2" t="s">
        <v>43489</v>
      </c>
      <c r="C4671" s="2" t="s">
        <v>18425</v>
      </c>
      <c r="D4671" s="3" t="s">
        <v>18426</v>
      </c>
      <c r="E4671" s="3" t="s">
        <v>18426</v>
      </c>
      <c r="F4671" s="3" t="s">
        <v>18427</v>
      </c>
      <c r="G4671" s="3" t="s">
        <v>18428</v>
      </c>
      <c r="H4671" s="3" t="s">
        <v>36254</v>
      </c>
      <c r="I4671" s="3" t="s">
        <v>36254</v>
      </c>
      <c r="J4671" s="3" t="s">
        <v>36255</v>
      </c>
      <c r="K4671" s="3" t="s">
        <v>36256</v>
      </c>
      <c r="L4671" s="3"/>
    </row>
    <row r="4672" spans="1:12" ht="13.5" customHeight="1" x14ac:dyDescent="0.25">
      <c r="A4672" s="3" t="s">
        <v>106</v>
      </c>
      <c r="B4672" s="2" t="s">
        <v>43490</v>
      </c>
      <c r="C4672" s="2" t="s">
        <v>18429</v>
      </c>
      <c r="D4672" s="3" t="s">
        <v>18430</v>
      </c>
      <c r="E4672" s="3" t="s">
        <v>18431</v>
      </c>
      <c r="F4672" s="3" t="s">
        <v>18432</v>
      </c>
      <c r="G4672" s="3" t="s">
        <v>18433</v>
      </c>
      <c r="H4672" s="3" t="s">
        <v>36257</v>
      </c>
      <c r="I4672" s="3" t="s">
        <v>36258</v>
      </c>
      <c r="J4672" s="3" t="s">
        <v>36259</v>
      </c>
      <c r="K4672" s="3" t="s">
        <v>36260</v>
      </c>
      <c r="L4672" s="3"/>
    </row>
    <row r="4673" spans="1:12" ht="13.5" customHeight="1" x14ac:dyDescent="0.25">
      <c r="A4673" s="3" t="s">
        <v>9</v>
      </c>
      <c r="B4673" s="2" t="s">
        <v>43491</v>
      </c>
      <c r="C4673" s="2" t="s">
        <v>18434</v>
      </c>
      <c r="D4673" s="3" t="s">
        <v>18435</v>
      </c>
      <c r="E4673" s="3" t="s">
        <v>18436</v>
      </c>
      <c r="F4673" s="3" t="s">
        <v>18437</v>
      </c>
      <c r="G4673" s="3" t="s">
        <v>18438</v>
      </c>
      <c r="H4673" s="3" t="s">
        <v>36261</v>
      </c>
      <c r="I4673" s="3" t="s">
        <v>36262</v>
      </c>
      <c r="J4673" s="3" t="s">
        <v>36263</v>
      </c>
      <c r="K4673" s="3" t="s">
        <v>36264</v>
      </c>
      <c r="L4673" s="3"/>
    </row>
    <row r="4674" spans="1:12" ht="13.5" customHeight="1" x14ac:dyDescent="0.25">
      <c r="A4674" s="3" t="s">
        <v>9</v>
      </c>
      <c r="B4674" s="2" t="s">
        <v>43492</v>
      </c>
      <c r="C4674" s="2" t="s">
        <v>18439</v>
      </c>
      <c r="D4674" s="3" t="s">
        <v>18440</v>
      </c>
      <c r="E4674" s="3" t="s">
        <v>18441</v>
      </c>
      <c r="F4674" s="3" t="s">
        <v>18442</v>
      </c>
      <c r="G4674" s="3" t="s">
        <v>18443</v>
      </c>
      <c r="H4674" s="3" t="s">
        <v>36265</v>
      </c>
      <c r="I4674" s="3" t="s">
        <v>36266</v>
      </c>
      <c r="J4674" s="3" t="s">
        <v>36267</v>
      </c>
      <c r="K4674" s="4" t="s">
        <v>36268</v>
      </c>
      <c r="L4674" s="3"/>
    </row>
    <row r="4675" spans="1:12" ht="13.5" customHeight="1" x14ac:dyDescent="0.25">
      <c r="A4675" s="5" t="s">
        <v>13581</v>
      </c>
      <c r="B4675" s="5" t="s">
        <v>43492</v>
      </c>
      <c r="C4675" s="5" t="s">
        <v>18439</v>
      </c>
      <c r="D4675" s="5" t="s">
        <v>18440</v>
      </c>
      <c r="E4675" s="1" t="s">
        <v>18441</v>
      </c>
      <c r="F4675" s="1" t="s">
        <v>18442</v>
      </c>
      <c r="G4675" s="1" t="s">
        <v>18443</v>
      </c>
      <c r="H4675" s="5" t="str">
        <f ca="1">IFERROR(__xludf.DUMMYFUNCTION("GOOGLETRANSLATE(D191,""en"",""ja"")"),"マスト/幹細胞増殖因子レックキット")</f>
        <v>マスト/幹細胞増殖因子レックキット</v>
      </c>
      <c r="I4675" s="5" t="str">
        <f ca="1">IFERROR(__xludf.DUMMYFUNCTION("GOOGLETRANSLATE(E191,""en"",""ja"")"),"C-Kit; CD117; KIT プロトオンコゲン、受容体チロシンキナーゼ; マスト/幹細胞増殖因子 Rec キット; マスト/幹細胞増殖因子受容体キット")</f>
        <v>C-Kit; CD117; KIT プロトオンコゲン、受容体チロシンキナーゼ; マスト/幹細胞増殖因子 Rec キット; マスト/幹細胞増殖因子受容体キット</v>
      </c>
      <c r="J4675" s="5" t="str">
        <f ca="1">IFERROR(__xludf.DUMMYFUNCTION("GOOGLETRANSLATE(F191,""en"",""ja"")"),"生物標本中のマスト/幹細胞増殖因子受容体キットの測定。")</f>
        <v>生物標本中のマスト/幹細胞増殖因子受容体キットの測定。</v>
      </c>
      <c r="K4675" s="5" t="str">
        <f ca="1">IFERROR(__xludf.DUMMYFUNCTION("GOOGLETRANSLATE(G191,""en"",""ja"")"),"マスト/幹細胞増殖因子受容体キット測定")</f>
        <v>マスト/幹細胞増殖因子受容体キット測定</v>
      </c>
      <c r="L4675" s="3"/>
    </row>
    <row r="4676" spans="1:12" ht="13.5" customHeight="1" x14ac:dyDescent="0.25">
      <c r="A4676" s="3" t="s">
        <v>9</v>
      </c>
      <c r="B4676" s="2" t="s">
        <v>43493</v>
      </c>
      <c r="C4676" s="2" t="s">
        <v>18444</v>
      </c>
      <c r="D4676" s="3" t="s">
        <v>18445</v>
      </c>
      <c r="E4676" s="3" t="s">
        <v>18445</v>
      </c>
      <c r="F4676" s="3" t="s">
        <v>18446</v>
      </c>
      <c r="G4676" s="3" t="s">
        <v>18447</v>
      </c>
      <c r="H4676" s="3" t="s">
        <v>36269</v>
      </c>
      <c r="I4676" s="3" t="s">
        <v>36269</v>
      </c>
      <c r="J4676" s="3" t="s">
        <v>36270</v>
      </c>
      <c r="K4676" s="3" t="s">
        <v>36271</v>
      </c>
      <c r="L4676" s="3"/>
    </row>
    <row r="4677" spans="1:12" ht="13.5" customHeight="1" x14ac:dyDescent="0.25">
      <c r="A4677" s="3" t="s">
        <v>9</v>
      </c>
      <c r="B4677" s="2" t="s">
        <v>43494</v>
      </c>
      <c r="C4677" s="2" t="s">
        <v>18448</v>
      </c>
      <c r="D4677" s="3" t="s">
        <v>18449</v>
      </c>
      <c r="E4677" s="3" t="s">
        <v>18449</v>
      </c>
      <c r="F4677" s="3" t="s">
        <v>18450</v>
      </c>
      <c r="G4677" s="3" t="s">
        <v>18451</v>
      </c>
      <c r="H4677" s="3" t="s">
        <v>36272</v>
      </c>
      <c r="I4677" s="3" t="s">
        <v>36272</v>
      </c>
      <c r="J4677" s="3" t="s">
        <v>36273</v>
      </c>
      <c r="K4677" s="3" t="s">
        <v>36274</v>
      </c>
      <c r="L4677" s="3"/>
    </row>
    <row r="4678" spans="1:12" ht="13.5" customHeight="1" x14ac:dyDescent="0.25">
      <c r="A4678" s="3" t="s">
        <v>9</v>
      </c>
      <c r="B4678" s="2" t="s">
        <v>43495</v>
      </c>
      <c r="C4678" s="2" t="s">
        <v>18452</v>
      </c>
      <c r="D4678" s="3" t="s">
        <v>18453</v>
      </c>
      <c r="E4678" s="3" t="s">
        <v>18453</v>
      </c>
      <c r="F4678" s="3" t="s">
        <v>18454</v>
      </c>
      <c r="G4678" s="3" t="s">
        <v>18455</v>
      </c>
      <c r="H4678" s="3" t="s">
        <v>36275</v>
      </c>
      <c r="I4678" s="3" t="s">
        <v>36275</v>
      </c>
      <c r="J4678" s="3" t="s">
        <v>36276</v>
      </c>
      <c r="K4678" s="3" t="s">
        <v>36277</v>
      </c>
      <c r="L4678" s="3"/>
    </row>
    <row r="4679" spans="1:12" ht="13.5" customHeight="1" x14ac:dyDescent="0.25">
      <c r="A4679" s="3" t="s">
        <v>9</v>
      </c>
      <c r="B4679" s="2" t="s">
        <v>43496</v>
      </c>
      <c r="C4679" s="2" t="s">
        <v>18456</v>
      </c>
      <c r="D4679" s="3" t="s">
        <v>18457</v>
      </c>
      <c r="E4679" s="3" t="s">
        <v>18458</v>
      </c>
      <c r="F4679" s="3" t="s">
        <v>18459</v>
      </c>
      <c r="G4679" s="3" t="s">
        <v>18460</v>
      </c>
      <c r="H4679" s="3" t="s">
        <v>36278</v>
      </c>
      <c r="I4679" s="3" t="s">
        <v>36279</v>
      </c>
      <c r="J4679" s="3" t="s">
        <v>36280</v>
      </c>
      <c r="K4679" s="3" t="s">
        <v>36281</v>
      </c>
      <c r="L4679" s="3"/>
    </row>
    <row r="4680" spans="1:12" ht="13.5" customHeight="1" x14ac:dyDescent="0.25">
      <c r="A4680" s="3" t="s">
        <v>9</v>
      </c>
      <c r="B4680" s="2" t="s">
        <v>43497</v>
      </c>
      <c r="C4680" s="2" t="s">
        <v>18461</v>
      </c>
      <c r="D4680" s="3" t="s">
        <v>18462</v>
      </c>
      <c r="E4680" s="3" t="s">
        <v>18462</v>
      </c>
      <c r="F4680" s="3" t="s">
        <v>18463</v>
      </c>
      <c r="G4680" s="3" t="s">
        <v>18464</v>
      </c>
      <c r="H4680" s="3" t="s">
        <v>36282</v>
      </c>
      <c r="I4680" s="3" t="s">
        <v>36282</v>
      </c>
      <c r="J4680" s="3" t="s">
        <v>36283</v>
      </c>
      <c r="K4680" s="3" t="s">
        <v>36284</v>
      </c>
      <c r="L4680" s="3"/>
    </row>
    <row r="4681" spans="1:12" ht="13.5" customHeight="1" x14ac:dyDescent="0.25">
      <c r="A4681" s="3" t="s">
        <v>9</v>
      </c>
      <c r="B4681" s="2" t="s">
        <v>43498</v>
      </c>
      <c r="C4681" s="2" t="s">
        <v>18465</v>
      </c>
      <c r="D4681" s="3" t="s">
        <v>18466</v>
      </c>
      <c r="E4681" s="3" t="s">
        <v>18466</v>
      </c>
      <c r="F4681" s="3" t="s">
        <v>18467</v>
      </c>
      <c r="G4681" s="3" t="s">
        <v>18468</v>
      </c>
      <c r="H4681" s="3" t="s">
        <v>36285</v>
      </c>
      <c r="I4681" s="3" t="s">
        <v>36285</v>
      </c>
      <c r="J4681" s="3" t="s">
        <v>36286</v>
      </c>
      <c r="K4681" s="3" t="s">
        <v>36287</v>
      </c>
      <c r="L4681" s="3"/>
    </row>
    <row r="4682" spans="1:12" ht="13.5" customHeight="1" x14ac:dyDescent="0.25">
      <c r="A4682" s="3" t="s">
        <v>1560</v>
      </c>
      <c r="B4682" s="2" t="s">
        <v>43499</v>
      </c>
      <c r="C4682" s="2" t="s">
        <v>18469</v>
      </c>
      <c r="D4682" s="3" t="s">
        <v>18470</v>
      </c>
      <c r="E4682" s="3" t="s">
        <v>18470</v>
      </c>
      <c r="F4682" s="3" t="s">
        <v>18471</v>
      </c>
      <c r="G4682" s="3" t="s">
        <v>18470</v>
      </c>
      <c r="H4682" s="3" t="s">
        <v>36288</v>
      </c>
      <c r="I4682" s="3" t="s">
        <v>36288</v>
      </c>
      <c r="J4682" s="3" t="s">
        <v>36289</v>
      </c>
      <c r="K4682" s="3" t="s">
        <v>36288</v>
      </c>
      <c r="L4682" s="3"/>
    </row>
    <row r="4683" spans="1:12" ht="13.5" customHeight="1" x14ac:dyDescent="0.25">
      <c r="A4683" s="3" t="s">
        <v>2907</v>
      </c>
      <c r="B4683" s="2" t="s">
        <v>43500</v>
      </c>
      <c r="C4683" s="2" t="s">
        <v>18472</v>
      </c>
      <c r="D4683" s="3" t="s">
        <v>18473</v>
      </c>
      <c r="E4683" s="3" t="s">
        <v>18473</v>
      </c>
      <c r="F4683" s="3" t="s">
        <v>18474</v>
      </c>
      <c r="G4683" s="3" t="s">
        <v>18473</v>
      </c>
      <c r="H4683" s="3" t="s">
        <v>36290</v>
      </c>
      <c r="I4683" s="3" t="s">
        <v>36290</v>
      </c>
      <c r="J4683" s="3" t="s">
        <v>36291</v>
      </c>
      <c r="K4683" s="3" t="s">
        <v>36290</v>
      </c>
      <c r="L4683" s="3"/>
    </row>
    <row r="4684" spans="1:12" ht="13.5" customHeight="1" x14ac:dyDescent="0.25">
      <c r="A4684" s="3" t="s">
        <v>2907</v>
      </c>
      <c r="B4684" s="2" t="s">
        <v>43501</v>
      </c>
      <c r="C4684" s="2" t="s">
        <v>18475</v>
      </c>
      <c r="D4684" s="3" t="s">
        <v>18476</v>
      </c>
      <c r="E4684" s="3" t="s">
        <v>18476</v>
      </c>
      <c r="F4684" s="3" t="s">
        <v>18477</v>
      </c>
      <c r="G4684" s="3" t="s">
        <v>18476</v>
      </c>
      <c r="H4684" s="3" t="s">
        <v>36292</v>
      </c>
      <c r="I4684" s="3" t="s">
        <v>36292</v>
      </c>
      <c r="J4684" s="3" t="s">
        <v>36293</v>
      </c>
      <c r="K4684" s="3" t="s">
        <v>36292</v>
      </c>
      <c r="L4684" s="3"/>
    </row>
    <row r="4685" spans="1:12" ht="13.5" customHeight="1" x14ac:dyDescent="0.25">
      <c r="A4685" s="3" t="s">
        <v>9</v>
      </c>
      <c r="B4685" s="2" t="s">
        <v>43502</v>
      </c>
      <c r="C4685" s="2" t="s">
        <v>18478</v>
      </c>
      <c r="D4685" s="3" t="s">
        <v>18479</v>
      </c>
      <c r="E4685" s="3" t="s">
        <v>18479</v>
      </c>
      <c r="F4685" s="3" t="s">
        <v>18480</v>
      </c>
      <c r="G4685" s="3" t="s">
        <v>18481</v>
      </c>
      <c r="H4685" s="3" t="s">
        <v>36294</v>
      </c>
      <c r="I4685" s="3" t="s">
        <v>36294</v>
      </c>
      <c r="J4685" s="3" t="s">
        <v>36295</v>
      </c>
      <c r="K4685" s="3" t="s">
        <v>36296</v>
      </c>
      <c r="L4685" s="3"/>
    </row>
    <row r="4686" spans="1:12" ht="13.5" customHeight="1" x14ac:dyDescent="0.25">
      <c r="A4686" s="3" t="s">
        <v>9</v>
      </c>
      <c r="B4686" s="2" t="s">
        <v>43503</v>
      </c>
      <c r="C4686" s="2" t="s">
        <v>18482</v>
      </c>
      <c r="D4686" s="3" t="s">
        <v>18483</v>
      </c>
      <c r="E4686" s="3" t="s">
        <v>18484</v>
      </c>
      <c r="F4686" s="3" t="s">
        <v>18485</v>
      </c>
      <c r="G4686" s="3" t="s">
        <v>18486</v>
      </c>
      <c r="H4686" s="3" t="s">
        <v>36297</v>
      </c>
      <c r="I4686" s="3" t="s">
        <v>36298</v>
      </c>
      <c r="J4686" s="3" t="s">
        <v>36299</v>
      </c>
      <c r="K4686" s="3" t="s">
        <v>36300</v>
      </c>
      <c r="L4686" s="3"/>
    </row>
    <row r="4687" spans="1:12" ht="13.5" customHeight="1" x14ac:dyDescent="0.25">
      <c r="A4687" s="3" t="s">
        <v>162</v>
      </c>
      <c r="B4687" s="2" t="s">
        <v>43504</v>
      </c>
      <c r="C4687" s="2" t="s">
        <v>18487</v>
      </c>
      <c r="D4687" s="3" t="s">
        <v>18488</v>
      </c>
      <c r="E4687" s="3" t="s">
        <v>18488</v>
      </c>
      <c r="F4687" s="3" t="s">
        <v>18489</v>
      </c>
      <c r="G4687" s="3" t="s">
        <v>18488</v>
      </c>
      <c r="H4687" s="3" t="s">
        <v>36301</v>
      </c>
      <c r="I4687" s="3" t="s">
        <v>36301</v>
      </c>
      <c r="J4687" s="3" t="s">
        <v>36302</v>
      </c>
      <c r="K4687" s="3" t="s">
        <v>36301</v>
      </c>
      <c r="L4687" s="3"/>
    </row>
    <row r="4688" spans="1:12" ht="13.5" customHeight="1" x14ac:dyDescent="0.25">
      <c r="A4688" s="3" t="s">
        <v>9</v>
      </c>
      <c r="B4688" s="2" t="s">
        <v>43505</v>
      </c>
      <c r="C4688" s="2" t="s">
        <v>18487</v>
      </c>
      <c r="D4688" s="3" t="s">
        <v>18490</v>
      </c>
      <c r="E4688" s="3" t="s">
        <v>18490</v>
      </c>
      <c r="F4688" s="3" t="s">
        <v>18491</v>
      </c>
      <c r="G4688" s="3" t="s">
        <v>18492</v>
      </c>
      <c r="H4688" s="3" t="s">
        <v>36303</v>
      </c>
      <c r="I4688" s="3" t="s">
        <v>36303</v>
      </c>
      <c r="J4688" s="3" t="s">
        <v>36304</v>
      </c>
      <c r="K4688" s="3" t="s">
        <v>36305</v>
      </c>
      <c r="L4688" s="3"/>
    </row>
    <row r="4689" spans="1:12" ht="13.5" customHeight="1" x14ac:dyDescent="0.25">
      <c r="A4689" s="3" t="s">
        <v>54</v>
      </c>
      <c r="B4689" s="2" t="s">
        <v>43504</v>
      </c>
      <c r="C4689" s="2" t="s">
        <v>18487</v>
      </c>
      <c r="D4689" s="3" t="s">
        <v>18490</v>
      </c>
      <c r="E4689" s="3" t="s">
        <v>18490</v>
      </c>
      <c r="F4689" s="3" t="s">
        <v>18491</v>
      </c>
      <c r="G4689" s="3" t="s">
        <v>18492</v>
      </c>
      <c r="H4689" s="3" t="s">
        <v>36303</v>
      </c>
      <c r="I4689" s="3" t="s">
        <v>36303</v>
      </c>
      <c r="J4689" s="3" t="s">
        <v>36304</v>
      </c>
      <c r="K4689" s="3" t="s">
        <v>36305</v>
      </c>
      <c r="L4689" s="3"/>
    </row>
    <row r="4690" spans="1:12" ht="13.5" customHeight="1" x14ac:dyDescent="0.25">
      <c r="A4690" s="3" t="s">
        <v>9</v>
      </c>
      <c r="B4690" s="2" t="s">
        <v>43506</v>
      </c>
      <c r="C4690" s="2" t="s">
        <v>18493</v>
      </c>
      <c r="D4690" s="3" t="s">
        <v>18494</v>
      </c>
      <c r="E4690" s="3" t="s">
        <v>18494</v>
      </c>
      <c r="F4690" s="3" t="s">
        <v>18495</v>
      </c>
      <c r="G4690" s="3" t="s">
        <v>18496</v>
      </c>
      <c r="H4690" s="3" t="s">
        <v>36306</v>
      </c>
      <c r="I4690" s="3" t="s">
        <v>36306</v>
      </c>
      <c r="J4690" s="3" t="s">
        <v>36307</v>
      </c>
      <c r="K4690" s="3" t="s">
        <v>36308</v>
      </c>
      <c r="L4690" s="3"/>
    </row>
    <row r="4691" spans="1:12" ht="13.5" customHeight="1" x14ac:dyDescent="0.25">
      <c r="A4691" s="3" t="s">
        <v>9</v>
      </c>
      <c r="B4691" s="2" t="s">
        <v>43507</v>
      </c>
      <c r="C4691" s="2" t="s">
        <v>18497</v>
      </c>
      <c r="D4691" s="3" t="s">
        <v>18498</v>
      </c>
      <c r="E4691" s="3" t="s">
        <v>18499</v>
      </c>
      <c r="F4691" s="3" t="s">
        <v>18500</v>
      </c>
      <c r="G4691" s="3" t="s">
        <v>18501</v>
      </c>
      <c r="H4691" s="3" t="s">
        <v>36309</v>
      </c>
      <c r="I4691" s="3" t="s">
        <v>36310</v>
      </c>
      <c r="J4691" s="3" t="s">
        <v>36311</v>
      </c>
      <c r="K4691" s="3" t="s">
        <v>36312</v>
      </c>
      <c r="L4691" s="3"/>
    </row>
    <row r="4692" spans="1:12" ht="13.5" customHeight="1" x14ac:dyDescent="0.25">
      <c r="A4692" s="3" t="s">
        <v>70</v>
      </c>
      <c r="B4692" s="2" t="s">
        <v>43508</v>
      </c>
      <c r="C4692" s="2" t="s">
        <v>18502</v>
      </c>
      <c r="D4692" s="3" t="s">
        <v>18503</v>
      </c>
      <c r="E4692" s="3" t="s">
        <v>18503</v>
      </c>
      <c r="F4692" s="3" t="s">
        <v>18504</v>
      </c>
      <c r="G4692" s="3" t="s">
        <v>18505</v>
      </c>
      <c r="H4692" s="3" t="s">
        <v>36313</v>
      </c>
      <c r="I4692" s="3" t="s">
        <v>36313</v>
      </c>
      <c r="J4692" s="3" t="s">
        <v>36314</v>
      </c>
      <c r="K4692" s="3" t="s">
        <v>36315</v>
      </c>
      <c r="L4692" s="3"/>
    </row>
    <row r="4693" spans="1:12" ht="13.5" customHeight="1" x14ac:dyDescent="0.25">
      <c r="A4693" s="3" t="s">
        <v>70</v>
      </c>
      <c r="B4693" s="2" t="s">
        <v>43509</v>
      </c>
      <c r="C4693" s="2" t="s">
        <v>18506</v>
      </c>
      <c r="D4693" s="3" t="s">
        <v>18507</v>
      </c>
      <c r="E4693" s="3" t="s">
        <v>18507</v>
      </c>
      <c r="F4693" s="3" t="s">
        <v>18508</v>
      </c>
      <c r="G4693" s="3" t="s">
        <v>18509</v>
      </c>
      <c r="H4693" s="3" t="s">
        <v>36316</v>
      </c>
      <c r="I4693" s="3" t="s">
        <v>36316</v>
      </c>
      <c r="J4693" s="3" t="s">
        <v>36317</v>
      </c>
      <c r="K4693" s="4" t="s">
        <v>36318</v>
      </c>
      <c r="L4693" s="3"/>
    </row>
    <row r="4694" spans="1:12" ht="13.5" customHeight="1" x14ac:dyDescent="0.25">
      <c r="A4694" s="3" t="s">
        <v>70</v>
      </c>
      <c r="B4694" s="2" t="s">
        <v>43510</v>
      </c>
      <c r="C4694" s="2" t="s">
        <v>18510</v>
      </c>
      <c r="D4694" s="3" t="s">
        <v>18511</v>
      </c>
      <c r="E4694" s="3" t="s">
        <v>18511</v>
      </c>
      <c r="F4694" s="3" t="s">
        <v>18512</v>
      </c>
      <c r="G4694" s="3" t="s">
        <v>18513</v>
      </c>
      <c r="H4694" s="3" t="s">
        <v>36319</v>
      </c>
      <c r="I4694" s="3" t="s">
        <v>36319</v>
      </c>
      <c r="J4694" s="3" t="s">
        <v>36320</v>
      </c>
      <c r="K4694" s="3" t="s">
        <v>36321</v>
      </c>
      <c r="L4694" s="3"/>
    </row>
    <row r="4695" spans="1:12" ht="13.5" customHeight="1" x14ac:dyDescent="0.25">
      <c r="A4695" s="3" t="s">
        <v>5068</v>
      </c>
      <c r="B4695" s="2" t="s">
        <v>43511</v>
      </c>
      <c r="C4695" s="2" t="s">
        <v>18514</v>
      </c>
      <c r="D4695" s="3" t="s">
        <v>18515</v>
      </c>
      <c r="E4695" s="3" t="s">
        <v>18515</v>
      </c>
      <c r="F4695" s="3" t="s">
        <v>18516</v>
      </c>
      <c r="G4695" s="3" t="s">
        <v>18515</v>
      </c>
      <c r="H4695" s="3" t="s">
        <v>36322</v>
      </c>
      <c r="I4695" s="3" t="s">
        <v>36322</v>
      </c>
      <c r="J4695" s="3" t="s">
        <v>36323</v>
      </c>
      <c r="K4695" s="3" t="s">
        <v>36322</v>
      </c>
      <c r="L4695" s="3"/>
    </row>
    <row r="4696" spans="1:12" ht="13.5" customHeight="1" x14ac:dyDescent="0.25">
      <c r="A4696" s="3" t="s">
        <v>9</v>
      </c>
      <c r="B4696" s="2" t="s">
        <v>43512</v>
      </c>
      <c r="C4696" s="2" t="s">
        <v>18517</v>
      </c>
      <c r="D4696" s="3" t="s">
        <v>18518</v>
      </c>
      <c r="E4696" s="3" t="s">
        <v>18518</v>
      </c>
      <c r="F4696" s="3" t="s">
        <v>18519</v>
      </c>
      <c r="G4696" s="3" t="s">
        <v>18520</v>
      </c>
      <c r="H4696" s="3" t="s">
        <v>36324</v>
      </c>
      <c r="I4696" s="3" t="s">
        <v>36324</v>
      </c>
      <c r="J4696" s="3" t="s">
        <v>36325</v>
      </c>
      <c r="K4696" s="3" t="s">
        <v>36326</v>
      </c>
      <c r="L4696" s="3"/>
    </row>
    <row r="4697" spans="1:12" ht="13.5" customHeight="1" x14ac:dyDescent="0.25">
      <c r="A4697" s="3" t="s">
        <v>70</v>
      </c>
      <c r="B4697" s="2" t="s">
        <v>43513</v>
      </c>
      <c r="C4697" s="2" t="s">
        <v>18521</v>
      </c>
      <c r="D4697" s="3" t="s">
        <v>18522</v>
      </c>
      <c r="E4697" s="3" t="s">
        <v>18522</v>
      </c>
      <c r="F4697" s="3" t="s">
        <v>18523</v>
      </c>
      <c r="G4697" s="3" t="s">
        <v>18524</v>
      </c>
      <c r="H4697" s="3" t="s">
        <v>36327</v>
      </c>
      <c r="I4697" s="3" t="s">
        <v>36327</v>
      </c>
      <c r="J4697" s="3" t="s">
        <v>36328</v>
      </c>
      <c r="K4697" s="3" t="s">
        <v>36329</v>
      </c>
      <c r="L4697" s="3"/>
    </row>
    <row r="4698" spans="1:12" ht="13.5" customHeight="1" x14ac:dyDescent="0.25">
      <c r="A4698" s="3" t="s">
        <v>9</v>
      </c>
      <c r="B4698" s="2" t="s">
        <v>43514</v>
      </c>
      <c r="C4698" s="2" t="s">
        <v>18525</v>
      </c>
      <c r="D4698" s="3" t="s">
        <v>18526</v>
      </c>
      <c r="E4698" s="3" t="s">
        <v>18526</v>
      </c>
      <c r="F4698" s="3" t="s">
        <v>18527</v>
      </c>
      <c r="G4698" s="3" t="s">
        <v>18528</v>
      </c>
      <c r="H4698" s="3" t="s">
        <v>36330</v>
      </c>
      <c r="I4698" s="3" t="s">
        <v>36330</v>
      </c>
      <c r="J4698" s="3" t="s">
        <v>36331</v>
      </c>
      <c r="K4698" s="3" t="s">
        <v>36332</v>
      </c>
      <c r="L4698" s="3"/>
    </row>
    <row r="4699" spans="1:12" ht="13.5" customHeight="1" x14ac:dyDescent="0.25">
      <c r="A4699" s="3" t="s">
        <v>9</v>
      </c>
      <c r="B4699" s="2" t="s">
        <v>43515</v>
      </c>
      <c r="C4699" s="2" t="s">
        <v>18529</v>
      </c>
      <c r="D4699" s="3" t="s">
        <v>18530</v>
      </c>
      <c r="E4699" s="3" t="s">
        <v>18530</v>
      </c>
      <c r="F4699" s="3" t="s">
        <v>18531</v>
      </c>
      <c r="G4699" s="3" t="s">
        <v>18532</v>
      </c>
      <c r="H4699" s="3" t="s">
        <v>36333</v>
      </c>
      <c r="I4699" s="3" t="s">
        <v>36333</v>
      </c>
      <c r="J4699" s="3" t="s">
        <v>36334</v>
      </c>
      <c r="K4699" s="3" t="s">
        <v>36335</v>
      </c>
      <c r="L4699" s="3"/>
    </row>
    <row r="4700" spans="1:12" ht="13.5" customHeight="1" x14ac:dyDescent="0.25">
      <c r="A4700" s="3" t="s">
        <v>506</v>
      </c>
      <c r="B4700" s="2" t="s">
        <v>43516</v>
      </c>
      <c r="C4700" s="2" t="s">
        <v>18533</v>
      </c>
      <c r="D4700" s="3" t="s">
        <v>18534</v>
      </c>
      <c r="E4700" s="3" t="s">
        <v>18534</v>
      </c>
      <c r="F4700" s="3" t="s">
        <v>18535</v>
      </c>
      <c r="G4700" s="3" t="s">
        <v>18536</v>
      </c>
      <c r="H4700" s="3" t="s">
        <v>36336</v>
      </c>
      <c r="I4700" s="3" t="s">
        <v>36336</v>
      </c>
      <c r="J4700" s="3" t="s">
        <v>36337</v>
      </c>
      <c r="K4700" s="3" t="s">
        <v>36338</v>
      </c>
      <c r="L4700" s="3"/>
    </row>
    <row r="4701" spans="1:12" ht="13.5" customHeight="1" x14ac:dyDescent="0.25">
      <c r="A4701" s="3" t="s">
        <v>188</v>
      </c>
      <c r="B4701" s="2" t="s">
        <v>43517</v>
      </c>
      <c r="C4701" s="2" t="s">
        <v>18537</v>
      </c>
      <c r="D4701" s="3" t="s">
        <v>18538</v>
      </c>
      <c r="E4701" s="3" t="s">
        <v>18538</v>
      </c>
      <c r="F4701" s="3" t="s">
        <v>18539</v>
      </c>
      <c r="G4701" s="3" t="s">
        <v>18540</v>
      </c>
      <c r="H4701" s="3" t="s">
        <v>36339</v>
      </c>
      <c r="I4701" s="3" t="s">
        <v>36339</v>
      </c>
      <c r="J4701" s="3" t="s">
        <v>36340</v>
      </c>
      <c r="K4701" s="3" t="s">
        <v>36341</v>
      </c>
      <c r="L4701" s="3"/>
    </row>
    <row r="4702" spans="1:12" ht="13.5" customHeight="1" x14ac:dyDescent="0.25">
      <c r="A4702" s="3" t="s">
        <v>145</v>
      </c>
      <c r="B4702" s="2" t="s">
        <v>43518</v>
      </c>
      <c r="C4702" s="2" t="s">
        <v>18541</v>
      </c>
      <c r="D4702" s="3" t="s">
        <v>18542</v>
      </c>
      <c r="E4702" s="3" t="s">
        <v>18542</v>
      </c>
      <c r="F4702" s="3" t="s">
        <v>18543</v>
      </c>
      <c r="G4702" s="3" t="s">
        <v>18542</v>
      </c>
      <c r="H4702" s="3" t="s">
        <v>36342</v>
      </c>
      <c r="I4702" s="3" t="s">
        <v>36342</v>
      </c>
      <c r="J4702" s="3" t="s">
        <v>36343</v>
      </c>
      <c r="K4702" s="3" t="s">
        <v>36342</v>
      </c>
      <c r="L4702" s="3"/>
    </row>
    <row r="4703" spans="1:12" ht="13.5" customHeight="1" x14ac:dyDescent="0.25">
      <c r="A4703" s="3" t="s">
        <v>506</v>
      </c>
      <c r="B4703" s="2" t="s">
        <v>43519</v>
      </c>
      <c r="C4703" s="2" t="s">
        <v>18544</v>
      </c>
      <c r="D4703" s="3" t="s">
        <v>18545</v>
      </c>
      <c r="E4703" s="3" t="s">
        <v>18545</v>
      </c>
      <c r="F4703" s="3" t="s">
        <v>18546</v>
      </c>
      <c r="G4703" s="3" t="s">
        <v>18545</v>
      </c>
      <c r="H4703" s="3" t="s">
        <v>36344</v>
      </c>
      <c r="I4703" s="3" t="s">
        <v>36344</v>
      </c>
      <c r="J4703" s="3" t="s">
        <v>36345</v>
      </c>
      <c r="K4703" s="3" t="s">
        <v>36344</v>
      </c>
      <c r="L4703" s="3"/>
    </row>
    <row r="4704" spans="1:12" ht="13.5" customHeight="1" x14ac:dyDescent="0.25">
      <c r="A4704" s="3" t="s">
        <v>506</v>
      </c>
      <c r="B4704" s="2" t="s">
        <v>43520</v>
      </c>
      <c r="C4704" s="2" t="s">
        <v>18547</v>
      </c>
      <c r="D4704" s="3" t="s">
        <v>18548</v>
      </c>
      <c r="E4704" s="3" t="s">
        <v>18548</v>
      </c>
      <c r="F4704" s="3" t="s">
        <v>18549</v>
      </c>
      <c r="G4704" s="3" t="s">
        <v>18548</v>
      </c>
      <c r="H4704" s="3" t="s">
        <v>36346</v>
      </c>
      <c r="I4704" s="3" t="s">
        <v>36346</v>
      </c>
      <c r="J4704" s="3" t="s">
        <v>36347</v>
      </c>
      <c r="K4704" s="3" t="s">
        <v>36346</v>
      </c>
      <c r="L4704" s="3"/>
    </row>
    <row r="4705" spans="1:12" ht="13.5" customHeight="1" x14ac:dyDescent="0.25">
      <c r="A4705" s="3" t="s">
        <v>9</v>
      </c>
      <c r="B4705" s="2" t="s">
        <v>43521</v>
      </c>
      <c r="C4705" s="2" t="s">
        <v>18550</v>
      </c>
      <c r="D4705" s="3" t="s">
        <v>18551</v>
      </c>
      <c r="E4705" s="3" t="s">
        <v>18551</v>
      </c>
      <c r="F4705" s="3" t="s">
        <v>18552</v>
      </c>
      <c r="G4705" s="3" t="s">
        <v>18553</v>
      </c>
      <c r="H4705" s="3" t="s">
        <v>36348</v>
      </c>
      <c r="I4705" s="3" t="s">
        <v>36348</v>
      </c>
      <c r="J4705" s="3" t="s">
        <v>36349</v>
      </c>
      <c r="K4705" s="3" t="s">
        <v>36350</v>
      </c>
      <c r="L4705" s="3"/>
    </row>
    <row r="4706" spans="1:12" ht="13.5" customHeight="1" x14ac:dyDescent="0.25">
      <c r="A4706" s="3" t="s">
        <v>9</v>
      </c>
      <c r="B4706" s="2" t="s">
        <v>43522</v>
      </c>
      <c r="C4706" s="2" t="s">
        <v>18554</v>
      </c>
      <c r="D4706" s="3" t="s">
        <v>18555</v>
      </c>
      <c r="E4706" s="3" t="s">
        <v>18555</v>
      </c>
      <c r="F4706" s="3" t="s">
        <v>18556</v>
      </c>
      <c r="G4706" s="3" t="s">
        <v>18557</v>
      </c>
      <c r="H4706" s="3" t="s">
        <v>36351</v>
      </c>
      <c r="I4706" s="3" t="s">
        <v>36351</v>
      </c>
      <c r="J4706" s="3" t="s">
        <v>36352</v>
      </c>
      <c r="K4706" s="3" t="s">
        <v>36353</v>
      </c>
      <c r="L4706" s="3"/>
    </row>
    <row r="4707" spans="1:12" ht="13.5" customHeight="1" x14ac:dyDescent="0.25">
      <c r="A4707" s="3" t="s">
        <v>9</v>
      </c>
      <c r="B4707" s="2" t="s">
        <v>43523</v>
      </c>
      <c r="C4707" s="2" t="s">
        <v>18558</v>
      </c>
      <c r="D4707" s="3" t="s">
        <v>18559</v>
      </c>
      <c r="E4707" s="3" t="s">
        <v>18559</v>
      </c>
      <c r="F4707" s="3" t="s">
        <v>18560</v>
      </c>
      <c r="G4707" s="3" t="s">
        <v>18561</v>
      </c>
      <c r="H4707" s="3" t="s">
        <v>36354</v>
      </c>
      <c r="I4707" s="3" t="s">
        <v>36354</v>
      </c>
      <c r="J4707" s="3" t="s">
        <v>36355</v>
      </c>
      <c r="K4707" s="3" t="s">
        <v>36356</v>
      </c>
      <c r="L4707" s="3"/>
    </row>
    <row r="4708" spans="1:12" ht="13.5" customHeight="1" x14ac:dyDescent="0.25">
      <c r="A4708" s="3" t="s">
        <v>9</v>
      </c>
      <c r="B4708" s="2" t="s">
        <v>43524</v>
      </c>
      <c r="C4708" s="2" t="s">
        <v>18562</v>
      </c>
      <c r="D4708" s="3" t="s">
        <v>18563</v>
      </c>
      <c r="E4708" s="3" t="s">
        <v>18564</v>
      </c>
      <c r="F4708" s="3" t="s">
        <v>18565</v>
      </c>
      <c r="G4708" s="3" t="s">
        <v>18566</v>
      </c>
      <c r="H4708" s="3" t="s">
        <v>36357</v>
      </c>
      <c r="I4708" s="3" t="s">
        <v>36358</v>
      </c>
      <c r="J4708" s="3" t="s">
        <v>36359</v>
      </c>
      <c r="K4708" s="3" t="s">
        <v>36360</v>
      </c>
      <c r="L4708" s="3"/>
    </row>
    <row r="4709" spans="1:12" ht="13.5" customHeight="1" x14ac:dyDescent="0.25">
      <c r="A4709" s="3" t="s">
        <v>2907</v>
      </c>
      <c r="B4709" s="2" t="s">
        <v>43525</v>
      </c>
      <c r="C4709" s="2" t="s">
        <v>18567</v>
      </c>
      <c r="D4709" s="3" t="s">
        <v>18568</v>
      </c>
      <c r="E4709" s="3" t="s">
        <v>18568</v>
      </c>
      <c r="F4709" s="3" t="s">
        <v>18569</v>
      </c>
      <c r="G4709" s="3" t="s">
        <v>18568</v>
      </c>
      <c r="H4709" s="3" t="s">
        <v>36361</v>
      </c>
      <c r="I4709" s="3" t="s">
        <v>36361</v>
      </c>
      <c r="J4709" s="3" t="s">
        <v>36362</v>
      </c>
      <c r="K4709" s="3" t="s">
        <v>36361</v>
      </c>
      <c r="L4709" s="3"/>
    </row>
    <row r="4710" spans="1:12" ht="13.5" customHeight="1" x14ac:dyDescent="0.25">
      <c r="A4710" s="3" t="s">
        <v>1258</v>
      </c>
      <c r="B4710" s="2" t="s">
        <v>43526</v>
      </c>
      <c r="C4710" s="2" t="s">
        <v>18570</v>
      </c>
      <c r="D4710" s="3" t="s">
        <v>18571</v>
      </c>
      <c r="E4710" s="3" t="s">
        <v>18571</v>
      </c>
      <c r="F4710" s="3" t="s">
        <v>18572</v>
      </c>
      <c r="G4710" s="3" t="s">
        <v>18571</v>
      </c>
      <c r="H4710" s="3" t="s">
        <v>36363</v>
      </c>
      <c r="I4710" s="3" t="s">
        <v>36363</v>
      </c>
      <c r="J4710" s="3" t="s">
        <v>36364</v>
      </c>
      <c r="K4710" s="3" t="s">
        <v>36363</v>
      </c>
      <c r="L4710" s="3"/>
    </row>
    <row r="4711" spans="1:12" ht="13.5" customHeight="1" x14ac:dyDescent="0.25">
      <c r="A4711" s="3" t="s">
        <v>2907</v>
      </c>
      <c r="B4711" s="2" t="s">
        <v>43526</v>
      </c>
      <c r="C4711" s="2" t="s">
        <v>18570</v>
      </c>
      <c r="D4711" s="3" t="s">
        <v>18571</v>
      </c>
      <c r="E4711" s="3" t="s">
        <v>18571</v>
      </c>
      <c r="F4711" s="3" t="s">
        <v>18572</v>
      </c>
      <c r="G4711" s="3" t="s">
        <v>18571</v>
      </c>
      <c r="H4711" s="3" t="s">
        <v>36363</v>
      </c>
      <c r="I4711" s="3" t="s">
        <v>36363</v>
      </c>
      <c r="J4711" s="3" t="s">
        <v>36364</v>
      </c>
      <c r="K4711" s="3" t="s">
        <v>36363</v>
      </c>
      <c r="L4711" s="3"/>
    </row>
    <row r="4712" spans="1:12" ht="13.5" customHeight="1" x14ac:dyDescent="0.25">
      <c r="A4712" s="3" t="s">
        <v>493</v>
      </c>
      <c r="B4712" s="2" t="s">
        <v>43527</v>
      </c>
      <c r="C4712" s="2" t="s">
        <v>18573</v>
      </c>
      <c r="D4712" s="3" t="s">
        <v>18574</v>
      </c>
      <c r="E4712" s="3" t="s">
        <v>18574</v>
      </c>
      <c r="F4712" s="3" t="s">
        <v>18575</v>
      </c>
      <c r="G4712" s="3" t="s">
        <v>18574</v>
      </c>
      <c r="H4712" s="3" t="s">
        <v>36365</v>
      </c>
      <c r="I4712" s="3" t="s">
        <v>36365</v>
      </c>
      <c r="J4712" s="3" t="s">
        <v>36366</v>
      </c>
      <c r="K4712" s="3" t="s">
        <v>36365</v>
      </c>
      <c r="L4712" s="3"/>
    </row>
    <row r="4713" spans="1:12" ht="13.5" customHeight="1" x14ac:dyDescent="0.25">
      <c r="A4713" s="3" t="s">
        <v>84</v>
      </c>
      <c r="B4713" s="2" t="s">
        <v>43528</v>
      </c>
      <c r="C4713" s="2" t="s">
        <v>18576</v>
      </c>
      <c r="D4713" s="3" t="s">
        <v>18577</v>
      </c>
      <c r="E4713" s="3" t="s">
        <v>18577</v>
      </c>
      <c r="F4713" s="3" t="s">
        <v>18578</v>
      </c>
      <c r="G4713" s="3" t="s">
        <v>18577</v>
      </c>
      <c r="H4713" s="3" t="s">
        <v>36367</v>
      </c>
      <c r="I4713" s="3" t="s">
        <v>36367</v>
      </c>
      <c r="J4713" s="3" t="s">
        <v>36368</v>
      </c>
      <c r="K4713" s="3" t="s">
        <v>36367</v>
      </c>
      <c r="L4713" s="3"/>
    </row>
    <row r="4714" spans="1:12" ht="13.5" customHeight="1" x14ac:dyDescent="0.25">
      <c r="A4714" s="5" t="s">
        <v>13581</v>
      </c>
      <c r="B4714" s="5" t="s">
        <v>45125</v>
      </c>
      <c r="C4714" s="5" t="s">
        <v>45126</v>
      </c>
      <c r="D4714" s="5" t="s">
        <v>45127</v>
      </c>
      <c r="E4714" s="1" t="s">
        <v>45128</v>
      </c>
      <c r="F4714" s="1" t="s">
        <v>45129</v>
      </c>
      <c r="G4714" s="1" t="s">
        <v>45130</v>
      </c>
      <c r="H4714" s="5" t="str">
        <f ca="1">IFERROR(__xludf.DUMMYFUNCTION("GOOGLETRANSLATE(D192,""en"",""ja"")"),"手術マージン距離")</f>
        <v>手術マージン距離</v>
      </c>
      <c r="I4714" s="5" t="str">
        <f ca="1">IFERROR(__xludf.DUMMYFUNCTION("GOOGLETRANSLATE(E192,""en"",""ja"")"),"最も近い手術マージン距離、真のマージン表面までの距離、切除マージン距離、切除マージン距離、手術マージン、手術マージン距離、真のマージン表面距離")</f>
        <v>最も近い手術マージン距離、真のマージン表面までの距離、切除マージン距離、切除マージン距離、手術マージン、手術マージン距離、真のマージン表面距離</v>
      </c>
      <c r="J4714" s="5" t="str">
        <f ca="1">IFERROR(__xludf.DUMMYFUNCTION("GOOGLETRANSLATE(F192,""en"",""ja"")"),"腫瘍の境界から最も近い手術マージンまでの距離の測定値。")</f>
        <v>腫瘍の境界から最も近い手術マージンまでの距離の測定値。</v>
      </c>
      <c r="K4714" s="5" t="str">
        <f ca="1">IFERROR(__xludf.DUMMYFUNCTION("GOOGLETRANSLATE(G192,""en"",""ja"")"),"手術マージン距離測定")</f>
        <v>手術マージン距離測定</v>
      </c>
      <c r="L4714" s="3"/>
    </row>
    <row r="4715" spans="1:12" ht="13.5" customHeight="1" x14ac:dyDescent="0.25">
      <c r="A4715" s="5" t="s">
        <v>13581</v>
      </c>
      <c r="B4715" s="5" t="s">
        <v>45131</v>
      </c>
      <c r="C4715" s="5" t="s">
        <v>45132</v>
      </c>
      <c r="D4715" s="5" t="s">
        <v>45133</v>
      </c>
      <c r="E4715" s="1" t="s">
        <v>45133</v>
      </c>
      <c r="F4715" s="1" t="s">
        <v>45134</v>
      </c>
      <c r="G4715" s="1" t="s">
        <v>45135</v>
      </c>
      <c r="H4715" s="5" t="str">
        <f ca="1">IFERROR(__xludf.DUMMYFUNCTION("GOOGLETRANSLATE(D193,""en"",""ja"")"),"手術マージン侵襲領域")</f>
        <v>手術マージン侵襲領域</v>
      </c>
      <c r="I4715" s="5" t="str">
        <f ca="1">IFERROR(__xludf.DUMMYFUNCTION("GOOGLETRANSLATE(E193,""en"",""ja"")"),"手術マージン侵襲領域")</f>
        <v>手術マージン侵襲領域</v>
      </c>
      <c r="J4715" s="5" t="str">
        <f ca="1">IFERROR(__xludf.DUMMYFUNCTION("GOOGLETRANSLATE(F193,""en"",""ja"")"),"患者体内の切除標本の境界外に残された腫瘍組織を含む解剖学的領域または平面。")</f>
        <v>患者体内の切除標本の境界外に残された腫瘍組織を含む解剖学的領域または平面。</v>
      </c>
      <c r="K4715" s="5" t="str">
        <f ca="1">IFERROR(__xludf.DUMMYFUNCTION("GOOGLETRANSLATE(G193,""en"",""ja"")"),"手術マージンの病変部位")</f>
        <v>手術マージンの病変部位</v>
      </c>
      <c r="L4715" s="3"/>
    </row>
    <row r="4716" spans="1:12" ht="13.5" customHeight="1" x14ac:dyDescent="0.25">
      <c r="A4716" s="5" t="s">
        <v>13581</v>
      </c>
      <c r="B4716" s="5" t="s">
        <v>45136</v>
      </c>
      <c r="C4716" s="5" t="s">
        <v>45137</v>
      </c>
      <c r="D4716" s="5" t="s">
        <v>45138</v>
      </c>
      <c r="E4716" s="1" t="s">
        <v>45138</v>
      </c>
      <c r="F4716" s="1" t="s">
        <v>45139</v>
      </c>
      <c r="G4716" s="1" t="s">
        <v>45138</v>
      </c>
      <c r="H4716" s="5" t="str">
        <f ca="1">IFERROR(__xludf.DUMMYFUNCTION("GOOGLETRANSLATE(D194,""en"",""ja"")"),"手術マージンの状態")</f>
        <v>手術マージンの状態</v>
      </c>
      <c r="I4716" s="5" t="str">
        <f ca="1">IFERROR(__xludf.DUMMYFUNCTION("GOOGLETRANSLATE(E194,""en"",""ja"")"),"手術マージンの状態")</f>
        <v>手術マージンの状態</v>
      </c>
      <c r="J4716" s="5" t="str">
        <f ca="1">IFERROR(__xludf.DUMMYFUNCTION("GOOGLETRANSLATE(F194,""en"",""ja"")"),"患者体内の切除標本の境界外に残された、実際または潜在的な腫瘍組織の存在を判定すること。(NCI)")</f>
        <v>患者体内の切除標本の境界外に残された、実際または潜在的な腫瘍組織の存在を判定すること。(NCI)</v>
      </c>
      <c r="K4716" s="5" t="str">
        <f ca="1">IFERROR(__xludf.DUMMYFUNCTION("GOOGLETRANSLATE(G194,""en"",""ja"")"),"手術マージンの状態")</f>
        <v>手術マージンの状態</v>
      </c>
      <c r="L4716" s="3"/>
    </row>
    <row r="4717" spans="1:12" ht="13.5" customHeight="1" x14ac:dyDescent="0.25">
      <c r="A4717" s="3" t="s">
        <v>9</v>
      </c>
      <c r="B4717" s="2" t="s">
        <v>43529</v>
      </c>
      <c r="C4717" s="2" t="s">
        <v>18579</v>
      </c>
      <c r="D4717" s="3" t="s">
        <v>18580</v>
      </c>
      <c r="E4717" s="3" t="s">
        <v>18581</v>
      </c>
      <c r="F4717" s="3" t="s">
        <v>18582</v>
      </c>
      <c r="G4717" s="3" t="s">
        <v>18583</v>
      </c>
      <c r="H4717" s="3" t="s">
        <v>36369</v>
      </c>
      <c r="I4717" s="3" t="s">
        <v>36370</v>
      </c>
      <c r="J4717" s="3" t="s">
        <v>36371</v>
      </c>
      <c r="K4717" s="3" t="s">
        <v>36372</v>
      </c>
      <c r="L4717" s="3"/>
    </row>
    <row r="4718" spans="1:12" ht="13.5" customHeight="1" x14ac:dyDescent="0.25">
      <c r="A4718" s="3" t="s">
        <v>70</v>
      </c>
      <c r="B4718" s="2" t="s">
        <v>43530</v>
      </c>
      <c r="C4718" s="2" t="s">
        <v>18584</v>
      </c>
      <c r="D4718" s="3" t="s">
        <v>18585</v>
      </c>
      <c r="E4718" s="3" t="s">
        <v>18585</v>
      </c>
      <c r="F4718" s="3" t="s">
        <v>18586</v>
      </c>
      <c r="G4718" s="3" t="s">
        <v>18587</v>
      </c>
      <c r="H4718" s="3" t="s">
        <v>36373</v>
      </c>
      <c r="I4718" s="3" t="s">
        <v>36373</v>
      </c>
      <c r="J4718" s="3" t="s">
        <v>36374</v>
      </c>
      <c r="K4718" s="3" t="s">
        <v>36375</v>
      </c>
      <c r="L4718" s="3"/>
    </row>
    <row r="4719" spans="1:12" ht="13.5" customHeight="1" x14ac:dyDescent="0.25">
      <c r="A4719" s="3" t="s">
        <v>1560</v>
      </c>
      <c r="B4719" s="2" t="s">
        <v>43531</v>
      </c>
      <c r="C4719" s="2" t="s">
        <v>18588</v>
      </c>
      <c r="D4719" s="3" t="s">
        <v>18589</v>
      </c>
      <c r="E4719" s="3" t="s">
        <v>18589</v>
      </c>
      <c r="F4719" s="3" t="s">
        <v>18590</v>
      </c>
      <c r="G4719" s="3" t="s">
        <v>18589</v>
      </c>
      <c r="H4719" s="3" t="s">
        <v>36376</v>
      </c>
      <c r="I4719" s="3" t="s">
        <v>36376</v>
      </c>
      <c r="J4719" s="3" t="s">
        <v>36377</v>
      </c>
      <c r="K4719" s="3" t="s">
        <v>36376</v>
      </c>
      <c r="L4719" s="3"/>
    </row>
    <row r="4720" spans="1:12" ht="13.5" customHeight="1" x14ac:dyDescent="0.25">
      <c r="A4720" s="3" t="s">
        <v>9</v>
      </c>
      <c r="B4720" s="2" t="s">
        <v>43532</v>
      </c>
      <c r="C4720" s="2" t="s">
        <v>18591</v>
      </c>
      <c r="D4720" s="3" t="s">
        <v>18592</v>
      </c>
      <c r="E4720" s="3" t="s">
        <v>18593</v>
      </c>
      <c r="F4720" s="3" t="s">
        <v>18594</v>
      </c>
      <c r="G4720" s="3" t="s">
        <v>18595</v>
      </c>
      <c r="H4720" s="3" t="s">
        <v>36378</v>
      </c>
      <c r="I4720" s="3" t="s">
        <v>36379</v>
      </c>
      <c r="J4720" s="3" t="s">
        <v>36380</v>
      </c>
      <c r="K4720" s="3" t="s">
        <v>36381</v>
      </c>
      <c r="L4720" s="3"/>
    </row>
    <row r="4721" spans="1:12" ht="13.5" customHeight="1" x14ac:dyDescent="0.25">
      <c r="A4721" s="3" t="s">
        <v>9</v>
      </c>
      <c r="B4721" s="2" t="s">
        <v>43533</v>
      </c>
      <c r="C4721" s="2" t="s">
        <v>18596</v>
      </c>
      <c r="D4721" s="3" t="s">
        <v>18597</v>
      </c>
      <c r="E4721" s="3" t="s">
        <v>18597</v>
      </c>
      <c r="F4721" s="3" t="s">
        <v>18598</v>
      </c>
      <c r="G4721" s="3" t="s">
        <v>18599</v>
      </c>
      <c r="H4721" s="3" t="s">
        <v>36382</v>
      </c>
      <c r="I4721" s="3" t="s">
        <v>36382</v>
      </c>
      <c r="J4721" s="3" t="s">
        <v>36383</v>
      </c>
      <c r="K4721" s="3" t="s">
        <v>36384</v>
      </c>
      <c r="L4721" s="3"/>
    </row>
    <row r="4722" spans="1:12" ht="13.5" customHeight="1" x14ac:dyDescent="0.25">
      <c r="A4722" s="3" t="s">
        <v>70</v>
      </c>
      <c r="B4722" s="2" t="s">
        <v>43534</v>
      </c>
      <c r="C4722" s="2" t="s">
        <v>18600</v>
      </c>
      <c r="D4722" s="3" t="s">
        <v>18601</v>
      </c>
      <c r="E4722" s="3" t="s">
        <v>18601</v>
      </c>
      <c r="F4722" s="3" t="s">
        <v>18602</v>
      </c>
      <c r="G4722" s="3" t="s">
        <v>18603</v>
      </c>
      <c r="H4722" s="3" t="s">
        <v>36385</v>
      </c>
      <c r="I4722" s="3" t="s">
        <v>36385</v>
      </c>
      <c r="J4722" s="3" t="s">
        <v>36386</v>
      </c>
      <c r="K4722" s="3" t="s">
        <v>36387</v>
      </c>
      <c r="L4722" s="3"/>
    </row>
    <row r="4723" spans="1:12" ht="13.5" customHeight="1" x14ac:dyDescent="0.25">
      <c r="A4723" s="3" t="s">
        <v>70</v>
      </c>
      <c r="B4723" s="2" t="s">
        <v>43535</v>
      </c>
      <c r="C4723" s="2" t="s">
        <v>18604</v>
      </c>
      <c r="D4723" s="3" t="s">
        <v>18605</v>
      </c>
      <c r="E4723" s="3" t="s">
        <v>18605</v>
      </c>
      <c r="F4723" s="3" t="s">
        <v>18606</v>
      </c>
      <c r="G4723" s="3" t="s">
        <v>18607</v>
      </c>
      <c r="H4723" s="3" t="s">
        <v>36388</v>
      </c>
      <c r="I4723" s="3" t="s">
        <v>36388</v>
      </c>
      <c r="J4723" s="3" t="s">
        <v>36389</v>
      </c>
      <c r="K4723" s="3" t="s">
        <v>36390</v>
      </c>
      <c r="L4723" s="3"/>
    </row>
    <row r="4724" spans="1:12" ht="13.5" customHeight="1" x14ac:dyDescent="0.25">
      <c r="A4724" s="3" t="s">
        <v>70</v>
      </c>
      <c r="B4724" s="2" t="s">
        <v>43536</v>
      </c>
      <c r="C4724" s="2" t="s">
        <v>18608</v>
      </c>
      <c r="D4724" s="3" t="s">
        <v>18609</v>
      </c>
      <c r="E4724" s="3" t="s">
        <v>18609</v>
      </c>
      <c r="F4724" s="3" t="s">
        <v>18610</v>
      </c>
      <c r="G4724" s="3" t="s">
        <v>18611</v>
      </c>
      <c r="H4724" s="3" t="s">
        <v>36391</v>
      </c>
      <c r="I4724" s="3" t="s">
        <v>36391</v>
      </c>
      <c r="J4724" s="3" t="s">
        <v>36392</v>
      </c>
      <c r="K4724" s="3" t="s">
        <v>36393</v>
      </c>
      <c r="L4724" s="3"/>
    </row>
    <row r="4725" spans="1:12" ht="13.5" customHeight="1" x14ac:dyDescent="0.25">
      <c r="A4725" s="3" t="s">
        <v>70</v>
      </c>
      <c r="B4725" s="2" t="s">
        <v>43537</v>
      </c>
      <c r="C4725" s="2" t="s">
        <v>18612</v>
      </c>
      <c r="D4725" s="3" t="s">
        <v>18613</v>
      </c>
      <c r="E4725" s="3" t="s">
        <v>18614</v>
      </c>
      <c r="F4725" s="3" t="s">
        <v>18615</v>
      </c>
      <c r="G4725" s="3" t="s">
        <v>18616</v>
      </c>
      <c r="H4725" s="3" t="s">
        <v>36394</v>
      </c>
      <c r="I4725" s="3" t="s">
        <v>36395</v>
      </c>
      <c r="J4725" s="3" t="s">
        <v>36396</v>
      </c>
      <c r="K4725" s="4" t="s">
        <v>36397</v>
      </c>
      <c r="L4725" s="3"/>
    </row>
    <row r="4726" spans="1:12" ht="13.5" customHeight="1" x14ac:dyDescent="0.25">
      <c r="A4726" s="3" t="s">
        <v>70</v>
      </c>
      <c r="B4726" s="2" t="s">
        <v>43538</v>
      </c>
      <c r="C4726" s="2" t="s">
        <v>18617</v>
      </c>
      <c r="D4726" s="3" t="s">
        <v>18618</v>
      </c>
      <c r="E4726" s="3" t="s">
        <v>18618</v>
      </c>
      <c r="F4726" s="3" t="s">
        <v>18619</v>
      </c>
      <c r="G4726" s="3" t="s">
        <v>18620</v>
      </c>
      <c r="H4726" s="3" t="s">
        <v>36398</v>
      </c>
      <c r="I4726" s="3" t="s">
        <v>36398</v>
      </c>
      <c r="J4726" s="3" t="s">
        <v>36399</v>
      </c>
      <c r="K4726" s="3" t="s">
        <v>36400</v>
      </c>
      <c r="L4726" s="3"/>
    </row>
    <row r="4727" spans="1:12" ht="13.5" customHeight="1" x14ac:dyDescent="0.25">
      <c r="A4727" s="3" t="s">
        <v>2907</v>
      </c>
      <c r="B4727" s="2" t="s">
        <v>43539</v>
      </c>
      <c r="C4727" s="2" t="s">
        <v>18621</v>
      </c>
      <c r="D4727" s="3" t="s">
        <v>18622</v>
      </c>
      <c r="E4727" s="3" t="s">
        <v>18622</v>
      </c>
      <c r="F4727" s="3" t="s">
        <v>18623</v>
      </c>
      <c r="G4727" s="3" t="s">
        <v>18624</v>
      </c>
      <c r="H4727" s="3" t="s">
        <v>36401</v>
      </c>
      <c r="I4727" s="3" t="s">
        <v>36401</v>
      </c>
      <c r="J4727" s="3" t="s">
        <v>36402</v>
      </c>
      <c r="K4727" s="3" t="s">
        <v>36403</v>
      </c>
      <c r="L4727" s="3"/>
    </row>
    <row r="4728" spans="1:12" ht="13.5" customHeight="1" x14ac:dyDescent="0.25">
      <c r="A4728" s="3" t="s">
        <v>5068</v>
      </c>
      <c r="B4728" s="2" t="s">
        <v>43540</v>
      </c>
      <c r="C4728" s="2" t="s">
        <v>18625</v>
      </c>
      <c r="D4728" s="3" t="s">
        <v>18626</v>
      </c>
      <c r="E4728" s="3" t="s">
        <v>18626</v>
      </c>
      <c r="F4728" s="3" t="s">
        <v>18627</v>
      </c>
      <c r="G4728" s="3" t="s">
        <v>18628</v>
      </c>
      <c r="H4728" s="3" t="s">
        <v>36404</v>
      </c>
      <c r="I4728" s="3" t="s">
        <v>36404</v>
      </c>
      <c r="J4728" s="3" t="s">
        <v>36405</v>
      </c>
      <c r="K4728" s="3" t="s">
        <v>36406</v>
      </c>
      <c r="L4728" s="3"/>
    </row>
    <row r="4729" spans="1:12" ht="13.5" customHeight="1" x14ac:dyDescent="0.25">
      <c r="A4729" s="3" t="s">
        <v>506</v>
      </c>
      <c r="B4729" s="2" t="s">
        <v>43541</v>
      </c>
      <c r="C4729" s="2" t="s">
        <v>18629</v>
      </c>
      <c r="D4729" s="3" t="s">
        <v>18630</v>
      </c>
      <c r="E4729" s="3" t="s">
        <v>18630</v>
      </c>
      <c r="F4729" s="3" t="s">
        <v>18631</v>
      </c>
      <c r="G4729" s="3" t="s">
        <v>18630</v>
      </c>
      <c r="H4729" s="3" t="s">
        <v>36407</v>
      </c>
      <c r="I4729" s="3" t="s">
        <v>36407</v>
      </c>
      <c r="J4729" s="3" t="s">
        <v>36408</v>
      </c>
      <c r="K4729" s="3" t="s">
        <v>36407</v>
      </c>
      <c r="L4729" s="3"/>
    </row>
    <row r="4730" spans="1:12" ht="13.5" customHeight="1" x14ac:dyDescent="0.25">
      <c r="A4730" s="3" t="s">
        <v>9</v>
      </c>
      <c r="B4730" s="2" t="s">
        <v>43542</v>
      </c>
      <c r="C4730" s="2" t="s">
        <v>18632</v>
      </c>
      <c r="D4730" s="3" t="s">
        <v>18633</v>
      </c>
      <c r="E4730" s="3" t="s">
        <v>18633</v>
      </c>
      <c r="F4730" s="3" t="s">
        <v>18634</v>
      </c>
      <c r="G4730" s="3" t="s">
        <v>18635</v>
      </c>
      <c r="H4730" s="3" t="s">
        <v>36409</v>
      </c>
      <c r="I4730" s="3" t="s">
        <v>36409</v>
      </c>
      <c r="J4730" s="3" t="s">
        <v>36410</v>
      </c>
      <c r="K4730" s="3" t="s">
        <v>36411</v>
      </c>
      <c r="L4730" s="3"/>
    </row>
    <row r="4731" spans="1:12" ht="13.5" customHeight="1" x14ac:dyDescent="0.25">
      <c r="A4731" s="3" t="s">
        <v>9</v>
      </c>
      <c r="B4731" s="2" t="s">
        <v>43543</v>
      </c>
      <c r="C4731" s="2" t="s">
        <v>18636</v>
      </c>
      <c r="D4731" s="3" t="s">
        <v>18637</v>
      </c>
      <c r="E4731" s="3" t="s">
        <v>18638</v>
      </c>
      <c r="F4731" s="3" t="s">
        <v>18639</v>
      </c>
      <c r="G4731" s="3" t="s">
        <v>18640</v>
      </c>
      <c r="H4731" s="3" t="s">
        <v>36412</v>
      </c>
      <c r="I4731" s="3" t="s">
        <v>36413</v>
      </c>
      <c r="J4731" s="3" t="s">
        <v>36414</v>
      </c>
      <c r="K4731" s="3" t="s">
        <v>36415</v>
      </c>
      <c r="L4731" s="3"/>
    </row>
    <row r="4732" spans="1:12" ht="13.5" customHeight="1" x14ac:dyDescent="0.25">
      <c r="A4732" s="3" t="s">
        <v>1258</v>
      </c>
      <c r="B4732" s="2" t="s">
        <v>43544</v>
      </c>
      <c r="C4732" s="2" t="s">
        <v>18641</v>
      </c>
      <c r="D4732" s="3" t="s">
        <v>18642</v>
      </c>
      <c r="E4732" s="3" t="s">
        <v>18642</v>
      </c>
      <c r="F4732" s="3" t="s">
        <v>18643</v>
      </c>
      <c r="G4732" s="3" t="s">
        <v>18642</v>
      </c>
      <c r="H4732" s="3" t="s">
        <v>36416</v>
      </c>
      <c r="I4732" s="3" t="s">
        <v>36416</v>
      </c>
      <c r="J4732" s="3" t="s">
        <v>36417</v>
      </c>
      <c r="K4732" s="3" t="s">
        <v>36416</v>
      </c>
      <c r="L4732" s="3"/>
    </row>
    <row r="4733" spans="1:12" ht="13.5" customHeight="1" x14ac:dyDescent="0.25">
      <c r="A4733" s="3" t="s">
        <v>1258</v>
      </c>
      <c r="B4733" s="2" t="s">
        <v>43545</v>
      </c>
      <c r="C4733" s="2" t="s">
        <v>18644</v>
      </c>
      <c r="D4733" s="3" t="s">
        <v>18645</v>
      </c>
      <c r="E4733" s="3" t="s">
        <v>18645</v>
      </c>
      <c r="F4733" s="3" t="s">
        <v>18646</v>
      </c>
      <c r="G4733" s="3" t="s">
        <v>18645</v>
      </c>
      <c r="H4733" s="3" t="s">
        <v>36418</v>
      </c>
      <c r="I4733" s="3" t="s">
        <v>36418</v>
      </c>
      <c r="J4733" s="3" t="s">
        <v>36419</v>
      </c>
      <c r="K4733" s="3" t="s">
        <v>36418</v>
      </c>
      <c r="L4733" s="3"/>
    </row>
    <row r="4734" spans="1:12" ht="13.5" customHeight="1" x14ac:dyDescent="0.25">
      <c r="A4734" s="3" t="s">
        <v>1258</v>
      </c>
      <c r="B4734" s="2" t="s">
        <v>43546</v>
      </c>
      <c r="C4734" s="2" t="s">
        <v>18647</v>
      </c>
      <c r="D4734" s="3" t="s">
        <v>18648</v>
      </c>
      <c r="E4734" s="3" t="s">
        <v>18648</v>
      </c>
      <c r="F4734" s="3" t="s">
        <v>18649</v>
      </c>
      <c r="G4734" s="3" t="s">
        <v>18648</v>
      </c>
      <c r="H4734" s="3" t="s">
        <v>36420</v>
      </c>
      <c r="I4734" s="3" t="s">
        <v>36420</v>
      </c>
      <c r="J4734" s="3" t="s">
        <v>36421</v>
      </c>
      <c r="K4734" s="3" t="s">
        <v>36420</v>
      </c>
      <c r="L4734" s="3"/>
    </row>
    <row r="4735" spans="1:12" ht="13.5" customHeight="1" x14ac:dyDescent="0.25">
      <c r="A4735" s="3" t="s">
        <v>9</v>
      </c>
      <c r="B4735" s="2" t="s">
        <v>43547</v>
      </c>
      <c r="C4735" s="2" t="s">
        <v>18650</v>
      </c>
      <c r="D4735" s="3" t="s">
        <v>18651</v>
      </c>
      <c r="E4735" s="3" t="s">
        <v>18651</v>
      </c>
      <c r="F4735" s="3" t="s">
        <v>18652</v>
      </c>
      <c r="G4735" s="3" t="s">
        <v>18653</v>
      </c>
      <c r="H4735" s="3" t="s">
        <v>36422</v>
      </c>
      <c r="I4735" s="3" t="s">
        <v>36422</v>
      </c>
      <c r="J4735" s="3" t="s">
        <v>36423</v>
      </c>
      <c r="K4735" s="3" t="s">
        <v>36424</v>
      </c>
      <c r="L4735" s="3"/>
    </row>
    <row r="4736" spans="1:12" ht="13.5" customHeight="1" x14ac:dyDescent="0.25">
      <c r="A4736" s="3" t="s">
        <v>36</v>
      </c>
      <c r="B4736" s="2" t="s">
        <v>43548</v>
      </c>
      <c r="C4736" s="2" t="s">
        <v>18654</v>
      </c>
      <c r="D4736" s="3" t="s">
        <v>18655</v>
      </c>
      <c r="E4736" s="3" t="s">
        <v>18655</v>
      </c>
      <c r="F4736" s="3" t="s">
        <v>18656</v>
      </c>
      <c r="G4736" s="3" t="s">
        <v>18655</v>
      </c>
      <c r="H4736" s="3" t="s">
        <v>36425</v>
      </c>
      <c r="I4736" s="3" t="s">
        <v>36425</v>
      </c>
      <c r="J4736" s="3" t="s">
        <v>36426</v>
      </c>
      <c r="K4736" s="3" t="s">
        <v>36425</v>
      </c>
      <c r="L4736" s="3"/>
    </row>
    <row r="4737" spans="1:12" ht="13.5" customHeight="1" x14ac:dyDescent="0.25">
      <c r="A4737" s="3" t="s">
        <v>2907</v>
      </c>
      <c r="B4737" s="2" t="s">
        <v>43548</v>
      </c>
      <c r="C4737" s="2" t="s">
        <v>18654</v>
      </c>
      <c r="D4737" s="3" t="s">
        <v>18655</v>
      </c>
      <c r="E4737" s="3" t="s">
        <v>18655</v>
      </c>
      <c r="F4737" s="3" t="s">
        <v>18656</v>
      </c>
      <c r="G4737" s="3" t="s">
        <v>18655</v>
      </c>
      <c r="H4737" s="3" t="s">
        <v>36425</v>
      </c>
      <c r="I4737" s="3" t="s">
        <v>36425</v>
      </c>
      <c r="J4737" s="3" t="s">
        <v>36426</v>
      </c>
      <c r="K4737" s="3" t="s">
        <v>36425</v>
      </c>
      <c r="L4737" s="3"/>
    </row>
    <row r="4738" spans="1:12" ht="13.5" customHeight="1" x14ac:dyDescent="0.25">
      <c r="A4738" s="3" t="s">
        <v>145</v>
      </c>
      <c r="B4738" s="2" t="s">
        <v>43549</v>
      </c>
      <c r="C4738" s="2" t="s">
        <v>18657</v>
      </c>
      <c r="D4738" s="3" t="s">
        <v>18658</v>
      </c>
      <c r="E4738" s="3" t="s">
        <v>18658</v>
      </c>
      <c r="F4738" s="3" t="s">
        <v>18659</v>
      </c>
      <c r="G4738" s="3" t="s">
        <v>18658</v>
      </c>
      <c r="H4738" s="3" t="s">
        <v>36427</v>
      </c>
      <c r="I4738" s="3" t="s">
        <v>36427</v>
      </c>
      <c r="J4738" s="3" t="s">
        <v>36428</v>
      </c>
      <c r="K4738" s="3" t="s">
        <v>36427</v>
      </c>
      <c r="L4738" s="3"/>
    </row>
    <row r="4739" spans="1:12" ht="13.5" customHeight="1" x14ac:dyDescent="0.25">
      <c r="A4739" s="3" t="s">
        <v>506</v>
      </c>
      <c r="B4739" s="2" t="s">
        <v>43550</v>
      </c>
      <c r="C4739" s="2" t="s">
        <v>18660</v>
      </c>
      <c r="D4739" s="3" t="s">
        <v>18661</v>
      </c>
      <c r="E4739" s="3" t="s">
        <v>18662</v>
      </c>
      <c r="F4739" s="3" t="s">
        <v>18663</v>
      </c>
      <c r="G4739" s="3" t="s">
        <v>18664</v>
      </c>
      <c r="H4739" s="3" t="s">
        <v>36429</v>
      </c>
      <c r="I4739" s="3" t="s">
        <v>36430</v>
      </c>
      <c r="J4739" s="3" t="s">
        <v>36431</v>
      </c>
      <c r="K4739" s="3" t="s">
        <v>36432</v>
      </c>
      <c r="L4739" s="3"/>
    </row>
    <row r="4740" spans="1:12" ht="13.5" customHeight="1" x14ac:dyDescent="0.25">
      <c r="A4740" s="3" t="s">
        <v>162</v>
      </c>
      <c r="B4740" s="2" t="s">
        <v>43551</v>
      </c>
      <c r="C4740" s="2" t="s">
        <v>18665</v>
      </c>
      <c r="D4740" s="3" t="s">
        <v>18666</v>
      </c>
      <c r="E4740" s="3" t="s">
        <v>18666</v>
      </c>
      <c r="F4740" s="3" t="s">
        <v>18667</v>
      </c>
      <c r="G4740" s="3" t="s">
        <v>18666</v>
      </c>
      <c r="H4740" s="3" t="s">
        <v>36433</v>
      </c>
      <c r="I4740" s="3" t="s">
        <v>36433</v>
      </c>
      <c r="J4740" s="3" t="s">
        <v>36434</v>
      </c>
      <c r="K4740" s="3" t="s">
        <v>36433</v>
      </c>
      <c r="L4740" s="3"/>
    </row>
    <row r="4741" spans="1:12" ht="13.5" customHeight="1" x14ac:dyDescent="0.25">
      <c r="A4741" s="3" t="s">
        <v>1258</v>
      </c>
      <c r="B4741" s="2" t="s">
        <v>43552</v>
      </c>
      <c r="C4741" s="2" t="s">
        <v>18668</v>
      </c>
      <c r="D4741" s="3" t="s">
        <v>18669</v>
      </c>
      <c r="E4741" s="3" t="s">
        <v>18669</v>
      </c>
      <c r="F4741" s="3" t="s">
        <v>18670</v>
      </c>
      <c r="G4741" s="3" t="s">
        <v>18669</v>
      </c>
      <c r="H4741" s="3" t="s">
        <v>36435</v>
      </c>
      <c r="I4741" s="3" t="s">
        <v>36435</v>
      </c>
      <c r="J4741" s="3" t="s">
        <v>36436</v>
      </c>
      <c r="K4741" s="3" t="s">
        <v>36435</v>
      </c>
      <c r="L4741" s="3"/>
    </row>
    <row r="4742" spans="1:12" ht="13.5" customHeight="1" x14ac:dyDescent="0.25">
      <c r="A4742" s="3" t="s">
        <v>9</v>
      </c>
      <c r="B4742" s="2" t="s">
        <v>43553</v>
      </c>
      <c r="C4742" s="2" t="s">
        <v>18671</v>
      </c>
      <c r="D4742" s="3" t="s">
        <v>18672</v>
      </c>
      <c r="E4742" s="3" t="s">
        <v>18672</v>
      </c>
      <c r="F4742" s="3" t="s">
        <v>18673</v>
      </c>
      <c r="G4742" s="3" t="s">
        <v>18674</v>
      </c>
      <c r="H4742" s="3" t="s">
        <v>36437</v>
      </c>
      <c r="I4742" s="3" t="s">
        <v>36437</v>
      </c>
      <c r="J4742" s="3" t="s">
        <v>36438</v>
      </c>
      <c r="K4742" s="3" t="s">
        <v>36439</v>
      </c>
      <c r="L4742" s="3"/>
    </row>
    <row r="4743" spans="1:12" ht="13.5" customHeight="1" x14ac:dyDescent="0.25">
      <c r="A4743" s="3" t="s">
        <v>9</v>
      </c>
      <c r="B4743" s="2" t="s">
        <v>43554</v>
      </c>
      <c r="C4743" s="2" t="s">
        <v>18675</v>
      </c>
      <c r="D4743" s="3" t="s">
        <v>18676</v>
      </c>
      <c r="E4743" s="3" t="s">
        <v>18677</v>
      </c>
      <c r="F4743" s="3" t="s">
        <v>18678</v>
      </c>
      <c r="G4743" s="3" t="s">
        <v>18679</v>
      </c>
      <c r="H4743" s="3" t="s">
        <v>36440</v>
      </c>
      <c r="I4743" s="3" t="s">
        <v>36441</v>
      </c>
      <c r="J4743" s="3" t="s">
        <v>36442</v>
      </c>
      <c r="K4743" s="3" t="s">
        <v>36443</v>
      </c>
      <c r="L4743" s="3"/>
    </row>
    <row r="4744" spans="1:12" ht="13.5" customHeight="1" x14ac:dyDescent="0.25">
      <c r="A4744" s="3" t="s">
        <v>70</v>
      </c>
      <c r="B4744" s="2" t="s">
        <v>43555</v>
      </c>
      <c r="C4744" s="2" t="s">
        <v>18680</v>
      </c>
      <c r="D4744" s="3" t="s">
        <v>18681</v>
      </c>
      <c r="E4744" s="3" t="s">
        <v>18681</v>
      </c>
      <c r="F4744" s="3" t="s">
        <v>18682</v>
      </c>
      <c r="G4744" s="3" t="s">
        <v>18683</v>
      </c>
      <c r="H4744" s="3" t="s">
        <v>36444</v>
      </c>
      <c r="I4744" s="3" t="s">
        <v>36444</v>
      </c>
      <c r="J4744" s="3" t="s">
        <v>36445</v>
      </c>
      <c r="K4744" s="3" t="s">
        <v>36446</v>
      </c>
      <c r="L4744" s="3"/>
    </row>
    <row r="4745" spans="1:12" ht="13.5" customHeight="1" x14ac:dyDescent="0.25">
      <c r="A4745" s="3" t="s">
        <v>70</v>
      </c>
      <c r="B4745" s="2" t="s">
        <v>43556</v>
      </c>
      <c r="C4745" s="2" t="s">
        <v>18684</v>
      </c>
      <c r="D4745" s="3" t="s">
        <v>18685</v>
      </c>
      <c r="E4745" s="3" t="s">
        <v>18685</v>
      </c>
      <c r="F4745" s="3" t="s">
        <v>18686</v>
      </c>
      <c r="G4745" s="3" t="s">
        <v>18687</v>
      </c>
      <c r="H4745" s="3" t="s">
        <v>36447</v>
      </c>
      <c r="I4745" s="3" t="s">
        <v>36447</v>
      </c>
      <c r="J4745" s="3" t="s">
        <v>36448</v>
      </c>
      <c r="K4745" s="3" t="s">
        <v>36449</v>
      </c>
      <c r="L4745" s="3"/>
    </row>
    <row r="4746" spans="1:12" ht="13.5" customHeight="1" x14ac:dyDescent="0.25">
      <c r="A4746" s="3" t="s">
        <v>9</v>
      </c>
      <c r="B4746" s="2" t="s">
        <v>43557</v>
      </c>
      <c r="C4746" s="2" t="s">
        <v>18688</v>
      </c>
      <c r="D4746" s="3" t="s">
        <v>18689</v>
      </c>
      <c r="E4746" s="3" t="s">
        <v>18690</v>
      </c>
      <c r="F4746" s="3" t="s">
        <v>18691</v>
      </c>
      <c r="G4746" s="3" t="s">
        <v>18692</v>
      </c>
      <c r="H4746" s="3" t="s">
        <v>36450</v>
      </c>
      <c r="I4746" s="3" t="s">
        <v>36451</v>
      </c>
      <c r="J4746" s="3" t="s">
        <v>36452</v>
      </c>
      <c r="K4746" s="3" t="s">
        <v>36453</v>
      </c>
      <c r="L4746" s="3"/>
    </row>
    <row r="4747" spans="1:12" ht="13.5" customHeight="1" x14ac:dyDescent="0.25">
      <c r="A4747" s="3" t="s">
        <v>9</v>
      </c>
      <c r="B4747" s="2" t="s">
        <v>43558</v>
      </c>
      <c r="C4747" s="2" t="s">
        <v>18693</v>
      </c>
      <c r="D4747" s="3" t="s">
        <v>18694</v>
      </c>
      <c r="E4747" s="3" t="s">
        <v>18695</v>
      </c>
      <c r="F4747" s="3" t="s">
        <v>18696</v>
      </c>
      <c r="G4747" s="3" t="s">
        <v>18697</v>
      </c>
      <c r="H4747" s="3" t="s">
        <v>36454</v>
      </c>
      <c r="I4747" s="3" t="s">
        <v>36455</v>
      </c>
      <c r="J4747" s="3" t="s">
        <v>36456</v>
      </c>
      <c r="K4747" s="3" t="s">
        <v>36457</v>
      </c>
      <c r="L4747" s="3"/>
    </row>
    <row r="4748" spans="1:12" ht="13.5" customHeight="1" x14ac:dyDescent="0.25">
      <c r="A4748" s="3" t="s">
        <v>506</v>
      </c>
      <c r="B4748" s="2" t="s">
        <v>43559</v>
      </c>
      <c r="C4748" s="2" t="s">
        <v>18698</v>
      </c>
      <c r="D4748" s="3" t="s">
        <v>18699</v>
      </c>
      <c r="E4748" s="3" t="s">
        <v>18699</v>
      </c>
      <c r="F4748" s="3" t="s">
        <v>18700</v>
      </c>
      <c r="G4748" s="3" t="s">
        <v>18699</v>
      </c>
      <c r="H4748" s="3" t="s">
        <v>36458</v>
      </c>
      <c r="I4748" s="3" t="s">
        <v>36458</v>
      </c>
      <c r="J4748" s="3" t="s">
        <v>36459</v>
      </c>
      <c r="K4748" s="3" t="s">
        <v>36458</v>
      </c>
      <c r="L4748" s="3"/>
    </row>
    <row r="4749" spans="1:12" ht="13.5" customHeight="1" x14ac:dyDescent="0.25">
      <c r="A4749" s="3" t="s">
        <v>9</v>
      </c>
      <c r="B4749" s="2" t="s">
        <v>43560</v>
      </c>
      <c r="C4749" s="2" t="s">
        <v>18701</v>
      </c>
      <c r="D4749" s="3" t="s">
        <v>18702</v>
      </c>
      <c r="E4749" s="3" t="s">
        <v>18703</v>
      </c>
      <c r="F4749" s="3" t="s">
        <v>18704</v>
      </c>
      <c r="G4749" s="3" t="s">
        <v>18702</v>
      </c>
      <c r="H4749" s="3" t="s">
        <v>36460</v>
      </c>
      <c r="I4749" s="3" t="s">
        <v>36461</v>
      </c>
      <c r="J4749" s="3" t="s">
        <v>36462</v>
      </c>
      <c r="K4749" s="3" t="s">
        <v>36460</v>
      </c>
      <c r="L4749" s="3"/>
    </row>
    <row r="4750" spans="1:12" ht="13.5" customHeight="1" x14ac:dyDescent="0.25">
      <c r="A4750" s="3" t="s">
        <v>9</v>
      </c>
      <c r="B4750" s="2" t="s">
        <v>43561</v>
      </c>
      <c r="C4750" s="2" t="s">
        <v>18705</v>
      </c>
      <c r="D4750" s="3" t="s">
        <v>18706</v>
      </c>
      <c r="E4750" s="3" t="s">
        <v>18707</v>
      </c>
      <c r="F4750" s="3" t="s">
        <v>18708</v>
      </c>
      <c r="G4750" s="3" t="s">
        <v>18709</v>
      </c>
      <c r="H4750" s="3" t="s">
        <v>36463</v>
      </c>
      <c r="I4750" s="3" t="s">
        <v>36464</v>
      </c>
      <c r="J4750" s="3" t="s">
        <v>36465</v>
      </c>
      <c r="K4750" s="3" t="s">
        <v>36466</v>
      </c>
      <c r="L4750" s="3"/>
    </row>
    <row r="4751" spans="1:12" ht="13.5" customHeight="1" x14ac:dyDescent="0.25">
      <c r="A4751" s="3" t="s">
        <v>988</v>
      </c>
      <c r="B4751" s="2" t="s">
        <v>43562</v>
      </c>
      <c r="C4751" s="2" t="s">
        <v>18710</v>
      </c>
      <c r="D4751" s="3" t="s">
        <v>18711</v>
      </c>
      <c r="E4751" s="3" t="s">
        <v>18711</v>
      </c>
      <c r="F4751" s="3" t="s">
        <v>18712</v>
      </c>
      <c r="G4751" s="3" t="s">
        <v>18713</v>
      </c>
      <c r="H4751" s="3" t="s">
        <v>36467</v>
      </c>
      <c r="I4751" s="3" t="s">
        <v>36467</v>
      </c>
      <c r="J4751" s="3" t="s">
        <v>36468</v>
      </c>
      <c r="K4751" s="3" t="s">
        <v>36469</v>
      </c>
      <c r="L4751" s="3"/>
    </row>
    <row r="4752" spans="1:12" ht="13.5" customHeight="1" x14ac:dyDescent="0.25">
      <c r="A4752" s="3" t="s">
        <v>1667</v>
      </c>
      <c r="B4752" s="2" t="s">
        <v>43562</v>
      </c>
      <c r="C4752" s="2" t="s">
        <v>18710</v>
      </c>
      <c r="D4752" s="3" t="s">
        <v>18711</v>
      </c>
      <c r="E4752" s="3" t="s">
        <v>18711</v>
      </c>
      <c r="F4752" s="3" t="s">
        <v>18712</v>
      </c>
      <c r="G4752" s="3" t="s">
        <v>18713</v>
      </c>
      <c r="H4752" s="3" t="s">
        <v>36467</v>
      </c>
      <c r="I4752" s="3" t="s">
        <v>36467</v>
      </c>
      <c r="J4752" s="3" t="s">
        <v>36468</v>
      </c>
      <c r="K4752" s="3" t="s">
        <v>36469</v>
      </c>
      <c r="L4752" s="3"/>
    </row>
    <row r="4753" spans="1:12" ht="13.5" customHeight="1" x14ac:dyDescent="0.25">
      <c r="A4753" s="3" t="s">
        <v>5068</v>
      </c>
      <c r="B4753" s="2" t="s">
        <v>43563</v>
      </c>
      <c r="C4753" s="2" t="s">
        <v>18714</v>
      </c>
      <c r="D4753" s="3" t="s">
        <v>18715</v>
      </c>
      <c r="E4753" s="3" t="s">
        <v>18715</v>
      </c>
      <c r="F4753" s="3" t="s">
        <v>18716</v>
      </c>
      <c r="G4753" s="3" t="s">
        <v>18717</v>
      </c>
      <c r="H4753" s="3" t="s">
        <v>36470</v>
      </c>
      <c r="I4753" s="3" t="s">
        <v>36470</v>
      </c>
      <c r="J4753" s="3" t="s">
        <v>36471</v>
      </c>
      <c r="K4753" s="3" t="s">
        <v>36472</v>
      </c>
      <c r="L4753" s="3"/>
    </row>
    <row r="4754" spans="1:12" ht="13.5" customHeight="1" x14ac:dyDescent="0.25">
      <c r="A4754" s="3" t="s">
        <v>9</v>
      </c>
      <c r="B4754" s="2" t="s">
        <v>43564</v>
      </c>
      <c r="C4754" s="2" t="s">
        <v>18718</v>
      </c>
      <c r="D4754" s="3" t="s">
        <v>18719</v>
      </c>
      <c r="E4754" s="3" t="s">
        <v>18719</v>
      </c>
      <c r="F4754" s="3" t="s">
        <v>18720</v>
      </c>
      <c r="G4754" s="3" t="s">
        <v>18721</v>
      </c>
      <c r="H4754" s="3" t="s">
        <v>36473</v>
      </c>
      <c r="I4754" s="3" t="s">
        <v>36473</v>
      </c>
      <c r="J4754" s="3" t="s">
        <v>36474</v>
      </c>
      <c r="K4754" s="3" t="s">
        <v>36475</v>
      </c>
      <c r="L4754" s="3"/>
    </row>
    <row r="4755" spans="1:12" ht="13.5" customHeight="1" x14ac:dyDescent="0.25">
      <c r="A4755" s="3" t="s">
        <v>506</v>
      </c>
      <c r="B4755" s="2" t="s">
        <v>43565</v>
      </c>
      <c r="C4755" s="2" t="s">
        <v>18722</v>
      </c>
      <c r="D4755" s="3" t="s">
        <v>18723</v>
      </c>
      <c r="E4755" s="3" t="s">
        <v>18724</v>
      </c>
      <c r="F4755" s="3" t="s">
        <v>18725</v>
      </c>
      <c r="G4755" s="3" t="s">
        <v>18723</v>
      </c>
      <c r="H4755" s="3" t="s">
        <v>36476</v>
      </c>
      <c r="I4755" s="3" t="s">
        <v>36477</v>
      </c>
      <c r="J4755" s="3" t="s">
        <v>36478</v>
      </c>
      <c r="K4755" s="3" t="s">
        <v>36476</v>
      </c>
      <c r="L4755" s="3"/>
    </row>
    <row r="4756" spans="1:12" ht="13.5" customHeight="1" x14ac:dyDescent="0.25">
      <c r="A4756" s="3" t="s">
        <v>9</v>
      </c>
      <c r="B4756" s="2" t="s">
        <v>43566</v>
      </c>
      <c r="C4756" s="2" t="s">
        <v>18726</v>
      </c>
      <c r="D4756" s="3" t="s">
        <v>18727</v>
      </c>
      <c r="E4756" s="3" t="s">
        <v>18727</v>
      </c>
      <c r="F4756" s="3" t="s">
        <v>18728</v>
      </c>
      <c r="G4756" s="3" t="s">
        <v>18729</v>
      </c>
      <c r="H4756" s="3" t="s">
        <v>36479</v>
      </c>
      <c r="I4756" s="3" t="s">
        <v>36479</v>
      </c>
      <c r="J4756" s="3" t="s">
        <v>36480</v>
      </c>
      <c r="K4756" s="3" t="s">
        <v>36481</v>
      </c>
      <c r="L4756" s="3"/>
    </row>
    <row r="4757" spans="1:12" ht="13.5" customHeight="1" x14ac:dyDescent="0.25">
      <c r="A4757" s="3" t="s">
        <v>9</v>
      </c>
      <c r="B4757" s="2" t="s">
        <v>43567</v>
      </c>
      <c r="C4757" s="2" t="s">
        <v>18730</v>
      </c>
      <c r="D4757" s="3" t="s">
        <v>18731</v>
      </c>
      <c r="E4757" s="3" t="s">
        <v>18731</v>
      </c>
      <c r="F4757" s="3" t="s">
        <v>18732</v>
      </c>
      <c r="G4757" s="3" t="s">
        <v>18731</v>
      </c>
      <c r="H4757" s="3" t="s">
        <v>36482</v>
      </c>
      <c r="I4757" s="3" t="s">
        <v>36482</v>
      </c>
      <c r="J4757" s="3" t="s">
        <v>36483</v>
      </c>
      <c r="K4757" s="3" t="s">
        <v>36482</v>
      </c>
      <c r="L4757" s="3"/>
    </row>
    <row r="4758" spans="1:12" ht="13.5" customHeight="1" x14ac:dyDescent="0.25">
      <c r="A4758" s="3" t="s">
        <v>162</v>
      </c>
      <c r="B4758" s="2" t="s">
        <v>43568</v>
      </c>
      <c r="C4758" s="2" t="s">
        <v>18733</v>
      </c>
      <c r="D4758" s="3" t="s">
        <v>18734</v>
      </c>
      <c r="E4758" s="3" t="s">
        <v>18734</v>
      </c>
      <c r="F4758" s="3" t="s">
        <v>18735</v>
      </c>
      <c r="G4758" s="3" t="s">
        <v>18734</v>
      </c>
      <c r="H4758" s="3" t="s">
        <v>36484</v>
      </c>
      <c r="I4758" s="3" t="s">
        <v>36484</v>
      </c>
      <c r="J4758" s="3" t="s">
        <v>36485</v>
      </c>
      <c r="K4758" s="3" t="s">
        <v>36484</v>
      </c>
      <c r="L4758" s="3"/>
    </row>
    <row r="4759" spans="1:12" ht="13.5" customHeight="1" x14ac:dyDescent="0.25">
      <c r="A4759" s="3" t="s">
        <v>9</v>
      </c>
      <c r="B4759" s="2" t="s">
        <v>43569</v>
      </c>
      <c r="C4759" s="2" t="s">
        <v>18736</v>
      </c>
      <c r="D4759" s="3" t="s">
        <v>18737</v>
      </c>
      <c r="E4759" s="3" t="s">
        <v>18738</v>
      </c>
      <c r="F4759" s="3" t="s">
        <v>18739</v>
      </c>
      <c r="G4759" s="3" t="s">
        <v>18740</v>
      </c>
      <c r="H4759" s="3" t="s">
        <v>36486</v>
      </c>
      <c r="I4759" s="3" t="s">
        <v>36487</v>
      </c>
      <c r="J4759" s="3" t="s">
        <v>36488</v>
      </c>
      <c r="K4759" s="3" t="s">
        <v>36489</v>
      </c>
      <c r="L4759" s="3"/>
    </row>
    <row r="4760" spans="1:12" ht="13.5" customHeight="1" x14ac:dyDescent="0.25">
      <c r="A4760" s="3" t="s">
        <v>9</v>
      </c>
      <c r="B4760" s="2" t="s">
        <v>43570</v>
      </c>
      <c r="C4760" s="2" t="s">
        <v>18741</v>
      </c>
      <c r="D4760" s="3" t="s">
        <v>18742</v>
      </c>
      <c r="E4760" s="3" t="s">
        <v>18742</v>
      </c>
      <c r="F4760" s="3" t="s">
        <v>18743</v>
      </c>
      <c r="G4760" s="3" t="s">
        <v>18744</v>
      </c>
      <c r="H4760" s="3" t="s">
        <v>36490</v>
      </c>
      <c r="I4760" s="3" t="s">
        <v>36490</v>
      </c>
      <c r="J4760" s="3" t="s">
        <v>36491</v>
      </c>
      <c r="K4760" s="3" t="s">
        <v>36492</v>
      </c>
      <c r="L4760" s="3"/>
    </row>
    <row r="4761" spans="1:12" ht="13.5" customHeight="1" x14ac:dyDescent="0.25">
      <c r="A4761" s="5" t="s">
        <v>13581</v>
      </c>
      <c r="B4761" s="5" t="s">
        <v>45140</v>
      </c>
      <c r="C4761" s="5" t="s">
        <v>45141</v>
      </c>
      <c r="D4761" s="5" t="s">
        <v>45142</v>
      </c>
      <c r="E4761" s="1" t="s">
        <v>45143</v>
      </c>
      <c r="F4761" s="1" t="s">
        <v>45144</v>
      </c>
      <c r="G4761" s="1" t="s">
        <v>45145</v>
      </c>
      <c r="H4761" s="5" t="str">
        <f ca="1">IFERROR(__xludf.DUMMYFUNCTION("GOOGLETRANSLATE(D195,""en"",""ja"")"),"SRYボックス転写因子10")</f>
        <v>SRYボックス転写因子10</v>
      </c>
      <c r="I4761" s="5" t="str">
        <f ca="1">IFERROR(__xludf.DUMMYFUNCTION("GOOGLETRANSLATE(E195,""en"",""ja"")"),"SOX-10; SRY-Box 10; SRY-Box 転写因子 10")</f>
        <v>SOX-10; SRY-Box 10; SRY-Box 転写因子 10</v>
      </c>
      <c r="J4761" s="5" t="str">
        <f ca="1">IFERROR(__xludf.DUMMYFUNCTION("GOOGLETRANSLATE(F195,""en"",""ja"")"),"生物標本中の SRY ボックス転写因子 10 の測定。")</f>
        <v>生物標本中の SRY ボックス転写因子 10 の測定。</v>
      </c>
      <c r="K4761" s="5" t="str">
        <f ca="1">IFERROR(__xludf.DUMMYFUNCTION("GOOGLETRANSLATE(G195,""en"",""ja"")"),"SRYボックス転写因子10の測定")</f>
        <v>SRYボックス転写因子10の測定</v>
      </c>
      <c r="L4761" s="3"/>
    </row>
    <row r="4762" spans="1:12" ht="13.5" customHeight="1" x14ac:dyDescent="0.25">
      <c r="A4762" s="3" t="s">
        <v>145</v>
      </c>
      <c r="B4762" s="2" t="s">
        <v>43571</v>
      </c>
      <c r="C4762" s="2" t="s">
        <v>18745</v>
      </c>
      <c r="D4762" s="3" t="s">
        <v>18746</v>
      </c>
      <c r="E4762" s="3" t="s">
        <v>18747</v>
      </c>
      <c r="F4762" s="3" t="s">
        <v>18748</v>
      </c>
      <c r="G4762" s="3" t="s">
        <v>18746</v>
      </c>
      <c r="H4762" s="3" t="s">
        <v>36493</v>
      </c>
      <c r="I4762" s="3" t="s">
        <v>36494</v>
      </c>
      <c r="J4762" s="3" t="s">
        <v>36495</v>
      </c>
      <c r="K4762" s="3" t="s">
        <v>36493</v>
      </c>
      <c r="L4762" s="3"/>
    </row>
    <row r="4763" spans="1:12" ht="13.5" customHeight="1" x14ac:dyDescent="0.25">
      <c r="A4763" s="3" t="s">
        <v>9</v>
      </c>
      <c r="B4763" s="2" t="s">
        <v>43572</v>
      </c>
      <c r="C4763" s="2" t="s">
        <v>18749</v>
      </c>
      <c r="D4763" s="3" t="s">
        <v>18750</v>
      </c>
      <c r="E4763" s="3" t="s">
        <v>18751</v>
      </c>
      <c r="F4763" s="3" t="s">
        <v>18752</v>
      </c>
      <c r="G4763" s="3" t="s">
        <v>18753</v>
      </c>
      <c r="H4763" s="3" t="s">
        <v>36496</v>
      </c>
      <c r="I4763" s="3" t="s">
        <v>36497</v>
      </c>
      <c r="J4763" s="3" t="s">
        <v>36498</v>
      </c>
      <c r="K4763" s="3" t="s">
        <v>36499</v>
      </c>
      <c r="L4763" s="3"/>
    </row>
    <row r="4764" spans="1:12" ht="13.5" customHeight="1" x14ac:dyDescent="0.25">
      <c r="A4764" s="3" t="s">
        <v>36</v>
      </c>
      <c r="B4764" s="2" t="s">
        <v>43573</v>
      </c>
      <c r="C4764" s="2" t="s">
        <v>18754</v>
      </c>
      <c r="D4764" s="3" t="s">
        <v>18755</v>
      </c>
      <c r="E4764" s="3" t="s">
        <v>18756</v>
      </c>
      <c r="F4764" s="3" t="s">
        <v>18757</v>
      </c>
      <c r="G4764" s="3" t="s">
        <v>18758</v>
      </c>
      <c r="H4764" s="3" t="s">
        <v>36500</v>
      </c>
      <c r="I4764" s="3" t="s">
        <v>36501</v>
      </c>
      <c r="J4764" s="3" t="s">
        <v>36502</v>
      </c>
      <c r="K4764" s="3" t="s">
        <v>36503</v>
      </c>
      <c r="L4764" s="3"/>
    </row>
    <row r="4765" spans="1:12" ht="13.5" customHeight="1" x14ac:dyDescent="0.25">
      <c r="A4765" s="3" t="s">
        <v>1258</v>
      </c>
      <c r="B4765" s="2" t="s">
        <v>43574</v>
      </c>
      <c r="C4765" s="2" t="s">
        <v>18759</v>
      </c>
      <c r="D4765" s="3" t="s">
        <v>18760</v>
      </c>
      <c r="E4765" s="3" t="s">
        <v>18760</v>
      </c>
      <c r="F4765" s="3" t="s">
        <v>18761</v>
      </c>
      <c r="G4765" s="3" t="s">
        <v>18760</v>
      </c>
      <c r="H4765" s="3" t="s">
        <v>36504</v>
      </c>
      <c r="I4765" s="3" t="s">
        <v>36504</v>
      </c>
      <c r="J4765" s="3" t="s">
        <v>36505</v>
      </c>
      <c r="K4765" s="3" t="s">
        <v>36504</v>
      </c>
      <c r="L4765" s="3"/>
    </row>
    <row r="4766" spans="1:12" ht="13.5" customHeight="1" x14ac:dyDescent="0.25">
      <c r="A4766" s="3" t="s">
        <v>188</v>
      </c>
      <c r="B4766" s="2" t="s">
        <v>43575</v>
      </c>
      <c r="C4766" s="2" t="s">
        <v>18762</v>
      </c>
      <c r="D4766" s="3" t="s">
        <v>18763</v>
      </c>
      <c r="E4766" s="3" t="s">
        <v>18763</v>
      </c>
      <c r="F4766" s="3" t="s">
        <v>18764</v>
      </c>
      <c r="G4766" s="3" t="s">
        <v>18763</v>
      </c>
      <c r="H4766" s="3" t="s">
        <v>36506</v>
      </c>
      <c r="I4766" s="3" t="s">
        <v>36506</v>
      </c>
      <c r="J4766" s="3" t="s">
        <v>36507</v>
      </c>
      <c r="K4766" s="3" t="s">
        <v>36506</v>
      </c>
      <c r="L4766" s="3"/>
    </row>
    <row r="4767" spans="1:12" ht="13.5" customHeight="1" x14ac:dyDescent="0.25">
      <c r="A4767" s="3" t="s">
        <v>9</v>
      </c>
      <c r="B4767" s="2" t="s">
        <v>43576</v>
      </c>
      <c r="C4767" s="2" t="s">
        <v>18765</v>
      </c>
      <c r="D4767" s="3" t="s">
        <v>18766</v>
      </c>
      <c r="E4767" s="3" t="s">
        <v>18766</v>
      </c>
      <c r="F4767" s="3" t="s">
        <v>18767</v>
      </c>
      <c r="G4767" s="3" t="s">
        <v>18768</v>
      </c>
      <c r="H4767" s="3" t="s">
        <v>36508</v>
      </c>
      <c r="I4767" s="3" t="s">
        <v>36508</v>
      </c>
      <c r="J4767" s="3" t="s">
        <v>36509</v>
      </c>
      <c r="K4767" s="3" t="s">
        <v>36510</v>
      </c>
      <c r="L4767" s="3"/>
    </row>
    <row r="4768" spans="1:12" ht="13.5" customHeight="1" x14ac:dyDescent="0.25">
      <c r="A4768" s="3" t="s">
        <v>9</v>
      </c>
      <c r="B4768" s="2" t="s">
        <v>43577</v>
      </c>
      <c r="C4768" s="2" t="s">
        <v>18769</v>
      </c>
      <c r="D4768" s="3" t="s">
        <v>18770</v>
      </c>
      <c r="E4768" s="3" t="s">
        <v>18770</v>
      </c>
      <c r="F4768" s="3" t="s">
        <v>18771</v>
      </c>
      <c r="G4768" s="3" t="s">
        <v>18772</v>
      </c>
      <c r="H4768" s="3" t="s">
        <v>36511</v>
      </c>
      <c r="I4768" s="3" t="s">
        <v>36511</v>
      </c>
      <c r="J4768" s="3" t="s">
        <v>36512</v>
      </c>
      <c r="K4768" s="3" t="s">
        <v>36513</v>
      </c>
      <c r="L4768" s="3"/>
    </row>
    <row r="4769" spans="1:12" ht="13.5" customHeight="1" x14ac:dyDescent="0.25">
      <c r="A4769" s="3" t="s">
        <v>9</v>
      </c>
      <c r="B4769" s="2" t="s">
        <v>43578</v>
      </c>
      <c r="C4769" s="2" t="s">
        <v>18773</v>
      </c>
      <c r="D4769" s="3" t="s">
        <v>18774</v>
      </c>
      <c r="E4769" s="3" t="s">
        <v>18774</v>
      </c>
      <c r="F4769" s="3" t="s">
        <v>18775</v>
      </c>
      <c r="G4769" s="3" t="s">
        <v>18776</v>
      </c>
      <c r="H4769" s="3" t="s">
        <v>36514</v>
      </c>
      <c r="I4769" s="3" t="s">
        <v>36514</v>
      </c>
      <c r="J4769" s="3" t="s">
        <v>36515</v>
      </c>
      <c r="K4769" s="3" t="s">
        <v>36516</v>
      </c>
      <c r="L4769" s="3"/>
    </row>
    <row r="4770" spans="1:12" ht="13.5" customHeight="1" x14ac:dyDescent="0.25">
      <c r="A4770" s="3" t="s">
        <v>9</v>
      </c>
      <c r="B4770" s="2" t="s">
        <v>43579</v>
      </c>
      <c r="C4770" s="2" t="s">
        <v>18777</v>
      </c>
      <c r="D4770" s="3" t="s">
        <v>18778</v>
      </c>
      <c r="E4770" s="3" t="s">
        <v>18778</v>
      </c>
      <c r="F4770" s="3" t="s">
        <v>18779</v>
      </c>
      <c r="G4770" s="3" t="s">
        <v>18778</v>
      </c>
      <c r="H4770" s="3" t="s">
        <v>36517</v>
      </c>
      <c r="I4770" s="3" t="s">
        <v>36517</v>
      </c>
      <c r="J4770" s="3" t="s">
        <v>36518</v>
      </c>
      <c r="K4770" s="3" t="s">
        <v>36517</v>
      </c>
      <c r="L4770" s="3"/>
    </row>
    <row r="4771" spans="1:12" ht="13.5" customHeight="1" x14ac:dyDescent="0.25">
      <c r="A4771" s="3" t="s">
        <v>9</v>
      </c>
      <c r="B4771" s="2" t="s">
        <v>43580</v>
      </c>
      <c r="C4771" s="2" t="s">
        <v>18780</v>
      </c>
      <c r="D4771" s="3" t="s">
        <v>18781</v>
      </c>
      <c r="E4771" s="3" t="s">
        <v>18781</v>
      </c>
      <c r="F4771" s="3" t="s">
        <v>18782</v>
      </c>
      <c r="G4771" s="3" t="s">
        <v>18783</v>
      </c>
      <c r="H4771" s="3" t="s">
        <v>36519</v>
      </c>
      <c r="I4771" s="3" t="s">
        <v>36519</v>
      </c>
      <c r="J4771" s="3" t="s">
        <v>36520</v>
      </c>
      <c r="K4771" s="3" t="s">
        <v>36521</v>
      </c>
      <c r="L4771" s="3"/>
    </row>
    <row r="4772" spans="1:12" ht="13.5" customHeight="1" x14ac:dyDescent="0.25">
      <c r="A4772" s="3" t="s">
        <v>9</v>
      </c>
      <c r="B4772" s="2" t="s">
        <v>43581</v>
      </c>
      <c r="C4772" s="2" t="s">
        <v>18784</v>
      </c>
      <c r="D4772" s="3" t="s">
        <v>18785</v>
      </c>
      <c r="E4772" s="3" t="s">
        <v>18786</v>
      </c>
      <c r="F4772" s="3" t="s">
        <v>18787</v>
      </c>
      <c r="G4772" s="3" t="s">
        <v>18788</v>
      </c>
      <c r="H4772" s="3" t="s">
        <v>36522</v>
      </c>
      <c r="I4772" s="3" t="s">
        <v>36523</v>
      </c>
      <c r="J4772" s="3" t="s">
        <v>36524</v>
      </c>
      <c r="K4772" s="4" t="s">
        <v>36525</v>
      </c>
      <c r="L4772" s="3"/>
    </row>
    <row r="4773" spans="1:12" ht="13.5" customHeight="1" x14ac:dyDescent="0.25">
      <c r="A4773" s="3" t="s">
        <v>70</v>
      </c>
      <c r="B4773" s="2" t="s">
        <v>43582</v>
      </c>
      <c r="C4773" s="2" t="s">
        <v>18789</v>
      </c>
      <c r="D4773" s="3" t="s">
        <v>18790</v>
      </c>
      <c r="E4773" s="3" t="s">
        <v>18791</v>
      </c>
      <c r="F4773" s="3" t="s">
        <v>18792</v>
      </c>
      <c r="G4773" s="3" t="s">
        <v>18793</v>
      </c>
      <c r="H4773" s="3" t="s">
        <v>36526</v>
      </c>
      <c r="I4773" s="3" t="s">
        <v>36527</v>
      </c>
      <c r="J4773" s="3" t="s">
        <v>36528</v>
      </c>
      <c r="K4773" s="3" t="s">
        <v>36529</v>
      </c>
      <c r="L4773" s="3"/>
    </row>
    <row r="4774" spans="1:12" ht="13.5" customHeight="1" x14ac:dyDescent="0.25">
      <c r="A4774" s="3" t="s">
        <v>9</v>
      </c>
      <c r="B4774" s="2" t="s">
        <v>43583</v>
      </c>
      <c r="C4774" s="2" t="s">
        <v>18794</v>
      </c>
      <c r="D4774" s="3" t="s">
        <v>18795</v>
      </c>
      <c r="E4774" s="3" t="s">
        <v>18795</v>
      </c>
      <c r="F4774" s="3" t="s">
        <v>18796</v>
      </c>
      <c r="G4774" s="3" t="s">
        <v>18797</v>
      </c>
      <c r="H4774" s="3" t="s">
        <v>36530</v>
      </c>
      <c r="I4774" s="3" t="s">
        <v>36530</v>
      </c>
      <c r="J4774" s="3" t="s">
        <v>36531</v>
      </c>
      <c r="K4774" s="3" t="s">
        <v>36532</v>
      </c>
      <c r="L4774" s="3"/>
    </row>
    <row r="4775" spans="1:12" ht="13.5" customHeight="1" x14ac:dyDescent="0.25">
      <c r="A4775" s="3" t="s">
        <v>5522</v>
      </c>
      <c r="B4775" s="2" t="s">
        <v>43584</v>
      </c>
      <c r="C4775" s="2" t="s">
        <v>18798</v>
      </c>
      <c r="D4775" s="3" t="s">
        <v>18799</v>
      </c>
      <c r="E4775" s="3" t="s">
        <v>18799</v>
      </c>
      <c r="F4775" s="3" t="s">
        <v>18800</v>
      </c>
      <c r="G4775" s="3" t="s">
        <v>18799</v>
      </c>
      <c r="H4775" s="3" t="s">
        <v>36533</v>
      </c>
      <c r="I4775" s="3" t="s">
        <v>36533</v>
      </c>
      <c r="J4775" s="3" t="s">
        <v>36534</v>
      </c>
      <c r="K4775" s="3" t="s">
        <v>36533</v>
      </c>
      <c r="L4775" s="3"/>
    </row>
    <row r="4776" spans="1:12" ht="13.5" customHeight="1" x14ac:dyDescent="0.25">
      <c r="A4776" s="3" t="s">
        <v>54</v>
      </c>
      <c r="B4776" s="2" t="s">
        <v>43585</v>
      </c>
      <c r="C4776" s="2" t="s">
        <v>18801</v>
      </c>
      <c r="D4776" s="3" t="s">
        <v>18802</v>
      </c>
      <c r="E4776" s="3" t="s">
        <v>18803</v>
      </c>
      <c r="F4776" s="3" t="s">
        <v>18804</v>
      </c>
      <c r="G4776" s="3" t="s">
        <v>18805</v>
      </c>
      <c r="H4776" s="3" t="s">
        <v>36535</v>
      </c>
      <c r="I4776" s="3" t="s">
        <v>36536</v>
      </c>
      <c r="J4776" s="3" t="s">
        <v>36537</v>
      </c>
      <c r="K4776" s="3" t="s">
        <v>36538</v>
      </c>
      <c r="L4776" s="3"/>
    </row>
    <row r="4777" spans="1:12" ht="13.5" customHeight="1" x14ac:dyDescent="0.25">
      <c r="A4777" s="3" t="s">
        <v>9</v>
      </c>
      <c r="B4777" s="2" t="s">
        <v>43586</v>
      </c>
      <c r="C4777" s="2" t="s">
        <v>18806</v>
      </c>
      <c r="D4777" s="3" t="s">
        <v>18807</v>
      </c>
      <c r="E4777" s="3" t="s">
        <v>18807</v>
      </c>
      <c r="F4777" s="3" t="s">
        <v>18808</v>
      </c>
      <c r="G4777" s="3" t="s">
        <v>18809</v>
      </c>
      <c r="H4777" s="3" t="s">
        <v>36539</v>
      </c>
      <c r="I4777" s="3" t="s">
        <v>36539</v>
      </c>
      <c r="J4777" s="3" t="s">
        <v>36540</v>
      </c>
      <c r="K4777" s="3" t="s">
        <v>36541</v>
      </c>
      <c r="L4777" s="3"/>
    </row>
    <row r="4778" spans="1:12" ht="13.5" customHeight="1" x14ac:dyDescent="0.25">
      <c r="A4778" s="3" t="s">
        <v>9</v>
      </c>
      <c r="B4778" s="2" t="s">
        <v>43587</v>
      </c>
      <c r="C4778" s="2" t="s">
        <v>18810</v>
      </c>
      <c r="D4778" s="3" t="s">
        <v>18811</v>
      </c>
      <c r="E4778" s="3" t="s">
        <v>18811</v>
      </c>
      <c r="F4778" s="3" t="s">
        <v>18812</v>
      </c>
      <c r="G4778" s="3" t="s">
        <v>18813</v>
      </c>
      <c r="H4778" s="3" t="s">
        <v>36539</v>
      </c>
      <c r="I4778" s="3" t="s">
        <v>36539</v>
      </c>
      <c r="J4778" s="3" t="s">
        <v>36542</v>
      </c>
      <c r="K4778" s="3" t="s">
        <v>36541</v>
      </c>
      <c r="L4778" s="3"/>
    </row>
    <row r="4779" spans="1:12" ht="13.5" customHeight="1" x14ac:dyDescent="0.25">
      <c r="A4779" s="3" t="s">
        <v>9</v>
      </c>
      <c r="B4779" s="2" t="s">
        <v>43588</v>
      </c>
      <c r="C4779" s="2" t="s">
        <v>18814</v>
      </c>
      <c r="D4779" s="3" t="s">
        <v>18815</v>
      </c>
      <c r="E4779" s="3" t="s">
        <v>18815</v>
      </c>
      <c r="F4779" s="3" t="s">
        <v>18816</v>
      </c>
      <c r="G4779" s="3" t="s">
        <v>18817</v>
      </c>
      <c r="H4779" s="3" t="s">
        <v>36543</v>
      </c>
      <c r="I4779" s="3" t="s">
        <v>36543</v>
      </c>
      <c r="J4779" s="3" t="s">
        <v>36544</v>
      </c>
      <c r="K4779" s="3" t="s">
        <v>36545</v>
      </c>
      <c r="L4779" s="3"/>
    </row>
    <row r="4780" spans="1:12" ht="13.5" customHeight="1" x14ac:dyDescent="0.25">
      <c r="A4780" s="3" t="s">
        <v>9</v>
      </c>
      <c r="B4780" s="2" t="s">
        <v>43589</v>
      </c>
      <c r="C4780" s="2" t="s">
        <v>18818</v>
      </c>
      <c r="D4780" s="3" t="s">
        <v>18819</v>
      </c>
      <c r="E4780" s="3" t="s">
        <v>18819</v>
      </c>
      <c r="F4780" s="3" t="s">
        <v>18820</v>
      </c>
      <c r="G4780" s="3" t="s">
        <v>18821</v>
      </c>
      <c r="H4780" s="3" t="s">
        <v>36546</v>
      </c>
      <c r="I4780" s="3" t="s">
        <v>36546</v>
      </c>
      <c r="J4780" s="3" t="s">
        <v>36547</v>
      </c>
      <c r="K4780" s="3" t="s">
        <v>36548</v>
      </c>
      <c r="L4780" s="3"/>
    </row>
    <row r="4781" spans="1:12" ht="13.5" customHeight="1" x14ac:dyDescent="0.25">
      <c r="A4781" s="3" t="s">
        <v>70</v>
      </c>
      <c r="B4781" s="2" t="s">
        <v>43590</v>
      </c>
      <c r="C4781" s="2" t="s">
        <v>18822</v>
      </c>
      <c r="D4781" s="3" t="s">
        <v>18823</v>
      </c>
      <c r="E4781" s="3" t="s">
        <v>18823</v>
      </c>
      <c r="F4781" s="3" t="s">
        <v>18824</v>
      </c>
      <c r="G4781" s="3" t="s">
        <v>18825</v>
      </c>
      <c r="H4781" s="3" t="s">
        <v>36549</v>
      </c>
      <c r="I4781" s="3" t="s">
        <v>36549</v>
      </c>
      <c r="J4781" s="3" t="s">
        <v>36550</v>
      </c>
      <c r="K4781" s="3" t="s">
        <v>36551</v>
      </c>
      <c r="L4781" s="3"/>
    </row>
    <row r="4782" spans="1:12" ht="13.5" customHeight="1" x14ac:dyDescent="0.25">
      <c r="A4782" s="3" t="s">
        <v>70</v>
      </c>
      <c r="B4782" s="2" t="s">
        <v>43591</v>
      </c>
      <c r="C4782" s="2" t="s">
        <v>18826</v>
      </c>
      <c r="D4782" s="3" t="s">
        <v>18827</v>
      </c>
      <c r="E4782" s="3" t="s">
        <v>18827</v>
      </c>
      <c r="F4782" s="3" t="s">
        <v>18828</v>
      </c>
      <c r="G4782" s="3" t="s">
        <v>18829</v>
      </c>
      <c r="H4782" s="3" t="s">
        <v>36552</v>
      </c>
      <c r="I4782" s="3" t="s">
        <v>36552</v>
      </c>
      <c r="J4782" s="3" t="s">
        <v>36553</v>
      </c>
      <c r="K4782" s="3" t="s">
        <v>36554</v>
      </c>
      <c r="L4782" s="3"/>
    </row>
    <row r="4783" spans="1:12" ht="13.5" customHeight="1" x14ac:dyDescent="0.25">
      <c r="A4783" s="3" t="s">
        <v>70</v>
      </c>
      <c r="B4783" s="2" t="s">
        <v>43592</v>
      </c>
      <c r="C4783" s="2" t="s">
        <v>18830</v>
      </c>
      <c r="D4783" s="3" t="s">
        <v>18831</v>
      </c>
      <c r="E4783" s="3" t="s">
        <v>18831</v>
      </c>
      <c r="F4783" s="3" t="s">
        <v>18832</v>
      </c>
      <c r="G4783" s="3" t="s">
        <v>18833</v>
      </c>
      <c r="H4783" s="3" t="s">
        <v>36555</v>
      </c>
      <c r="I4783" s="3" t="s">
        <v>36555</v>
      </c>
      <c r="J4783" s="3" t="s">
        <v>36556</v>
      </c>
      <c r="K4783" s="3" t="s">
        <v>36557</v>
      </c>
      <c r="L4783" s="3"/>
    </row>
    <row r="4784" spans="1:12" ht="13.5" customHeight="1" x14ac:dyDescent="0.25">
      <c r="A4784" s="3" t="s">
        <v>1667</v>
      </c>
      <c r="B4784" s="2" t="s">
        <v>43593</v>
      </c>
      <c r="C4784" s="2" t="s">
        <v>18834</v>
      </c>
      <c r="D4784" s="3" t="s">
        <v>18835</v>
      </c>
      <c r="E4784" s="3" t="s">
        <v>18835</v>
      </c>
      <c r="F4784" s="3" t="s">
        <v>18836</v>
      </c>
      <c r="G4784" s="3" t="s">
        <v>18837</v>
      </c>
      <c r="H4784" s="3" t="s">
        <v>36558</v>
      </c>
      <c r="I4784" s="3" t="s">
        <v>36558</v>
      </c>
      <c r="J4784" s="3" t="s">
        <v>36559</v>
      </c>
      <c r="K4784" s="3" t="s">
        <v>36560</v>
      </c>
      <c r="L4784" s="3"/>
    </row>
    <row r="4785" spans="1:12" ht="13.5" customHeight="1" x14ac:dyDescent="0.25">
      <c r="A4785" s="3" t="s">
        <v>988</v>
      </c>
      <c r="B4785" s="2" t="s">
        <v>43593</v>
      </c>
      <c r="C4785" s="2" t="s">
        <v>18834</v>
      </c>
      <c r="D4785" s="3" t="s">
        <v>18835</v>
      </c>
      <c r="E4785" s="3" t="s">
        <v>18835</v>
      </c>
      <c r="F4785" s="3" t="s">
        <v>18836</v>
      </c>
      <c r="G4785" s="3" t="s">
        <v>18837</v>
      </c>
      <c r="H4785" s="3" t="s">
        <v>36558</v>
      </c>
      <c r="I4785" s="3" t="s">
        <v>36558</v>
      </c>
      <c r="J4785" s="3" t="s">
        <v>36559</v>
      </c>
      <c r="K4785" s="3" t="s">
        <v>36560</v>
      </c>
      <c r="L4785" s="3"/>
    </row>
    <row r="4786" spans="1:12" ht="13.5" customHeight="1" x14ac:dyDescent="0.25">
      <c r="A4786" s="3" t="s">
        <v>988</v>
      </c>
      <c r="B4786" s="2" t="s">
        <v>43594</v>
      </c>
      <c r="C4786" s="2" t="s">
        <v>18838</v>
      </c>
      <c r="D4786" s="3" t="s">
        <v>18839</v>
      </c>
      <c r="E4786" s="3" t="s">
        <v>18839</v>
      </c>
      <c r="F4786" s="3" t="s">
        <v>18840</v>
      </c>
      <c r="G4786" s="3" t="s">
        <v>18841</v>
      </c>
      <c r="H4786" s="3" t="s">
        <v>36561</v>
      </c>
      <c r="I4786" s="3" t="s">
        <v>36561</v>
      </c>
      <c r="J4786" s="3" t="s">
        <v>36562</v>
      </c>
      <c r="K4786" s="3" t="s">
        <v>36563</v>
      </c>
      <c r="L4786" s="3"/>
    </row>
    <row r="4787" spans="1:12" ht="13.5" customHeight="1" x14ac:dyDescent="0.25">
      <c r="A4787" s="3" t="s">
        <v>1667</v>
      </c>
      <c r="B4787" s="2" t="s">
        <v>43594</v>
      </c>
      <c r="C4787" s="2" t="s">
        <v>18838</v>
      </c>
      <c r="D4787" s="3" t="s">
        <v>18839</v>
      </c>
      <c r="E4787" s="3" t="s">
        <v>18839</v>
      </c>
      <c r="F4787" s="3" t="s">
        <v>18840</v>
      </c>
      <c r="G4787" s="3" t="s">
        <v>18841</v>
      </c>
      <c r="H4787" s="3" t="s">
        <v>36561</v>
      </c>
      <c r="I4787" s="3" t="s">
        <v>36561</v>
      </c>
      <c r="J4787" s="3" t="s">
        <v>36562</v>
      </c>
      <c r="K4787" s="3" t="s">
        <v>36563</v>
      </c>
      <c r="L4787" s="3"/>
    </row>
    <row r="4788" spans="1:12" ht="13.5" customHeight="1" x14ac:dyDescent="0.25">
      <c r="A4788" s="3" t="s">
        <v>1258</v>
      </c>
      <c r="B4788" s="2" t="s">
        <v>43595</v>
      </c>
      <c r="C4788" s="2" t="s">
        <v>18842</v>
      </c>
      <c r="D4788" s="3" t="s">
        <v>18843</v>
      </c>
      <c r="E4788" s="3" t="s">
        <v>18844</v>
      </c>
      <c r="F4788" s="3" t="s">
        <v>18845</v>
      </c>
      <c r="G4788" s="3" t="s">
        <v>18843</v>
      </c>
      <c r="H4788" s="3" t="s">
        <v>36564</v>
      </c>
      <c r="I4788" s="3" t="s">
        <v>36565</v>
      </c>
      <c r="J4788" s="3" t="s">
        <v>36566</v>
      </c>
      <c r="K4788" s="3" t="s">
        <v>36564</v>
      </c>
      <c r="L4788" s="3"/>
    </row>
    <row r="4789" spans="1:12" ht="13.5" customHeight="1" x14ac:dyDescent="0.25">
      <c r="A4789" s="3" t="s">
        <v>9</v>
      </c>
      <c r="B4789" s="2" t="s">
        <v>43596</v>
      </c>
      <c r="C4789" s="2" t="s">
        <v>18846</v>
      </c>
      <c r="D4789" s="3" t="s">
        <v>18847</v>
      </c>
      <c r="E4789" s="3" t="s">
        <v>18847</v>
      </c>
      <c r="F4789" s="3" t="s">
        <v>18848</v>
      </c>
      <c r="G4789" s="3" t="s">
        <v>18849</v>
      </c>
      <c r="H4789" s="3" t="s">
        <v>36567</v>
      </c>
      <c r="I4789" s="3" t="s">
        <v>36567</v>
      </c>
      <c r="J4789" s="3" t="s">
        <v>36568</v>
      </c>
      <c r="K4789" s="3" t="s">
        <v>36569</v>
      </c>
      <c r="L4789" s="3"/>
    </row>
    <row r="4790" spans="1:12" ht="13.5" customHeight="1" x14ac:dyDescent="0.25">
      <c r="A4790" s="3" t="s">
        <v>36</v>
      </c>
      <c r="B4790" s="2" t="s">
        <v>43596</v>
      </c>
      <c r="C4790" s="2" t="s">
        <v>18846</v>
      </c>
      <c r="D4790" s="3" t="s">
        <v>18847</v>
      </c>
      <c r="E4790" s="3" t="s">
        <v>18847</v>
      </c>
      <c r="F4790" s="3" t="s">
        <v>18848</v>
      </c>
      <c r="G4790" s="3" t="s">
        <v>18849</v>
      </c>
      <c r="H4790" s="3" t="s">
        <v>36567</v>
      </c>
      <c r="I4790" s="3" t="s">
        <v>36567</v>
      </c>
      <c r="J4790" s="3" t="s">
        <v>36568</v>
      </c>
      <c r="K4790" s="3" t="s">
        <v>36569</v>
      </c>
      <c r="L4790" s="3"/>
    </row>
    <row r="4791" spans="1:12" ht="13.5" customHeight="1" x14ac:dyDescent="0.25">
      <c r="A4791" s="3" t="s">
        <v>70</v>
      </c>
      <c r="B4791" s="2" t="s">
        <v>43597</v>
      </c>
      <c r="C4791" s="2" t="s">
        <v>18850</v>
      </c>
      <c r="D4791" s="3" t="s">
        <v>18851</v>
      </c>
      <c r="E4791" s="3" t="s">
        <v>18851</v>
      </c>
      <c r="F4791" s="3" t="s">
        <v>18852</v>
      </c>
      <c r="G4791" s="3" t="s">
        <v>18853</v>
      </c>
      <c r="H4791" s="3" t="s">
        <v>36570</v>
      </c>
      <c r="I4791" s="3" t="s">
        <v>36570</v>
      </c>
      <c r="J4791" s="3" t="s">
        <v>36571</v>
      </c>
      <c r="K4791" s="3" t="s">
        <v>36572</v>
      </c>
      <c r="L4791" s="3"/>
    </row>
    <row r="4792" spans="1:12" ht="13.5" customHeight="1" x14ac:dyDescent="0.25">
      <c r="A4792" s="3" t="s">
        <v>70</v>
      </c>
      <c r="B4792" s="2" t="s">
        <v>43598</v>
      </c>
      <c r="C4792" s="2" t="s">
        <v>18854</v>
      </c>
      <c r="D4792" s="3" t="s">
        <v>18855</v>
      </c>
      <c r="E4792" s="3" t="s">
        <v>18855</v>
      </c>
      <c r="F4792" s="3" t="s">
        <v>18856</v>
      </c>
      <c r="G4792" s="3" t="s">
        <v>18857</v>
      </c>
      <c r="H4792" s="3" t="s">
        <v>36573</v>
      </c>
      <c r="I4792" s="3" t="s">
        <v>36573</v>
      </c>
      <c r="J4792" s="3" t="s">
        <v>36574</v>
      </c>
      <c r="K4792" s="3" t="s">
        <v>36575</v>
      </c>
      <c r="L4792" s="3"/>
    </row>
    <row r="4793" spans="1:12" ht="13.5" customHeight="1" x14ac:dyDescent="0.25">
      <c r="A4793" s="3" t="s">
        <v>70</v>
      </c>
      <c r="B4793" s="2" t="s">
        <v>43599</v>
      </c>
      <c r="C4793" s="2" t="s">
        <v>18858</v>
      </c>
      <c r="D4793" s="3" t="s">
        <v>18859</v>
      </c>
      <c r="E4793" s="3" t="s">
        <v>18859</v>
      </c>
      <c r="F4793" s="3" t="s">
        <v>18860</v>
      </c>
      <c r="G4793" s="3" t="s">
        <v>18861</v>
      </c>
      <c r="H4793" s="3" t="s">
        <v>36576</v>
      </c>
      <c r="I4793" s="3" t="s">
        <v>36576</v>
      </c>
      <c r="J4793" s="3" t="s">
        <v>36577</v>
      </c>
      <c r="K4793" s="3" t="s">
        <v>36578</v>
      </c>
      <c r="L4793" s="3"/>
    </row>
    <row r="4794" spans="1:12" ht="13.5" customHeight="1" x14ac:dyDescent="0.25">
      <c r="A4794" s="3" t="s">
        <v>70</v>
      </c>
      <c r="B4794" s="2" t="s">
        <v>43600</v>
      </c>
      <c r="C4794" s="2" t="s">
        <v>18862</v>
      </c>
      <c r="D4794" s="3" t="s">
        <v>18863</v>
      </c>
      <c r="E4794" s="3" t="s">
        <v>18864</v>
      </c>
      <c r="F4794" s="3" t="s">
        <v>18865</v>
      </c>
      <c r="G4794" s="3" t="s">
        <v>18866</v>
      </c>
      <c r="H4794" s="3" t="s">
        <v>18863</v>
      </c>
      <c r="I4794" s="3" t="s">
        <v>36579</v>
      </c>
      <c r="J4794" s="3" t="s">
        <v>36580</v>
      </c>
      <c r="K4794" s="3" t="s">
        <v>36581</v>
      </c>
      <c r="L4794" s="3"/>
    </row>
    <row r="4795" spans="1:12" ht="13.5" customHeight="1" x14ac:dyDescent="0.25">
      <c r="A4795" s="3" t="s">
        <v>493</v>
      </c>
      <c r="B4795" s="2" t="s">
        <v>43601</v>
      </c>
      <c r="C4795" s="2" t="s">
        <v>18867</v>
      </c>
      <c r="D4795" s="3" t="s">
        <v>18868</v>
      </c>
      <c r="E4795" s="3" t="s">
        <v>18868</v>
      </c>
      <c r="F4795" s="3" t="s">
        <v>18869</v>
      </c>
      <c r="G4795" s="3" t="s">
        <v>18868</v>
      </c>
      <c r="H4795" s="3" t="s">
        <v>36582</v>
      </c>
      <c r="I4795" s="3" t="s">
        <v>36582</v>
      </c>
      <c r="J4795" s="3" t="s">
        <v>36583</v>
      </c>
      <c r="K4795" s="3" t="s">
        <v>36582</v>
      </c>
      <c r="L4795" s="3"/>
    </row>
    <row r="4796" spans="1:12" ht="13.5" customHeight="1" x14ac:dyDescent="0.25">
      <c r="A4796" s="3" t="s">
        <v>493</v>
      </c>
      <c r="B4796" s="2" t="s">
        <v>43602</v>
      </c>
      <c r="C4796" s="2" t="s">
        <v>18870</v>
      </c>
      <c r="D4796" s="3" t="s">
        <v>18871</v>
      </c>
      <c r="E4796" s="3" t="s">
        <v>18872</v>
      </c>
      <c r="F4796" s="3" t="s">
        <v>18873</v>
      </c>
      <c r="G4796" s="3" t="s">
        <v>18874</v>
      </c>
      <c r="H4796" s="3" t="s">
        <v>36584</v>
      </c>
      <c r="I4796" s="3" t="s">
        <v>36585</v>
      </c>
      <c r="J4796" s="3" t="s">
        <v>36586</v>
      </c>
      <c r="K4796" s="3" t="s">
        <v>36587</v>
      </c>
      <c r="L4796" s="3"/>
    </row>
    <row r="4797" spans="1:12" ht="13.5" customHeight="1" x14ac:dyDescent="0.25">
      <c r="A4797" s="3" t="s">
        <v>2907</v>
      </c>
      <c r="B4797" s="2" t="s">
        <v>43603</v>
      </c>
      <c r="C4797" s="2" t="s">
        <v>18875</v>
      </c>
      <c r="D4797" s="3" t="s">
        <v>18876</v>
      </c>
      <c r="E4797" s="3" t="s">
        <v>18876</v>
      </c>
      <c r="F4797" s="3" t="s">
        <v>18877</v>
      </c>
      <c r="G4797" s="3" t="s">
        <v>18876</v>
      </c>
      <c r="H4797" s="3" t="s">
        <v>36588</v>
      </c>
      <c r="I4797" s="3" t="s">
        <v>36588</v>
      </c>
      <c r="J4797" s="3" t="s">
        <v>36589</v>
      </c>
      <c r="K4797" s="3" t="s">
        <v>36588</v>
      </c>
      <c r="L4797" s="3"/>
    </row>
    <row r="4798" spans="1:12" ht="13.5" customHeight="1" x14ac:dyDescent="0.25">
      <c r="A4798" s="3" t="s">
        <v>145</v>
      </c>
      <c r="B4798" s="2" t="s">
        <v>43604</v>
      </c>
      <c r="C4798" s="2" t="s">
        <v>18878</v>
      </c>
      <c r="D4798" s="3" t="s">
        <v>18879</v>
      </c>
      <c r="E4798" s="3" t="s">
        <v>18879</v>
      </c>
      <c r="F4798" s="3" t="s">
        <v>18880</v>
      </c>
      <c r="G4798" s="3" t="s">
        <v>18881</v>
      </c>
      <c r="H4798" s="3" t="s">
        <v>36590</v>
      </c>
      <c r="I4798" s="3" t="s">
        <v>36590</v>
      </c>
      <c r="J4798" s="3" t="s">
        <v>36591</v>
      </c>
      <c r="K4798" s="3" t="s">
        <v>36592</v>
      </c>
      <c r="L4798" s="3"/>
    </row>
    <row r="4799" spans="1:12" ht="13.5" customHeight="1" x14ac:dyDescent="0.25">
      <c r="A4799" s="3" t="s">
        <v>9</v>
      </c>
      <c r="B4799" s="2" t="s">
        <v>43605</v>
      </c>
      <c r="C4799" s="2" t="s">
        <v>18882</v>
      </c>
      <c r="D4799" s="3" t="s">
        <v>18883</v>
      </c>
      <c r="E4799" s="3" t="s">
        <v>18884</v>
      </c>
      <c r="F4799" s="3" t="s">
        <v>18885</v>
      </c>
      <c r="G4799" s="3" t="s">
        <v>18886</v>
      </c>
      <c r="H4799" s="3" t="s">
        <v>36593</v>
      </c>
      <c r="I4799" s="3" t="s">
        <v>36594</v>
      </c>
      <c r="J4799" s="3" t="s">
        <v>36595</v>
      </c>
      <c r="K4799" s="3" t="s">
        <v>36596</v>
      </c>
      <c r="L4799" s="3"/>
    </row>
    <row r="4800" spans="1:12" ht="13.5" customHeight="1" x14ac:dyDescent="0.25">
      <c r="A4800" s="3" t="s">
        <v>9</v>
      </c>
      <c r="B4800" s="2" t="s">
        <v>43606</v>
      </c>
      <c r="C4800" s="2" t="s">
        <v>18887</v>
      </c>
      <c r="D4800" s="3" t="s">
        <v>18888</v>
      </c>
      <c r="E4800" s="3" t="s">
        <v>18889</v>
      </c>
      <c r="F4800" s="3" t="s">
        <v>18890</v>
      </c>
      <c r="G4800" s="3" t="s">
        <v>18891</v>
      </c>
      <c r="H4800" s="3" t="s">
        <v>36597</v>
      </c>
      <c r="I4800" s="3" t="s">
        <v>36598</v>
      </c>
      <c r="J4800" s="3" t="s">
        <v>36599</v>
      </c>
      <c r="K4800" s="3" t="s">
        <v>36600</v>
      </c>
      <c r="L4800" s="3"/>
    </row>
    <row r="4801" spans="1:12" ht="13.5" customHeight="1" x14ac:dyDescent="0.25">
      <c r="A4801" s="3" t="s">
        <v>9</v>
      </c>
      <c r="B4801" s="2" t="s">
        <v>43607</v>
      </c>
      <c r="C4801" s="2" t="s">
        <v>18892</v>
      </c>
      <c r="D4801" s="3" t="s">
        <v>18893</v>
      </c>
      <c r="E4801" s="3" t="s">
        <v>18894</v>
      </c>
      <c r="F4801" s="3" t="s">
        <v>18895</v>
      </c>
      <c r="G4801" s="3" t="s">
        <v>18896</v>
      </c>
      <c r="H4801" s="3" t="s">
        <v>36601</v>
      </c>
      <c r="I4801" s="3" t="s">
        <v>36602</v>
      </c>
      <c r="J4801" s="3" t="s">
        <v>36603</v>
      </c>
      <c r="K4801" s="3" t="s">
        <v>36604</v>
      </c>
      <c r="L4801" s="3"/>
    </row>
    <row r="4802" spans="1:12" ht="13.5" customHeight="1" x14ac:dyDescent="0.25">
      <c r="A4802" s="3" t="s">
        <v>9</v>
      </c>
      <c r="B4802" s="2" t="s">
        <v>43608</v>
      </c>
      <c r="C4802" s="2" t="s">
        <v>18897</v>
      </c>
      <c r="D4802" s="3" t="s">
        <v>18898</v>
      </c>
      <c r="E4802" s="3" t="s">
        <v>18899</v>
      </c>
      <c r="F4802" s="3" t="s">
        <v>18900</v>
      </c>
      <c r="G4802" s="3" t="s">
        <v>18901</v>
      </c>
      <c r="H4802" s="3" t="s">
        <v>36605</v>
      </c>
      <c r="I4802" s="3" t="s">
        <v>36606</v>
      </c>
      <c r="J4802" s="3" t="s">
        <v>36607</v>
      </c>
      <c r="K4802" s="3" t="s">
        <v>36608</v>
      </c>
      <c r="L4802" s="3"/>
    </row>
    <row r="4803" spans="1:12" ht="13.5" customHeight="1" x14ac:dyDescent="0.25">
      <c r="A4803" s="3" t="s">
        <v>9</v>
      </c>
      <c r="B4803" s="2" t="s">
        <v>43609</v>
      </c>
      <c r="C4803" s="2" t="s">
        <v>18902</v>
      </c>
      <c r="D4803" s="3" t="s">
        <v>18903</v>
      </c>
      <c r="E4803" s="3" t="s">
        <v>18903</v>
      </c>
      <c r="F4803" s="3" t="s">
        <v>18904</v>
      </c>
      <c r="G4803" s="3" t="s">
        <v>18905</v>
      </c>
      <c r="H4803" s="3" t="s">
        <v>36609</v>
      </c>
      <c r="I4803" s="3" t="s">
        <v>36609</v>
      </c>
      <c r="J4803" s="3" t="s">
        <v>36610</v>
      </c>
      <c r="K4803" s="3" t="s">
        <v>36611</v>
      </c>
      <c r="L4803" s="3"/>
    </row>
    <row r="4804" spans="1:12" ht="13.5" customHeight="1" x14ac:dyDescent="0.25">
      <c r="A4804" s="3" t="s">
        <v>70</v>
      </c>
      <c r="B4804" s="2" t="s">
        <v>43610</v>
      </c>
      <c r="C4804" s="2" t="s">
        <v>18906</v>
      </c>
      <c r="D4804" s="3" t="s">
        <v>18907</v>
      </c>
      <c r="E4804" s="3" t="s">
        <v>18907</v>
      </c>
      <c r="F4804" s="3" t="s">
        <v>18908</v>
      </c>
      <c r="G4804" s="3" t="s">
        <v>18909</v>
      </c>
      <c r="H4804" s="3" t="s">
        <v>36612</v>
      </c>
      <c r="I4804" s="3" t="s">
        <v>36612</v>
      </c>
      <c r="J4804" s="3" t="s">
        <v>36613</v>
      </c>
      <c r="K4804" s="3" t="s">
        <v>36614</v>
      </c>
      <c r="L4804" s="3"/>
    </row>
    <row r="4805" spans="1:12" ht="13.5" customHeight="1" x14ac:dyDescent="0.25">
      <c r="A4805" s="3" t="s">
        <v>188</v>
      </c>
      <c r="B4805" s="2" t="s">
        <v>43611</v>
      </c>
      <c r="C4805" s="2" t="s">
        <v>18910</v>
      </c>
      <c r="D4805" s="3" t="s">
        <v>18911</v>
      </c>
      <c r="E4805" s="3" t="s">
        <v>18911</v>
      </c>
      <c r="F4805" s="3" t="s">
        <v>18912</v>
      </c>
      <c r="G4805" s="3" t="s">
        <v>18913</v>
      </c>
      <c r="H4805" s="3" t="s">
        <v>36615</v>
      </c>
      <c r="I4805" s="3" t="s">
        <v>36615</v>
      </c>
      <c r="J4805" s="3" t="s">
        <v>36616</v>
      </c>
      <c r="K4805" s="3" t="s">
        <v>36617</v>
      </c>
      <c r="L4805" s="3"/>
    </row>
    <row r="4806" spans="1:12" ht="13.5" customHeight="1" x14ac:dyDescent="0.25">
      <c r="A4806" s="3" t="s">
        <v>506</v>
      </c>
      <c r="B4806" s="2" t="s">
        <v>43612</v>
      </c>
      <c r="C4806" s="2" t="s">
        <v>18914</v>
      </c>
      <c r="D4806" s="3" t="s">
        <v>18915</v>
      </c>
      <c r="E4806" s="3" t="s">
        <v>18916</v>
      </c>
      <c r="F4806" s="3" t="s">
        <v>18917</v>
      </c>
      <c r="G4806" s="3" t="s">
        <v>18918</v>
      </c>
      <c r="H4806" s="3" t="s">
        <v>36618</v>
      </c>
      <c r="I4806" s="3" t="s">
        <v>36619</v>
      </c>
      <c r="J4806" s="3" t="s">
        <v>36620</v>
      </c>
      <c r="K4806" s="3" t="s">
        <v>36618</v>
      </c>
      <c r="L4806" s="3"/>
    </row>
    <row r="4807" spans="1:12" ht="13.5" customHeight="1" x14ac:dyDescent="0.25">
      <c r="A4807" s="3" t="s">
        <v>506</v>
      </c>
      <c r="B4807" s="2" t="s">
        <v>43613</v>
      </c>
      <c r="C4807" s="2" t="s">
        <v>18919</v>
      </c>
      <c r="D4807" s="3" t="s">
        <v>18920</v>
      </c>
      <c r="E4807" s="3" t="s">
        <v>18920</v>
      </c>
      <c r="F4807" s="3" t="s">
        <v>18921</v>
      </c>
      <c r="G4807" s="3" t="s">
        <v>18920</v>
      </c>
      <c r="H4807" s="3" t="s">
        <v>36621</v>
      </c>
      <c r="I4807" s="3" t="s">
        <v>36621</v>
      </c>
      <c r="J4807" s="3" t="s">
        <v>36622</v>
      </c>
      <c r="K4807" s="3" t="s">
        <v>36621</v>
      </c>
      <c r="L4807" s="3"/>
    </row>
    <row r="4808" spans="1:12" ht="13.5" customHeight="1" x14ac:dyDescent="0.25">
      <c r="A4808" s="3" t="s">
        <v>506</v>
      </c>
      <c r="B4808" s="2" t="s">
        <v>43614</v>
      </c>
      <c r="C4808" s="2" t="s">
        <v>18922</v>
      </c>
      <c r="D4808" s="3" t="s">
        <v>18923</v>
      </c>
      <c r="E4808" s="3" t="s">
        <v>18923</v>
      </c>
      <c r="F4808" s="3" t="s">
        <v>18924</v>
      </c>
      <c r="G4808" s="3" t="s">
        <v>18923</v>
      </c>
      <c r="H4808" s="3" t="s">
        <v>36623</v>
      </c>
      <c r="I4808" s="3" t="s">
        <v>36623</v>
      </c>
      <c r="J4808" s="3" t="s">
        <v>36624</v>
      </c>
      <c r="K4808" s="3" t="s">
        <v>36623</v>
      </c>
      <c r="L4808" s="3"/>
    </row>
    <row r="4809" spans="1:12" ht="13.5" customHeight="1" x14ac:dyDescent="0.25">
      <c r="A4809" s="3" t="s">
        <v>121</v>
      </c>
      <c r="B4809" s="2" t="s">
        <v>43615</v>
      </c>
      <c r="C4809" s="2" t="s">
        <v>18925</v>
      </c>
      <c r="D4809" s="3" t="s">
        <v>18926</v>
      </c>
      <c r="E4809" s="3" t="s">
        <v>18926</v>
      </c>
      <c r="F4809" s="3" t="s">
        <v>18927</v>
      </c>
      <c r="G4809" s="3" t="s">
        <v>18926</v>
      </c>
      <c r="H4809" s="3" t="s">
        <v>36625</v>
      </c>
      <c r="I4809" s="3" t="s">
        <v>36625</v>
      </c>
      <c r="J4809" s="3" t="s">
        <v>36626</v>
      </c>
      <c r="K4809" s="3" t="s">
        <v>36625</v>
      </c>
      <c r="L4809" s="3"/>
    </row>
    <row r="4810" spans="1:12" ht="13.5" customHeight="1" x14ac:dyDescent="0.25">
      <c r="A4810" s="3" t="s">
        <v>9</v>
      </c>
      <c r="B4810" s="2" t="s">
        <v>43616</v>
      </c>
      <c r="C4810" s="2" t="s">
        <v>18928</v>
      </c>
      <c r="D4810" s="3" t="s">
        <v>18929</v>
      </c>
      <c r="E4810" s="3" t="s">
        <v>18930</v>
      </c>
      <c r="F4810" s="3" t="s">
        <v>18931</v>
      </c>
      <c r="G4810" s="3" t="s">
        <v>18932</v>
      </c>
      <c r="H4810" s="3" t="s">
        <v>36627</v>
      </c>
      <c r="I4810" s="3" t="s">
        <v>36628</v>
      </c>
      <c r="J4810" s="3" t="s">
        <v>36629</v>
      </c>
      <c r="K4810" s="3" t="s">
        <v>36630</v>
      </c>
      <c r="L4810" s="3"/>
    </row>
    <row r="4811" spans="1:12" ht="13.5" customHeight="1" x14ac:dyDescent="0.25">
      <c r="A4811" s="3" t="s">
        <v>84</v>
      </c>
      <c r="B4811" s="2" t="s">
        <v>43617</v>
      </c>
      <c r="C4811" s="2" t="s">
        <v>18933</v>
      </c>
      <c r="D4811" s="3" t="s">
        <v>18934</v>
      </c>
      <c r="E4811" s="3" t="s">
        <v>18935</v>
      </c>
      <c r="F4811" s="3" t="s">
        <v>18936</v>
      </c>
      <c r="G4811" s="3" t="s">
        <v>18937</v>
      </c>
      <c r="H4811" s="3" t="s">
        <v>36631</v>
      </c>
      <c r="I4811" s="3" t="s">
        <v>36632</v>
      </c>
      <c r="J4811" s="3" t="s">
        <v>36633</v>
      </c>
      <c r="K4811" s="3" t="s">
        <v>36634</v>
      </c>
      <c r="L4811" s="3"/>
    </row>
    <row r="4812" spans="1:12" ht="13.5" customHeight="1" x14ac:dyDescent="0.25">
      <c r="A4812" s="3" t="s">
        <v>70</v>
      </c>
      <c r="B4812" s="2" t="s">
        <v>43618</v>
      </c>
      <c r="C4812" s="2" t="s">
        <v>18938</v>
      </c>
      <c r="D4812" s="3" t="s">
        <v>18939</v>
      </c>
      <c r="E4812" s="3" t="s">
        <v>18939</v>
      </c>
      <c r="F4812" s="3" t="s">
        <v>18940</v>
      </c>
      <c r="G4812" s="3" t="s">
        <v>18941</v>
      </c>
      <c r="H4812" s="3" t="s">
        <v>36635</v>
      </c>
      <c r="I4812" s="3" t="s">
        <v>36635</v>
      </c>
      <c r="J4812" s="3" t="s">
        <v>36636</v>
      </c>
      <c r="K4812" s="3" t="s">
        <v>36637</v>
      </c>
      <c r="L4812" s="3"/>
    </row>
    <row r="4813" spans="1:12" ht="13.5" customHeight="1" x14ac:dyDescent="0.25">
      <c r="A4813" s="3" t="s">
        <v>70</v>
      </c>
      <c r="B4813" s="2" t="s">
        <v>43619</v>
      </c>
      <c r="C4813" s="2" t="s">
        <v>18942</v>
      </c>
      <c r="D4813" s="3" t="s">
        <v>18943</v>
      </c>
      <c r="E4813" s="3" t="s">
        <v>18943</v>
      </c>
      <c r="F4813" s="3" t="s">
        <v>18944</v>
      </c>
      <c r="G4813" s="3" t="s">
        <v>18945</v>
      </c>
      <c r="H4813" s="3" t="s">
        <v>36638</v>
      </c>
      <c r="I4813" s="3" t="s">
        <v>36638</v>
      </c>
      <c r="J4813" s="3" t="s">
        <v>36639</v>
      </c>
      <c r="K4813" s="3" t="s">
        <v>36640</v>
      </c>
      <c r="L4813" s="3"/>
    </row>
    <row r="4814" spans="1:12" ht="13.5" customHeight="1" x14ac:dyDescent="0.25">
      <c r="A4814" s="3" t="s">
        <v>9</v>
      </c>
      <c r="B4814" s="2" t="s">
        <v>43620</v>
      </c>
      <c r="C4814" s="2" t="s">
        <v>18946</v>
      </c>
      <c r="D4814" s="3" t="s">
        <v>18946</v>
      </c>
      <c r="E4814" s="3" t="s">
        <v>18947</v>
      </c>
      <c r="F4814" s="3" t="s">
        <v>18948</v>
      </c>
      <c r="G4814" s="3" t="s">
        <v>18949</v>
      </c>
      <c r="H4814" s="3" t="s">
        <v>18946</v>
      </c>
      <c r="I4814" s="3" t="s">
        <v>36641</v>
      </c>
      <c r="J4814" s="3" t="s">
        <v>36642</v>
      </c>
      <c r="K4814" s="3" t="s">
        <v>36643</v>
      </c>
      <c r="L4814" s="3"/>
    </row>
    <row r="4815" spans="1:12" ht="13.5" customHeight="1" x14ac:dyDescent="0.25">
      <c r="A4815" s="3" t="s">
        <v>9</v>
      </c>
      <c r="B4815" s="2" t="s">
        <v>43621</v>
      </c>
      <c r="C4815" s="2" t="s">
        <v>18950</v>
      </c>
      <c r="D4815" s="3" t="s">
        <v>18951</v>
      </c>
      <c r="E4815" s="3" t="s">
        <v>18952</v>
      </c>
      <c r="F4815" s="3" t="s">
        <v>18953</v>
      </c>
      <c r="G4815" s="3" t="s">
        <v>18954</v>
      </c>
      <c r="H4815" s="3" t="s">
        <v>36644</v>
      </c>
      <c r="I4815" s="3" t="s">
        <v>36645</v>
      </c>
      <c r="J4815" s="3" t="s">
        <v>36646</v>
      </c>
      <c r="K4815" s="3" t="s">
        <v>36647</v>
      </c>
      <c r="L4815" s="3"/>
    </row>
    <row r="4816" spans="1:12" ht="13.5" customHeight="1" x14ac:dyDescent="0.25">
      <c r="A4816" s="3" t="s">
        <v>9</v>
      </c>
      <c r="B4816" s="2" t="s">
        <v>43622</v>
      </c>
      <c r="C4816" s="2" t="s">
        <v>18955</v>
      </c>
      <c r="D4816" s="3" t="s">
        <v>18956</v>
      </c>
      <c r="E4816" s="3" t="s">
        <v>18957</v>
      </c>
      <c r="F4816" s="3" t="s">
        <v>18958</v>
      </c>
      <c r="G4816" s="3" t="s">
        <v>18959</v>
      </c>
      <c r="H4816" s="3" t="s">
        <v>36648</v>
      </c>
      <c r="I4816" s="3" t="s">
        <v>36649</v>
      </c>
      <c r="J4816" s="3" t="s">
        <v>36650</v>
      </c>
      <c r="K4816" s="4" t="s">
        <v>36651</v>
      </c>
      <c r="L4816" s="3"/>
    </row>
    <row r="4817" spans="1:12" ht="13.5" customHeight="1" x14ac:dyDescent="0.25">
      <c r="A4817" s="3" t="s">
        <v>9</v>
      </c>
      <c r="B4817" s="2" t="s">
        <v>43623</v>
      </c>
      <c r="C4817" s="2" t="s">
        <v>18960</v>
      </c>
      <c r="D4817" s="3" t="s">
        <v>18961</v>
      </c>
      <c r="E4817" s="3" t="s">
        <v>18961</v>
      </c>
      <c r="F4817" s="3" t="s">
        <v>18962</v>
      </c>
      <c r="G4817" s="3" t="s">
        <v>18963</v>
      </c>
      <c r="H4817" s="3" t="s">
        <v>36652</v>
      </c>
      <c r="I4817" s="3" t="s">
        <v>36652</v>
      </c>
      <c r="J4817" s="3" t="s">
        <v>36653</v>
      </c>
      <c r="K4817" s="3" t="s">
        <v>36654</v>
      </c>
      <c r="L4817" s="3"/>
    </row>
    <row r="4818" spans="1:12" ht="13.5" customHeight="1" x14ac:dyDescent="0.25">
      <c r="A4818" s="3" t="s">
        <v>188</v>
      </c>
      <c r="B4818" s="2" t="s">
        <v>43624</v>
      </c>
      <c r="C4818" s="2" t="s">
        <v>18964</v>
      </c>
      <c r="D4818" s="3" t="s">
        <v>18965</v>
      </c>
      <c r="E4818" s="3" t="s">
        <v>18965</v>
      </c>
      <c r="F4818" s="3" t="s">
        <v>18966</v>
      </c>
      <c r="G4818" s="3" t="s">
        <v>18967</v>
      </c>
      <c r="H4818" s="3" t="s">
        <v>36655</v>
      </c>
      <c r="I4818" s="3" t="s">
        <v>36655</v>
      </c>
      <c r="J4818" s="3" t="s">
        <v>36656</v>
      </c>
      <c r="K4818" s="4" t="s">
        <v>36657</v>
      </c>
      <c r="L4818" s="3"/>
    </row>
    <row r="4819" spans="1:12" ht="13.5" customHeight="1" x14ac:dyDescent="0.25">
      <c r="A4819" s="3" t="s">
        <v>988</v>
      </c>
      <c r="B4819" s="2" t="s">
        <v>43625</v>
      </c>
      <c r="C4819" s="2" t="s">
        <v>18968</v>
      </c>
      <c r="D4819" s="3" t="s">
        <v>18969</v>
      </c>
      <c r="E4819" s="3" t="s">
        <v>18969</v>
      </c>
      <c r="F4819" s="3" t="s">
        <v>18970</v>
      </c>
      <c r="G4819" s="3" t="s">
        <v>18971</v>
      </c>
      <c r="H4819" s="3" t="s">
        <v>36658</v>
      </c>
      <c r="I4819" s="3" t="s">
        <v>36658</v>
      </c>
      <c r="J4819" s="3" t="s">
        <v>36659</v>
      </c>
      <c r="K4819" s="3" t="s">
        <v>36660</v>
      </c>
      <c r="L4819" s="3"/>
    </row>
    <row r="4820" spans="1:12" ht="13.5" customHeight="1" x14ac:dyDescent="0.25">
      <c r="A4820" s="3" t="s">
        <v>506</v>
      </c>
      <c r="B4820" s="2" t="s">
        <v>43626</v>
      </c>
      <c r="C4820" s="2" t="s">
        <v>18972</v>
      </c>
      <c r="D4820" s="3" t="s">
        <v>18973</v>
      </c>
      <c r="E4820" s="3" t="s">
        <v>18973</v>
      </c>
      <c r="F4820" s="3" t="s">
        <v>18974</v>
      </c>
      <c r="G4820" s="3" t="s">
        <v>18973</v>
      </c>
      <c r="H4820" s="3" t="s">
        <v>36661</v>
      </c>
      <c r="I4820" s="3" t="s">
        <v>36661</v>
      </c>
      <c r="J4820" s="3" t="s">
        <v>36662</v>
      </c>
      <c r="K4820" s="3" t="s">
        <v>36661</v>
      </c>
      <c r="L4820" s="3"/>
    </row>
    <row r="4821" spans="1:12" ht="13.5" customHeight="1" x14ac:dyDescent="0.25">
      <c r="A4821" s="3" t="s">
        <v>988</v>
      </c>
      <c r="B4821" s="2" t="s">
        <v>43627</v>
      </c>
      <c r="C4821" s="2" t="s">
        <v>18975</v>
      </c>
      <c r="D4821" s="3" t="s">
        <v>18976</v>
      </c>
      <c r="E4821" s="3" t="s">
        <v>18976</v>
      </c>
      <c r="F4821" s="3" t="s">
        <v>18977</v>
      </c>
      <c r="G4821" s="3" t="s">
        <v>18978</v>
      </c>
      <c r="H4821" s="3" t="s">
        <v>36663</v>
      </c>
      <c r="I4821" s="3" t="s">
        <v>36663</v>
      </c>
      <c r="J4821" s="3" t="s">
        <v>36664</v>
      </c>
      <c r="K4821" s="3" t="s">
        <v>36665</v>
      </c>
      <c r="L4821" s="3"/>
    </row>
    <row r="4822" spans="1:12" ht="13.5" customHeight="1" x14ac:dyDescent="0.25">
      <c r="A4822" s="3" t="s">
        <v>988</v>
      </c>
      <c r="B4822" s="2" t="s">
        <v>43628</v>
      </c>
      <c r="C4822" s="2" t="s">
        <v>18979</v>
      </c>
      <c r="D4822" s="3" t="s">
        <v>18980</v>
      </c>
      <c r="E4822" s="3" t="s">
        <v>18980</v>
      </c>
      <c r="F4822" s="3" t="s">
        <v>18981</v>
      </c>
      <c r="G4822" s="3" t="s">
        <v>18982</v>
      </c>
      <c r="H4822" s="3" t="s">
        <v>36666</v>
      </c>
      <c r="I4822" s="3" t="s">
        <v>36666</v>
      </c>
      <c r="J4822" s="3" t="s">
        <v>36667</v>
      </c>
      <c r="K4822" s="3" t="s">
        <v>36668</v>
      </c>
      <c r="L4822" s="3"/>
    </row>
    <row r="4823" spans="1:12" ht="13.5" customHeight="1" x14ac:dyDescent="0.25">
      <c r="A4823" s="3" t="s">
        <v>988</v>
      </c>
      <c r="B4823" s="2" t="s">
        <v>43629</v>
      </c>
      <c r="C4823" s="2" t="s">
        <v>18983</v>
      </c>
      <c r="D4823" s="3" t="s">
        <v>18984</v>
      </c>
      <c r="E4823" s="3" t="s">
        <v>18984</v>
      </c>
      <c r="F4823" s="3" t="s">
        <v>18985</v>
      </c>
      <c r="G4823" s="3" t="s">
        <v>18986</v>
      </c>
      <c r="H4823" s="3" t="s">
        <v>36669</v>
      </c>
      <c r="I4823" s="3" t="s">
        <v>36669</v>
      </c>
      <c r="J4823" s="3" t="s">
        <v>36670</v>
      </c>
      <c r="K4823" s="3" t="s">
        <v>36671</v>
      </c>
      <c r="L4823" s="3"/>
    </row>
    <row r="4824" spans="1:12" ht="13.5" customHeight="1" x14ac:dyDescent="0.25">
      <c r="A4824" s="3" t="s">
        <v>988</v>
      </c>
      <c r="B4824" s="2" t="s">
        <v>43630</v>
      </c>
      <c r="C4824" s="2" t="s">
        <v>18987</v>
      </c>
      <c r="D4824" s="3" t="s">
        <v>18988</v>
      </c>
      <c r="E4824" s="3" t="s">
        <v>18988</v>
      </c>
      <c r="F4824" s="3" t="s">
        <v>18989</v>
      </c>
      <c r="G4824" s="3" t="s">
        <v>18990</v>
      </c>
      <c r="H4824" s="3" t="s">
        <v>36672</v>
      </c>
      <c r="I4824" s="3" t="s">
        <v>36672</v>
      </c>
      <c r="J4824" s="3" t="s">
        <v>36673</v>
      </c>
      <c r="K4824" s="3" t="s">
        <v>36674</v>
      </c>
      <c r="L4824" s="3"/>
    </row>
    <row r="4825" spans="1:12" ht="13.5" customHeight="1" x14ac:dyDescent="0.25">
      <c r="A4825" s="3" t="s">
        <v>988</v>
      </c>
      <c r="B4825" s="2" t="s">
        <v>43631</v>
      </c>
      <c r="C4825" s="2" t="s">
        <v>18991</v>
      </c>
      <c r="D4825" s="3" t="s">
        <v>18992</v>
      </c>
      <c r="E4825" s="3" t="s">
        <v>18992</v>
      </c>
      <c r="F4825" s="3" t="s">
        <v>18993</v>
      </c>
      <c r="G4825" s="3" t="s">
        <v>18994</v>
      </c>
      <c r="H4825" s="3" t="s">
        <v>36675</v>
      </c>
      <c r="I4825" s="3" t="s">
        <v>36675</v>
      </c>
      <c r="J4825" s="3" t="s">
        <v>36676</v>
      </c>
      <c r="K4825" s="3" t="s">
        <v>36677</v>
      </c>
      <c r="L4825" s="3"/>
    </row>
    <row r="4826" spans="1:12" ht="13.5" customHeight="1" x14ac:dyDescent="0.25">
      <c r="A4826" s="3" t="s">
        <v>988</v>
      </c>
      <c r="B4826" s="2" t="s">
        <v>43632</v>
      </c>
      <c r="C4826" s="2" t="s">
        <v>18995</v>
      </c>
      <c r="D4826" s="3" t="s">
        <v>18996</v>
      </c>
      <c r="E4826" s="3" t="s">
        <v>18996</v>
      </c>
      <c r="F4826" s="3" t="s">
        <v>18997</v>
      </c>
      <c r="G4826" s="3" t="s">
        <v>18998</v>
      </c>
      <c r="H4826" s="3" t="s">
        <v>36678</v>
      </c>
      <c r="I4826" s="3" t="s">
        <v>36678</v>
      </c>
      <c r="J4826" s="3" t="s">
        <v>36679</v>
      </c>
      <c r="K4826" s="3" t="s">
        <v>36680</v>
      </c>
      <c r="L4826" s="3"/>
    </row>
    <row r="4827" spans="1:12" ht="13.5" customHeight="1" x14ac:dyDescent="0.25">
      <c r="A4827" s="3" t="s">
        <v>988</v>
      </c>
      <c r="B4827" s="2" t="s">
        <v>43633</v>
      </c>
      <c r="C4827" s="2" t="s">
        <v>18999</v>
      </c>
      <c r="D4827" s="3" t="s">
        <v>19000</v>
      </c>
      <c r="E4827" s="3" t="s">
        <v>19000</v>
      </c>
      <c r="F4827" s="3" t="s">
        <v>19001</v>
      </c>
      <c r="G4827" s="3" t="s">
        <v>19002</v>
      </c>
      <c r="H4827" s="3" t="s">
        <v>36681</v>
      </c>
      <c r="I4827" s="3" t="s">
        <v>36681</v>
      </c>
      <c r="J4827" s="3" t="s">
        <v>36682</v>
      </c>
      <c r="K4827" s="3" t="s">
        <v>36683</v>
      </c>
      <c r="L4827" s="3"/>
    </row>
    <row r="4828" spans="1:12" ht="13.5" customHeight="1" x14ac:dyDescent="0.25">
      <c r="A4828" s="3" t="s">
        <v>988</v>
      </c>
      <c r="B4828" s="2" t="s">
        <v>43634</v>
      </c>
      <c r="C4828" s="2" t="s">
        <v>19003</v>
      </c>
      <c r="D4828" s="3" t="s">
        <v>19004</v>
      </c>
      <c r="E4828" s="3" t="s">
        <v>19004</v>
      </c>
      <c r="F4828" s="3" t="s">
        <v>19005</v>
      </c>
      <c r="G4828" s="3" t="s">
        <v>19006</v>
      </c>
      <c r="H4828" s="3" t="s">
        <v>36684</v>
      </c>
      <c r="I4828" s="3" t="s">
        <v>36684</v>
      </c>
      <c r="J4828" s="3" t="s">
        <v>36685</v>
      </c>
      <c r="K4828" s="3" t="s">
        <v>36686</v>
      </c>
      <c r="L4828" s="3"/>
    </row>
    <row r="4829" spans="1:12" ht="13.5" customHeight="1" x14ac:dyDescent="0.25">
      <c r="A4829" s="3" t="s">
        <v>988</v>
      </c>
      <c r="B4829" s="2" t="s">
        <v>43635</v>
      </c>
      <c r="C4829" s="2" t="s">
        <v>19007</v>
      </c>
      <c r="D4829" s="3" t="s">
        <v>19008</v>
      </c>
      <c r="E4829" s="3" t="s">
        <v>19008</v>
      </c>
      <c r="F4829" s="3" t="s">
        <v>19009</v>
      </c>
      <c r="G4829" s="3" t="s">
        <v>19010</v>
      </c>
      <c r="H4829" s="3" t="s">
        <v>36687</v>
      </c>
      <c r="I4829" s="3" t="s">
        <v>36687</v>
      </c>
      <c r="J4829" s="3" t="s">
        <v>36688</v>
      </c>
      <c r="K4829" s="3" t="s">
        <v>36689</v>
      </c>
      <c r="L4829" s="3"/>
    </row>
    <row r="4830" spans="1:12" ht="13.5" customHeight="1" x14ac:dyDescent="0.25">
      <c r="A4830" s="3" t="s">
        <v>988</v>
      </c>
      <c r="B4830" s="2" t="s">
        <v>43636</v>
      </c>
      <c r="C4830" s="2" t="s">
        <v>19011</v>
      </c>
      <c r="D4830" s="3" t="s">
        <v>19012</v>
      </c>
      <c r="E4830" s="3" t="s">
        <v>19012</v>
      </c>
      <c r="F4830" s="3" t="s">
        <v>19013</v>
      </c>
      <c r="G4830" s="3" t="s">
        <v>19014</v>
      </c>
      <c r="H4830" s="3" t="s">
        <v>36690</v>
      </c>
      <c r="I4830" s="3" t="s">
        <v>36690</v>
      </c>
      <c r="J4830" s="3" t="s">
        <v>36691</v>
      </c>
      <c r="K4830" s="3" t="s">
        <v>36692</v>
      </c>
      <c r="L4830" s="3"/>
    </row>
    <row r="4831" spans="1:12" ht="13.5" customHeight="1" x14ac:dyDescent="0.25">
      <c r="A4831" s="3" t="s">
        <v>70</v>
      </c>
      <c r="B4831" s="2" t="s">
        <v>43637</v>
      </c>
      <c r="C4831" s="2" t="s">
        <v>19015</v>
      </c>
      <c r="D4831" s="3" t="s">
        <v>19016</v>
      </c>
      <c r="E4831" s="3" t="s">
        <v>19016</v>
      </c>
      <c r="F4831" s="3" t="s">
        <v>19017</v>
      </c>
      <c r="G4831" s="3" t="s">
        <v>19018</v>
      </c>
      <c r="H4831" s="3" t="s">
        <v>36693</v>
      </c>
      <c r="I4831" s="3" t="s">
        <v>36693</v>
      </c>
      <c r="J4831" s="3" t="s">
        <v>36694</v>
      </c>
      <c r="K4831" s="4" t="s">
        <v>36695</v>
      </c>
      <c r="L4831" s="3"/>
    </row>
    <row r="4832" spans="1:12" ht="13.5" customHeight="1" x14ac:dyDescent="0.25">
      <c r="A4832" s="3" t="s">
        <v>162</v>
      </c>
      <c r="B4832" s="2" t="s">
        <v>43638</v>
      </c>
      <c r="C4832" s="2" t="s">
        <v>19019</v>
      </c>
      <c r="D4832" s="3" t="s">
        <v>19020</v>
      </c>
      <c r="E4832" s="3" t="s">
        <v>19020</v>
      </c>
      <c r="F4832" s="3" t="s">
        <v>19021</v>
      </c>
      <c r="G4832" s="3" t="s">
        <v>19022</v>
      </c>
      <c r="H4832" s="3" t="s">
        <v>36696</v>
      </c>
      <c r="I4832" s="3" t="s">
        <v>36696</v>
      </c>
      <c r="J4832" s="3" t="s">
        <v>36697</v>
      </c>
      <c r="K4832" s="3" t="s">
        <v>36698</v>
      </c>
      <c r="L4832" s="3"/>
    </row>
    <row r="4833" spans="1:12" ht="13.5" customHeight="1" x14ac:dyDescent="0.25">
      <c r="A4833" s="3" t="s">
        <v>188</v>
      </c>
      <c r="B4833" s="2" t="s">
        <v>43639</v>
      </c>
      <c r="C4833" s="2" t="s">
        <v>19023</v>
      </c>
      <c r="D4833" s="3" t="s">
        <v>19024</v>
      </c>
      <c r="E4833" s="3" t="s">
        <v>19024</v>
      </c>
      <c r="F4833" s="3" t="s">
        <v>19025</v>
      </c>
      <c r="G4833" s="3" t="s">
        <v>19024</v>
      </c>
      <c r="H4833" s="3" t="s">
        <v>36699</v>
      </c>
      <c r="I4833" s="3" t="s">
        <v>36699</v>
      </c>
      <c r="J4833" s="3" t="s">
        <v>36700</v>
      </c>
      <c r="K4833" s="3" t="s">
        <v>36699</v>
      </c>
      <c r="L4833" s="3"/>
    </row>
    <row r="4834" spans="1:12" ht="13.5" customHeight="1" x14ac:dyDescent="0.25">
      <c r="A4834" s="3" t="s">
        <v>988</v>
      </c>
      <c r="B4834" s="2" t="s">
        <v>43640</v>
      </c>
      <c r="C4834" s="2" t="s">
        <v>19026</v>
      </c>
      <c r="D4834" s="3" t="s">
        <v>19027</v>
      </c>
      <c r="E4834" s="3" t="s">
        <v>19027</v>
      </c>
      <c r="F4834" s="3" t="s">
        <v>19028</v>
      </c>
      <c r="G4834" s="3" t="s">
        <v>19029</v>
      </c>
      <c r="H4834" s="3" t="s">
        <v>36701</v>
      </c>
      <c r="I4834" s="3" t="s">
        <v>36701</v>
      </c>
      <c r="J4834" s="3" t="s">
        <v>36702</v>
      </c>
      <c r="K4834" s="3" t="s">
        <v>36703</v>
      </c>
      <c r="L4834" s="3"/>
    </row>
    <row r="4835" spans="1:12" ht="13.5" customHeight="1" x14ac:dyDescent="0.25">
      <c r="A4835" s="3" t="s">
        <v>1258</v>
      </c>
      <c r="B4835" s="2" t="s">
        <v>43641</v>
      </c>
      <c r="C4835" s="2" t="s">
        <v>19030</v>
      </c>
      <c r="D4835" s="3" t="s">
        <v>19031</v>
      </c>
      <c r="E4835" s="3" t="s">
        <v>19031</v>
      </c>
      <c r="F4835" s="3" t="s">
        <v>19032</v>
      </c>
      <c r="G4835" s="3" t="s">
        <v>19033</v>
      </c>
      <c r="H4835" s="3" t="s">
        <v>36704</v>
      </c>
      <c r="I4835" s="3" t="s">
        <v>36704</v>
      </c>
      <c r="J4835" s="3" t="s">
        <v>36705</v>
      </c>
      <c r="K4835" s="3" t="s">
        <v>36706</v>
      </c>
      <c r="L4835" s="3"/>
    </row>
    <row r="4836" spans="1:12" ht="13.5" customHeight="1" x14ac:dyDescent="0.25">
      <c r="A4836" s="3" t="s">
        <v>145</v>
      </c>
      <c r="B4836" s="2" t="s">
        <v>43642</v>
      </c>
      <c r="C4836" s="2" t="s">
        <v>19034</v>
      </c>
      <c r="D4836" s="3" t="s">
        <v>19035</v>
      </c>
      <c r="E4836" s="3" t="s">
        <v>19035</v>
      </c>
      <c r="F4836" s="3" t="s">
        <v>19036</v>
      </c>
      <c r="G4836" s="3" t="s">
        <v>19035</v>
      </c>
      <c r="H4836" s="3" t="s">
        <v>36707</v>
      </c>
      <c r="I4836" s="3" t="s">
        <v>36707</v>
      </c>
      <c r="J4836" s="3" t="s">
        <v>36708</v>
      </c>
      <c r="K4836" s="3" t="s">
        <v>36707</v>
      </c>
      <c r="L4836" s="3"/>
    </row>
    <row r="4837" spans="1:12" ht="13.5" customHeight="1" x14ac:dyDescent="0.25">
      <c r="A4837" s="3" t="s">
        <v>1258</v>
      </c>
      <c r="B4837" s="2" t="s">
        <v>43643</v>
      </c>
      <c r="C4837" s="2" t="s">
        <v>19037</v>
      </c>
      <c r="D4837" s="3" t="s">
        <v>19038</v>
      </c>
      <c r="E4837" s="3" t="s">
        <v>19038</v>
      </c>
      <c r="F4837" s="3" t="s">
        <v>19039</v>
      </c>
      <c r="G4837" s="3" t="s">
        <v>19040</v>
      </c>
      <c r="H4837" s="3" t="s">
        <v>36709</v>
      </c>
      <c r="I4837" s="3" t="s">
        <v>36709</v>
      </c>
      <c r="J4837" s="3" t="s">
        <v>36710</v>
      </c>
      <c r="K4837" s="3" t="s">
        <v>36711</v>
      </c>
      <c r="L4837" s="3"/>
    </row>
    <row r="4838" spans="1:12" ht="13.5" customHeight="1" x14ac:dyDescent="0.25">
      <c r="A4838" s="3" t="s">
        <v>9</v>
      </c>
      <c r="B4838" s="2" t="s">
        <v>43644</v>
      </c>
      <c r="C4838" s="2" t="s">
        <v>19041</v>
      </c>
      <c r="D4838" s="3" t="s">
        <v>19042</v>
      </c>
      <c r="E4838" s="3" t="s">
        <v>19042</v>
      </c>
      <c r="F4838" s="3" t="s">
        <v>19043</v>
      </c>
      <c r="G4838" s="3" t="s">
        <v>19044</v>
      </c>
      <c r="H4838" s="3" t="s">
        <v>36712</v>
      </c>
      <c r="I4838" s="3" t="s">
        <v>36712</v>
      </c>
      <c r="J4838" s="3" t="s">
        <v>36713</v>
      </c>
      <c r="K4838" s="3" t="s">
        <v>36714</v>
      </c>
      <c r="L4838" s="3"/>
    </row>
    <row r="4839" spans="1:12" ht="13.5" customHeight="1" x14ac:dyDescent="0.25">
      <c r="A4839" s="3" t="s">
        <v>106</v>
      </c>
      <c r="B4839" s="2" t="s">
        <v>43645</v>
      </c>
      <c r="C4839" s="2" t="s">
        <v>19045</v>
      </c>
      <c r="D4839" s="3" t="s">
        <v>19046</v>
      </c>
      <c r="E4839" s="3" t="s">
        <v>19046</v>
      </c>
      <c r="F4839" s="3" t="s">
        <v>19047</v>
      </c>
      <c r="G4839" s="3" t="s">
        <v>19048</v>
      </c>
      <c r="H4839" s="3" t="s">
        <v>36715</v>
      </c>
      <c r="I4839" s="3" t="s">
        <v>36715</v>
      </c>
      <c r="J4839" s="3" t="s">
        <v>36716</v>
      </c>
      <c r="K4839" s="3" t="s">
        <v>36717</v>
      </c>
      <c r="L4839" s="3"/>
    </row>
    <row r="4840" spans="1:12" ht="13.5" customHeight="1" x14ac:dyDescent="0.25">
      <c r="A4840" s="3" t="s">
        <v>9</v>
      </c>
      <c r="B4840" s="2" t="s">
        <v>43646</v>
      </c>
      <c r="C4840" s="2" t="s">
        <v>19049</v>
      </c>
      <c r="D4840" s="3" t="s">
        <v>19050</v>
      </c>
      <c r="E4840" s="3" t="s">
        <v>19051</v>
      </c>
      <c r="F4840" s="3" t="s">
        <v>19052</v>
      </c>
      <c r="G4840" s="3" t="s">
        <v>19053</v>
      </c>
      <c r="H4840" s="3" t="s">
        <v>36718</v>
      </c>
      <c r="I4840" s="3" t="s">
        <v>36719</v>
      </c>
      <c r="J4840" s="3" t="s">
        <v>36720</v>
      </c>
      <c r="K4840" s="3" t="s">
        <v>36721</v>
      </c>
      <c r="L4840" s="3"/>
    </row>
    <row r="4841" spans="1:12" ht="13.5" customHeight="1" x14ac:dyDescent="0.25">
      <c r="A4841" s="3" t="s">
        <v>9</v>
      </c>
      <c r="B4841" s="2" t="s">
        <v>43647</v>
      </c>
      <c r="C4841" s="2" t="s">
        <v>19054</v>
      </c>
      <c r="D4841" s="3" t="s">
        <v>19055</v>
      </c>
      <c r="E4841" s="3" t="s">
        <v>19055</v>
      </c>
      <c r="F4841" s="3" t="s">
        <v>19056</v>
      </c>
      <c r="G4841" s="3" t="s">
        <v>19057</v>
      </c>
      <c r="H4841" s="3" t="s">
        <v>36722</v>
      </c>
      <c r="I4841" s="3" t="s">
        <v>36722</v>
      </c>
      <c r="J4841" s="3" t="s">
        <v>36723</v>
      </c>
      <c r="K4841" s="3" t="s">
        <v>36724</v>
      </c>
      <c r="L4841" s="3"/>
    </row>
    <row r="4842" spans="1:12" ht="13.5" customHeight="1" x14ac:dyDescent="0.25">
      <c r="A4842" s="3" t="s">
        <v>9</v>
      </c>
      <c r="B4842" s="2" t="s">
        <v>43648</v>
      </c>
      <c r="C4842" s="2" t="s">
        <v>19058</v>
      </c>
      <c r="D4842" s="3" t="s">
        <v>19059</v>
      </c>
      <c r="E4842" s="3" t="s">
        <v>19059</v>
      </c>
      <c r="F4842" s="3" t="s">
        <v>19060</v>
      </c>
      <c r="G4842" s="3" t="s">
        <v>19061</v>
      </c>
      <c r="H4842" s="3" t="s">
        <v>36725</v>
      </c>
      <c r="I4842" s="3" t="s">
        <v>36725</v>
      </c>
      <c r="J4842" s="3" t="s">
        <v>36726</v>
      </c>
      <c r="K4842" s="3" t="s">
        <v>36727</v>
      </c>
      <c r="L4842" s="3"/>
    </row>
    <row r="4843" spans="1:12" ht="13.5" customHeight="1" x14ac:dyDescent="0.25">
      <c r="A4843" s="3" t="s">
        <v>188</v>
      </c>
      <c r="B4843" s="2" t="s">
        <v>43649</v>
      </c>
      <c r="C4843" s="2" t="s">
        <v>19062</v>
      </c>
      <c r="D4843" s="3" t="s">
        <v>19063</v>
      </c>
      <c r="E4843" s="3" t="s">
        <v>19063</v>
      </c>
      <c r="F4843" s="3" t="s">
        <v>19064</v>
      </c>
      <c r="G4843" s="3" t="s">
        <v>19063</v>
      </c>
      <c r="H4843" s="3" t="s">
        <v>36728</v>
      </c>
      <c r="I4843" s="3" t="s">
        <v>36728</v>
      </c>
      <c r="J4843" s="3" t="s">
        <v>36729</v>
      </c>
      <c r="K4843" s="3" t="s">
        <v>36728</v>
      </c>
      <c r="L4843" s="3"/>
    </row>
    <row r="4844" spans="1:12" ht="13.5" customHeight="1" x14ac:dyDescent="0.25">
      <c r="A4844" s="3" t="s">
        <v>70</v>
      </c>
      <c r="B4844" s="2" t="s">
        <v>43650</v>
      </c>
      <c r="C4844" s="2" t="s">
        <v>19065</v>
      </c>
      <c r="D4844" s="3" t="s">
        <v>19066</v>
      </c>
      <c r="E4844" s="3" t="s">
        <v>19066</v>
      </c>
      <c r="F4844" s="3" t="s">
        <v>19067</v>
      </c>
      <c r="G4844" s="3" t="s">
        <v>19068</v>
      </c>
      <c r="H4844" s="3" t="s">
        <v>36730</v>
      </c>
      <c r="I4844" s="3" t="s">
        <v>36730</v>
      </c>
      <c r="J4844" s="3" t="s">
        <v>36731</v>
      </c>
      <c r="K4844" s="3" t="s">
        <v>36732</v>
      </c>
      <c r="L4844" s="3"/>
    </row>
    <row r="4845" spans="1:12" ht="13.5" customHeight="1" x14ac:dyDescent="0.25">
      <c r="A4845" s="5" t="s">
        <v>13581</v>
      </c>
      <c r="B4845" s="5" t="s">
        <v>45146</v>
      </c>
      <c r="C4845" s="5" t="s">
        <v>45147</v>
      </c>
      <c r="D4845" s="5" t="s">
        <v>45148</v>
      </c>
      <c r="E4845" s="1" t="s">
        <v>45148</v>
      </c>
      <c r="F4845" s="1" t="s">
        <v>45149</v>
      </c>
      <c r="G4845" s="1" t="s">
        <v>45150</v>
      </c>
      <c r="H4845" s="5" t="str">
        <f ca="1">IFERROR(__xludf.DUMMYFUNCTION("GOOGLETRANSLATE(D196,""en"",""ja"")"),"間質細胞/総細胞")</f>
        <v>間質細胞/総細胞</v>
      </c>
      <c r="I4845" s="5" t="str">
        <f ca="1">IFERROR(__xludf.DUMMYFUNCTION("GOOGLETRANSLATE(E196,""en"",""ja"")"),"間質細胞/総細胞")</f>
        <v>間質細胞/総細胞</v>
      </c>
      <c r="J4845" s="5" t="str">
        <f ca="1">IFERROR(__xludf.DUMMYFUNCTION("GOOGLETRANSLATE(F196,""en"",""ja"")"),"生物標本中の間質細胞と総細胞の相対的な測定値（比率またはパーセンテージ）。")</f>
        <v>生物標本中の間質細胞と総細胞の相対的な測定値（比率またはパーセンテージ）。</v>
      </c>
      <c r="K4845" s="5" t="str">
        <f ca="1">IFERROR(__xludf.DUMMYFUNCTION("GOOGLETRANSLATE(G196,""en"",""ja"")"),"間質細胞と全細胞比の測定")</f>
        <v>間質細胞と全細胞比の測定</v>
      </c>
      <c r="L4845" s="3"/>
    </row>
    <row r="4846" spans="1:12" ht="13.5" customHeight="1" x14ac:dyDescent="0.25">
      <c r="A4846" s="3" t="s">
        <v>188</v>
      </c>
      <c r="B4846" s="2" t="s">
        <v>43651</v>
      </c>
      <c r="C4846" s="2" t="s">
        <v>19069</v>
      </c>
      <c r="D4846" s="3" t="s">
        <v>19070</v>
      </c>
      <c r="E4846" s="3" t="s">
        <v>19070</v>
      </c>
      <c r="F4846" s="3" t="s">
        <v>19071</v>
      </c>
      <c r="G4846" s="3" t="s">
        <v>19070</v>
      </c>
      <c r="H4846" s="3" t="s">
        <v>36733</v>
      </c>
      <c r="I4846" s="3" t="s">
        <v>36733</v>
      </c>
      <c r="J4846" s="3" t="s">
        <v>36734</v>
      </c>
      <c r="K4846" s="3" t="s">
        <v>36733</v>
      </c>
      <c r="L4846" s="3"/>
    </row>
    <row r="4847" spans="1:12" ht="13.5" customHeight="1" x14ac:dyDescent="0.25">
      <c r="A4847" s="3" t="s">
        <v>84</v>
      </c>
      <c r="B4847" s="2" t="s">
        <v>43652</v>
      </c>
      <c r="C4847" s="2" t="s">
        <v>19072</v>
      </c>
      <c r="D4847" s="3" t="s">
        <v>19073</v>
      </c>
      <c r="E4847" s="3" t="s">
        <v>19073</v>
      </c>
      <c r="F4847" s="3" t="s">
        <v>19074</v>
      </c>
      <c r="G4847" s="3" t="s">
        <v>19073</v>
      </c>
      <c r="H4847" s="3" t="s">
        <v>36735</v>
      </c>
      <c r="I4847" s="3" t="s">
        <v>36735</v>
      </c>
      <c r="J4847" s="3" t="s">
        <v>36736</v>
      </c>
      <c r="K4847" s="3" t="s">
        <v>36735</v>
      </c>
      <c r="L4847" s="3"/>
    </row>
    <row r="4848" spans="1:12" ht="13.5" customHeight="1" x14ac:dyDescent="0.25">
      <c r="A4848" s="3" t="s">
        <v>9</v>
      </c>
      <c r="B4848" s="2" t="s">
        <v>43653</v>
      </c>
      <c r="C4848" s="2" t="s">
        <v>19075</v>
      </c>
      <c r="D4848" s="3" t="s">
        <v>19076</v>
      </c>
      <c r="E4848" s="3" t="s">
        <v>19077</v>
      </c>
      <c r="F4848" s="3" t="s">
        <v>19078</v>
      </c>
      <c r="G4848" s="3" t="s">
        <v>19079</v>
      </c>
      <c r="H4848" s="3" t="s">
        <v>36737</v>
      </c>
      <c r="I4848" s="3" t="s">
        <v>36738</v>
      </c>
      <c r="J4848" s="3" t="s">
        <v>36739</v>
      </c>
      <c r="K4848" s="3" t="s">
        <v>36740</v>
      </c>
      <c r="L4848" s="3"/>
    </row>
    <row r="4849" spans="1:12" ht="13.5" customHeight="1" x14ac:dyDescent="0.25">
      <c r="A4849" s="3" t="s">
        <v>9</v>
      </c>
      <c r="B4849" s="2" t="s">
        <v>43654</v>
      </c>
      <c r="C4849" s="2" t="s">
        <v>19080</v>
      </c>
      <c r="D4849" s="3" t="s">
        <v>19081</v>
      </c>
      <c r="E4849" s="3" t="s">
        <v>19082</v>
      </c>
      <c r="F4849" s="3" t="s">
        <v>19083</v>
      </c>
      <c r="G4849" s="3" t="s">
        <v>19084</v>
      </c>
      <c r="H4849" s="3" t="s">
        <v>36741</v>
      </c>
      <c r="I4849" s="3" t="s">
        <v>36742</v>
      </c>
      <c r="J4849" s="3" t="s">
        <v>36743</v>
      </c>
      <c r="K4849" s="3" t="s">
        <v>36744</v>
      </c>
      <c r="L4849" s="3"/>
    </row>
    <row r="4850" spans="1:12" ht="13.5" customHeight="1" x14ac:dyDescent="0.25">
      <c r="A4850" s="3" t="s">
        <v>988</v>
      </c>
      <c r="B4850" s="2" t="s">
        <v>43655</v>
      </c>
      <c r="C4850" s="2" t="s">
        <v>19085</v>
      </c>
      <c r="D4850" s="3" t="s">
        <v>19086</v>
      </c>
      <c r="E4850" s="3" t="s">
        <v>19086</v>
      </c>
      <c r="F4850" s="3" t="s">
        <v>19087</v>
      </c>
      <c r="G4850" s="3" t="s">
        <v>19088</v>
      </c>
      <c r="H4850" s="3" t="s">
        <v>36745</v>
      </c>
      <c r="I4850" s="3" t="s">
        <v>36745</v>
      </c>
      <c r="J4850" s="3" t="s">
        <v>36746</v>
      </c>
      <c r="K4850" s="3" t="s">
        <v>36747</v>
      </c>
      <c r="L4850" s="3"/>
    </row>
    <row r="4851" spans="1:12" ht="13.5" customHeight="1" x14ac:dyDescent="0.25">
      <c r="A4851" s="3" t="s">
        <v>988</v>
      </c>
      <c r="B4851" s="2" t="s">
        <v>43656</v>
      </c>
      <c r="C4851" s="2" t="s">
        <v>19089</v>
      </c>
      <c r="D4851" s="3" t="s">
        <v>19090</v>
      </c>
      <c r="E4851" s="3" t="s">
        <v>19090</v>
      </c>
      <c r="F4851" s="3" t="s">
        <v>19091</v>
      </c>
      <c r="G4851" s="3" t="s">
        <v>19092</v>
      </c>
      <c r="H4851" s="3" t="s">
        <v>36748</v>
      </c>
      <c r="I4851" s="3" t="s">
        <v>36748</v>
      </c>
      <c r="J4851" s="3" t="s">
        <v>36749</v>
      </c>
      <c r="K4851" s="3" t="s">
        <v>36750</v>
      </c>
      <c r="L4851" s="3"/>
    </row>
    <row r="4852" spans="1:12" ht="13.5" customHeight="1" x14ac:dyDescent="0.25">
      <c r="A4852" s="5" t="s">
        <v>13581</v>
      </c>
      <c r="B4852" s="5" t="s">
        <v>45151</v>
      </c>
      <c r="C4852" s="5" t="s">
        <v>45152</v>
      </c>
      <c r="D4852" s="5" t="s">
        <v>45153</v>
      </c>
      <c r="E4852" s="1" t="s">
        <v>45154</v>
      </c>
      <c r="F4852" s="1" t="s">
        <v>45155</v>
      </c>
      <c r="G4852" s="1" t="s">
        <v>45153</v>
      </c>
      <c r="H4852" s="5" t="str">
        <f ca="1">IFERROR(__xludf.DUMMYFUNCTION("GOOGLETRANSLATE(D197,""en"",""ja"")"),"脂肪肝の程度")</f>
        <v>脂肪肝の程度</v>
      </c>
      <c r="I4852" s="5" t="str">
        <f ca="1">IFERROR(__xludf.DUMMYFUNCTION("GOOGLETRANSLATE(E197,""en"",""ja"")"),"脂肪肝の程度; 脂肪肝のグレード")</f>
        <v>脂肪肝の程度; 脂肪肝のグレード</v>
      </c>
      <c r="J4852" s="5" t="str">
        <f ca="1">IFERROR(__xludf.DUMMYFUNCTION("GOOGLETRANSLATE(F197,""en"",""ja"")"),"生物学的標本における脂肪変性（脂肪組織）の量または程度の評価。")</f>
        <v>生物学的標本における脂肪変性（脂肪組織）の量または程度の評価。</v>
      </c>
      <c r="K4852" s="5" t="str">
        <f ca="1">IFERROR(__xludf.DUMMYFUNCTION("GOOGLETRANSLATE(G197,""en"",""ja"")"),"脂肪肝の程度")</f>
        <v>脂肪肝の程度</v>
      </c>
      <c r="L4852" s="3"/>
    </row>
    <row r="4853" spans="1:12" ht="13.5" customHeight="1" x14ac:dyDescent="0.25">
      <c r="A4853" s="5" t="s">
        <v>13581</v>
      </c>
      <c r="B4853" s="5" t="s">
        <v>45156</v>
      </c>
      <c r="C4853" s="5" t="s">
        <v>45157</v>
      </c>
      <c r="D4853" s="5" t="s">
        <v>45158</v>
      </c>
      <c r="E4853" s="1" t="s">
        <v>45158</v>
      </c>
      <c r="F4853" s="1" t="s">
        <v>45159</v>
      </c>
      <c r="G4853" s="1" t="s">
        <v>45158</v>
      </c>
      <c r="H4853" s="5" t="str">
        <f ca="1">IFERROR(__xludf.DUMMYFUNCTION("GOOGLETRANSLATE(D198,""en"",""ja"")"),"脂肪肝の場所")</f>
        <v>脂肪肝の場所</v>
      </c>
      <c r="I4853" s="5" t="str">
        <f ca="1">IFERROR(__xludf.DUMMYFUNCTION("GOOGLETRANSLATE(E198,""en"",""ja"")"),"脂肪肝の場所")</f>
        <v>脂肪肝の場所</v>
      </c>
      <c r="J4853" s="5" t="str">
        <f ca="1">IFERROR(__xludf.DUMMYFUNCTION("GOOGLETRANSLATE(F198,""en"",""ja"")"),"生物標本における脂肪変性症（脂肪組織）の主な分布パターンの評価。")</f>
        <v>生物標本における脂肪変性症（脂肪組織）の主な分布パターンの評価。</v>
      </c>
      <c r="K4853" s="5" t="str">
        <f ca="1">IFERROR(__xludf.DUMMYFUNCTION("GOOGLETRANSLATE(G198,""en"",""ja"")"),"脂肪肝の場所")</f>
        <v>脂肪肝の場所</v>
      </c>
      <c r="L4853" s="3"/>
    </row>
    <row r="4854" spans="1:12" ht="13.5" customHeight="1" x14ac:dyDescent="0.25">
      <c r="A4854" s="3" t="s">
        <v>988</v>
      </c>
      <c r="B4854" s="2" t="s">
        <v>43657</v>
      </c>
      <c r="C4854" s="2" t="s">
        <v>19093</v>
      </c>
      <c r="D4854" s="3" t="s">
        <v>19094</v>
      </c>
      <c r="E4854" s="3" t="s">
        <v>19094</v>
      </c>
      <c r="F4854" s="3" t="s">
        <v>19095</v>
      </c>
      <c r="G4854" s="3" t="s">
        <v>19096</v>
      </c>
      <c r="H4854" s="3" t="s">
        <v>36751</v>
      </c>
      <c r="I4854" s="3" t="s">
        <v>36751</v>
      </c>
      <c r="J4854" s="3" t="s">
        <v>36752</v>
      </c>
      <c r="K4854" s="3" t="s">
        <v>36753</v>
      </c>
      <c r="L4854" s="3"/>
    </row>
    <row r="4855" spans="1:12" ht="13.5" customHeight="1" x14ac:dyDescent="0.25">
      <c r="A4855" s="3" t="s">
        <v>1667</v>
      </c>
      <c r="B4855" s="2" t="s">
        <v>43657</v>
      </c>
      <c r="C4855" s="2" t="s">
        <v>19093</v>
      </c>
      <c r="D4855" s="3" t="s">
        <v>19094</v>
      </c>
      <c r="E4855" s="3" t="s">
        <v>19094</v>
      </c>
      <c r="F4855" s="3" t="s">
        <v>19095</v>
      </c>
      <c r="G4855" s="3" t="s">
        <v>19096</v>
      </c>
      <c r="H4855" s="3" t="s">
        <v>36751</v>
      </c>
      <c r="I4855" s="3" t="s">
        <v>36751</v>
      </c>
      <c r="J4855" s="3" t="s">
        <v>36752</v>
      </c>
      <c r="K4855" s="3" t="s">
        <v>36753</v>
      </c>
      <c r="L4855" s="3"/>
    </row>
    <row r="4856" spans="1:12" ht="13.5" customHeight="1" x14ac:dyDescent="0.25">
      <c r="A4856" s="3" t="s">
        <v>54</v>
      </c>
      <c r="B4856" s="2" t="s">
        <v>43658</v>
      </c>
      <c r="C4856" s="2" t="s">
        <v>19097</v>
      </c>
      <c r="D4856" s="3" t="s">
        <v>19098</v>
      </c>
      <c r="E4856" s="3" t="s">
        <v>19099</v>
      </c>
      <c r="F4856" s="3" t="s">
        <v>19100</v>
      </c>
      <c r="G4856" s="3" t="s">
        <v>19101</v>
      </c>
      <c r="H4856" s="3" t="s">
        <v>36754</v>
      </c>
      <c r="I4856" s="3" t="s">
        <v>36755</v>
      </c>
      <c r="J4856" s="3" t="s">
        <v>36756</v>
      </c>
      <c r="K4856" s="3" t="s">
        <v>36757</v>
      </c>
      <c r="L4856" s="3"/>
    </row>
    <row r="4857" spans="1:12" ht="13.5" customHeight="1" x14ac:dyDescent="0.25">
      <c r="A4857" s="3" t="s">
        <v>1560</v>
      </c>
      <c r="B4857" s="2" t="s">
        <v>43659</v>
      </c>
      <c r="C4857" s="2" t="s">
        <v>19102</v>
      </c>
      <c r="D4857" s="3" t="s">
        <v>19103</v>
      </c>
      <c r="E4857" s="3" t="s">
        <v>19103</v>
      </c>
      <c r="F4857" s="3" t="s">
        <v>19104</v>
      </c>
      <c r="G4857" s="3" t="s">
        <v>19105</v>
      </c>
      <c r="H4857" s="3" t="s">
        <v>36758</v>
      </c>
      <c r="I4857" s="3" t="s">
        <v>36758</v>
      </c>
      <c r="J4857" s="3" t="s">
        <v>36759</v>
      </c>
      <c r="K4857" s="3" t="s">
        <v>36760</v>
      </c>
      <c r="L4857" s="3"/>
    </row>
    <row r="4858" spans="1:12" ht="13.5" customHeight="1" x14ac:dyDescent="0.25">
      <c r="A4858" s="3" t="s">
        <v>1560</v>
      </c>
      <c r="B4858" s="2" t="s">
        <v>43660</v>
      </c>
      <c r="C4858" s="2" t="s">
        <v>19106</v>
      </c>
      <c r="D4858" s="3" t="s">
        <v>19107</v>
      </c>
      <c r="E4858" s="3" t="s">
        <v>19107</v>
      </c>
      <c r="F4858" s="3" t="s">
        <v>19108</v>
      </c>
      <c r="G4858" s="3" t="s">
        <v>19109</v>
      </c>
      <c r="H4858" s="3" t="s">
        <v>36761</v>
      </c>
      <c r="I4858" s="3" t="s">
        <v>36761</v>
      </c>
      <c r="J4858" s="3" t="s">
        <v>36762</v>
      </c>
      <c r="K4858" s="3" t="s">
        <v>36763</v>
      </c>
      <c r="L4858" s="3"/>
    </row>
    <row r="4859" spans="1:12" ht="13.5" customHeight="1" x14ac:dyDescent="0.25">
      <c r="A4859" s="3" t="s">
        <v>162</v>
      </c>
      <c r="B4859" s="2" t="s">
        <v>43661</v>
      </c>
      <c r="C4859" s="2" t="s">
        <v>19110</v>
      </c>
      <c r="D4859" s="3" t="s">
        <v>19111</v>
      </c>
      <c r="E4859" s="3" t="s">
        <v>19111</v>
      </c>
      <c r="F4859" s="3" t="s">
        <v>19112</v>
      </c>
      <c r="G4859" s="3" t="s">
        <v>19111</v>
      </c>
      <c r="H4859" s="3" t="s">
        <v>36764</v>
      </c>
      <c r="I4859" s="3" t="s">
        <v>36764</v>
      </c>
      <c r="J4859" s="3" t="s">
        <v>36765</v>
      </c>
      <c r="K4859" s="3" t="s">
        <v>36764</v>
      </c>
      <c r="L4859" s="3"/>
    </row>
    <row r="4860" spans="1:12" ht="13.5" customHeight="1" x14ac:dyDescent="0.25">
      <c r="A4860" s="3" t="s">
        <v>9</v>
      </c>
      <c r="B4860" s="2" t="s">
        <v>43662</v>
      </c>
      <c r="C4860" s="2" t="s">
        <v>19113</v>
      </c>
      <c r="D4860" s="3" t="s">
        <v>19114</v>
      </c>
      <c r="E4860" s="3" t="s">
        <v>19114</v>
      </c>
      <c r="F4860" s="3" t="s">
        <v>19115</v>
      </c>
      <c r="G4860" s="3" t="s">
        <v>19116</v>
      </c>
      <c r="H4860" s="3" t="s">
        <v>36766</v>
      </c>
      <c r="I4860" s="3" t="s">
        <v>36766</v>
      </c>
      <c r="J4860" s="3" t="s">
        <v>36767</v>
      </c>
      <c r="K4860" s="3" t="s">
        <v>36768</v>
      </c>
      <c r="L4860" s="3"/>
    </row>
    <row r="4861" spans="1:12" ht="13.5" customHeight="1" x14ac:dyDescent="0.25">
      <c r="A4861" s="3" t="s">
        <v>9</v>
      </c>
      <c r="B4861" s="2" t="s">
        <v>43663</v>
      </c>
      <c r="C4861" s="2" t="s">
        <v>19117</v>
      </c>
      <c r="D4861" s="3" t="s">
        <v>19118</v>
      </c>
      <c r="E4861" s="3" t="s">
        <v>19119</v>
      </c>
      <c r="F4861" s="3" t="s">
        <v>19120</v>
      </c>
      <c r="G4861" s="3" t="s">
        <v>19121</v>
      </c>
      <c r="H4861" s="3" t="s">
        <v>36769</v>
      </c>
      <c r="I4861" s="3" t="s">
        <v>36769</v>
      </c>
      <c r="J4861" s="3" t="s">
        <v>36770</v>
      </c>
      <c r="K4861" s="3" t="s">
        <v>36771</v>
      </c>
      <c r="L4861" s="3"/>
    </row>
    <row r="4862" spans="1:12" ht="13.5" customHeight="1" x14ac:dyDescent="0.25">
      <c r="A4862" s="3" t="s">
        <v>213</v>
      </c>
      <c r="B4862" s="2" t="s">
        <v>43664</v>
      </c>
      <c r="C4862" s="2" t="s">
        <v>19122</v>
      </c>
      <c r="D4862" s="3" t="s">
        <v>19123</v>
      </c>
      <c r="E4862" s="3" t="s">
        <v>19124</v>
      </c>
      <c r="F4862" s="3" t="s">
        <v>19125</v>
      </c>
      <c r="G4862" s="3" t="s">
        <v>19126</v>
      </c>
      <c r="H4862" s="3" t="s">
        <v>36772</v>
      </c>
      <c r="I4862" s="3" t="s">
        <v>36773</v>
      </c>
      <c r="J4862" s="3" t="s">
        <v>36774</v>
      </c>
      <c r="K4862" s="3" t="s">
        <v>36775</v>
      </c>
      <c r="L4862" s="3"/>
    </row>
    <row r="4863" spans="1:12" ht="13.5" customHeight="1" x14ac:dyDescent="0.25">
      <c r="A4863" s="3" t="s">
        <v>213</v>
      </c>
      <c r="B4863" s="2" t="s">
        <v>43665</v>
      </c>
      <c r="C4863" s="2" t="s">
        <v>19127</v>
      </c>
      <c r="D4863" s="3" t="s">
        <v>19128</v>
      </c>
      <c r="E4863" s="3" t="s">
        <v>19129</v>
      </c>
      <c r="F4863" s="3" t="s">
        <v>19130</v>
      </c>
      <c r="G4863" s="3" t="s">
        <v>19131</v>
      </c>
      <c r="H4863" s="3" t="s">
        <v>36776</v>
      </c>
      <c r="I4863" s="3" t="s">
        <v>36777</v>
      </c>
      <c r="J4863" s="3" t="s">
        <v>36778</v>
      </c>
      <c r="K4863" s="3" t="s">
        <v>36779</v>
      </c>
      <c r="L4863" s="3"/>
    </row>
    <row r="4864" spans="1:12" ht="13.5" customHeight="1" x14ac:dyDescent="0.25">
      <c r="A4864" s="3" t="s">
        <v>213</v>
      </c>
      <c r="B4864" s="2" t="s">
        <v>43666</v>
      </c>
      <c r="C4864" s="2" t="s">
        <v>19132</v>
      </c>
      <c r="D4864" s="3" t="s">
        <v>19133</v>
      </c>
      <c r="E4864" s="3" t="s">
        <v>19134</v>
      </c>
      <c r="F4864" s="3" t="s">
        <v>19135</v>
      </c>
      <c r="G4864" s="3" t="s">
        <v>19136</v>
      </c>
      <c r="H4864" s="3" t="s">
        <v>36780</v>
      </c>
      <c r="I4864" s="3" t="s">
        <v>36781</v>
      </c>
      <c r="J4864" s="3" t="s">
        <v>36782</v>
      </c>
      <c r="K4864" s="4" t="s">
        <v>36783</v>
      </c>
      <c r="L4864" s="3"/>
    </row>
    <row r="4865" spans="1:12" ht="13.5" customHeight="1" x14ac:dyDescent="0.25">
      <c r="A4865" s="3" t="s">
        <v>213</v>
      </c>
      <c r="B4865" s="2" t="s">
        <v>43667</v>
      </c>
      <c r="C4865" s="2" t="s">
        <v>19137</v>
      </c>
      <c r="D4865" s="3" t="s">
        <v>19138</v>
      </c>
      <c r="E4865" s="3" t="s">
        <v>19138</v>
      </c>
      <c r="F4865" s="3" t="s">
        <v>19139</v>
      </c>
      <c r="G4865" s="3" t="s">
        <v>19140</v>
      </c>
      <c r="H4865" s="3" t="s">
        <v>36784</v>
      </c>
      <c r="I4865" s="3" t="s">
        <v>36784</v>
      </c>
      <c r="J4865" s="3" t="s">
        <v>36785</v>
      </c>
      <c r="K4865" s="3" t="s">
        <v>36784</v>
      </c>
      <c r="L4865" s="3"/>
    </row>
    <row r="4866" spans="1:12" ht="13.5" customHeight="1" x14ac:dyDescent="0.25">
      <c r="A4866" s="3" t="s">
        <v>213</v>
      </c>
      <c r="B4866" s="2" t="s">
        <v>43668</v>
      </c>
      <c r="C4866" s="2" t="s">
        <v>19141</v>
      </c>
      <c r="D4866" s="3" t="s">
        <v>19142</v>
      </c>
      <c r="E4866" s="3" t="s">
        <v>19142</v>
      </c>
      <c r="F4866" s="3" t="s">
        <v>19143</v>
      </c>
      <c r="G4866" s="3" t="s">
        <v>19144</v>
      </c>
      <c r="H4866" s="3" t="s">
        <v>36786</v>
      </c>
      <c r="I4866" s="3" t="s">
        <v>36786</v>
      </c>
      <c r="J4866" s="3" t="s">
        <v>36787</v>
      </c>
      <c r="K4866" s="3" t="s">
        <v>36786</v>
      </c>
      <c r="L4866" s="3"/>
    </row>
    <row r="4867" spans="1:12" ht="13.5" customHeight="1" x14ac:dyDescent="0.25">
      <c r="A4867" s="3" t="s">
        <v>213</v>
      </c>
      <c r="B4867" s="2" t="s">
        <v>43669</v>
      </c>
      <c r="C4867" s="2" t="s">
        <v>19145</v>
      </c>
      <c r="D4867" s="3" t="s">
        <v>19146</v>
      </c>
      <c r="E4867" s="3" t="s">
        <v>19146</v>
      </c>
      <c r="F4867" s="3" t="s">
        <v>19147</v>
      </c>
      <c r="G4867" s="3" t="s">
        <v>19148</v>
      </c>
      <c r="H4867" s="3" t="s">
        <v>36788</v>
      </c>
      <c r="I4867" s="3" t="s">
        <v>36788</v>
      </c>
      <c r="J4867" s="3" t="s">
        <v>36789</v>
      </c>
      <c r="K4867" s="3" t="s">
        <v>36788</v>
      </c>
      <c r="L4867" s="3"/>
    </row>
    <row r="4868" spans="1:12" ht="13.5" customHeight="1" x14ac:dyDescent="0.25">
      <c r="A4868" s="3" t="s">
        <v>213</v>
      </c>
      <c r="B4868" s="2" t="s">
        <v>43670</v>
      </c>
      <c r="C4868" s="2" t="s">
        <v>19149</v>
      </c>
      <c r="D4868" s="3" t="s">
        <v>19150</v>
      </c>
      <c r="E4868" s="3" t="s">
        <v>19150</v>
      </c>
      <c r="F4868" s="3" t="s">
        <v>19151</v>
      </c>
      <c r="G4868" s="3" t="s">
        <v>19152</v>
      </c>
      <c r="H4868" s="3" t="s">
        <v>36790</v>
      </c>
      <c r="I4868" s="3" t="s">
        <v>36790</v>
      </c>
      <c r="J4868" s="3" t="s">
        <v>36791</v>
      </c>
      <c r="K4868" s="3" t="s">
        <v>36792</v>
      </c>
      <c r="L4868" s="3"/>
    </row>
    <row r="4869" spans="1:12" ht="13.5" customHeight="1" x14ac:dyDescent="0.25">
      <c r="A4869" s="3" t="s">
        <v>213</v>
      </c>
      <c r="B4869" s="2" t="s">
        <v>43671</v>
      </c>
      <c r="C4869" s="2" t="s">
        <v>19153</v>
      </c>
      <c r="D4869" s="3" t="s">
        <v>19154</v>
      </c>
      <c r="E4869" s="3" t="s">
        <v>19155</v>
      </c>
      <c r="F4869" s="3" t="s">
        <v>19156</v>
      </c>
      <c r="G4869" s="3" t="s">
        <v>19157</v>
      </c>
      <c r="H4869" s="3" t="s">
        <v>36793</v>
      </c>
      <c r="I4869" s="3" t="s">
        <v>36794</v>
      </c>
      <c r="J4869" s="3" t="s">
        <v>36795</v>
      </c>
      <c r="K4869" s="3" t="s">
        <v>36793</v>
      </c>
      <c r="L4869" s="3"/>
    </row>
    <row r="4870" spans="1:12" ht="13.5" customHeight="1" x14ac:dyDescent="0.25">
      <c r="A4870" s="3" t="s">
        <v>213</v>
      </c>
      <c r="B4870" s="2" t="s">
        <v>43672</v>
      </c>
      <c r="C4870" s="2" t="s">
        <v>19158</v>
      </c>
      <c r="D4870" s="3" t="s">
        <v>19159</v>
      </c>
      <c r="E4870" s="3" t="s">
        <v>19159</v>
      </c>
      <c r="F4870" s="3" t="s">
        <v>19160</v>
      </c>
      <c r="G4870" s="3" t="s">
        <v>19161</v>
      </c>
      <c r="H4870" s="3" t="s">
        <v>36796</v>
      </c>
      <c r="I4870" s="3" t="s">
        <v>36796</v>
      </c>
      <c r="J4870" s="3" t="s">
        <v>36797</v>
      </c>
      <c r="K4870" s="3" t="s">
        <v>36796</v>
      </c>
      <c r="L4870" s="3"/>
    </row>
    <row r="4871" spans="1:12" ht="13.5" customHeight="1" x14ac:dyDescent="0.25">
      <c r="A4871" s="3" t="s">
        <v>213</v>
      </c>
      <c r="B4871" s="2" t="s">
        <v>43673</v>
      </c>
      <c r="C4871" s="2" t="s">
        <v>19162</v>
      </c>
      <c r="D4871" s="3" t="s">
        <v>19163</v>
      </c>
      <c r="E4871" s="3" t="s">
        <v>19163</v>
      </c>
      <c r="F4871" s="3" t="s">
        <v>19164</v>
      </c>
      <c r="G4871" s="3" t="s">
        <v>19165</v>
      </c>
      <c r="H4871" s="3" t="s">
        <v>36798</v>
      </c>
      <c r="I4871" s="3" t="s">
        <v>36798</v>
      </c>
      <c r="J4871" s="3" t="s">
        <v>36799</v>
      </c>
      <c r="K4871" s="3" t="s">
        <v>36800</v>
      </c>
      <c r="L4871" s="3"/>
    </row>
    <row r="4872" spans="1:12" ht="13.5" customHeight="1" x14ac:dyDescent="0.25">
      <c r="A4872" s="3" t="s">
        <v>8561</v>
      </c>
      <c r="B4872" s="2" t="s">
        <v>43674</v>
      </c>
      <c r="C4872" s="2" t="s">
        <v>19166</v>
      </c>
      <c r="D4872" s="3" t="s">
        <v>19167</v>
      </c>
      <c r="E4872" s="3" t="s">
        <v>19167</v>
      </c>
      <c r="F4872" s="3" t="s">
        <v>19168</v>
      </c>
      <c r="G4872" s="3" t="s">
        <v>19169</v>
      </c>
      <c r="H4872" s="3" t="s">
        <v>36801</v>
      </c>
      <c r="I4872" s="3" t="s">
        <v>36801</v>
      </c>
      <c r="J4872" s="3" t="s">
        <v>36802</v>
      </c>
      <c r="K4872" s="3" t="s">
        <v>36803</v>
      </c>
      <c r="L4872" s="3"/>
    </row>
    <row r="4873" spans="1:12" ht="13.5" customHeight="1" x14ac:dyDescent="0.25">
      <c r="A4873" s="3" t="s">
        <v>6397</v>
      </c>
      <c r="B4873" s="2" t="s">
        <v>43675</v>
      </c>
      <c r="C4873" s="2" t="s">
        <v>19170</v>
      </c>
      <c r="D4873" s="3" t="s">
        <v>19171</v>
      </c>
      <c r="E4873" s="3" t="s">
        <v>19171</v>
      </c>
      <c r="F4873" s="3" t="s">
        <v>19172</v>
      </c>
      <c r="G4873" s="3" t="s">
        <v>19171</v>
      </c>
      <c r="H4873" s="3" t="s">
        <v>36804</v>
      </c>
      <c r="I4873" s="3" t="s">
        <v>36804</v>
      </c>
      <c r="J4873" s="3" t="s">
        <v>36805</v>
      </c>
      <c r="K4873" s="3" t="s">
        <v>36804</v>
      </c>
      <c r="L4873" s="3"/>
    </row>
    <row r="4874" spans="1:12" ht="13.5" customHeight="1" x14ac:dyDescent="0.25">
      <c r="A4874" s="3" t="s">
        <v>162</v>
      </c>
      <c r="B4874" s="2" t="s">
        <v>43676</v>
      </c>
      <c r="C4874" s="2" t="s">
        <v>19173</v>
      </c>
      <c r="D4874" s="3" t="s">
        <v>19174</v>
      </c>
      <c r="E4874" s="3" t="s">
        <v>19174</v>
      </c>
      <c r="F4874" s="3" t="s">
        <v>19175</v>
      </c>
      <c r="G4874" s="3" t="s">
        <v>19176</v>
      </c>
      <c r="H4874" s="3" t="s">
        <v>36806</v>
      </c>
      <c r="I4874" s="3" t="s">
        <v>36806</v>
      </c>
      <c r="J4874" s="3" t="s">
        <v>36807</v>
      </c>
      <c r="K4874" s="3" t="s">
        <v>36808</v>
      </c>
      <c r="L4874" s="3"/>
    </row>
    <row r="4875" spans="1:12" ht="13.5" customHeight="1" x14ac:dyDescent="0.25">
      <c r="A4875" s="3" t="s">
        <v>213</v>
      </c>
      <c r="B4875" s="2" t="s">
        <v>43677</v>
      </c>
      <c r="C4875" s="2" t="s">
        <v>19177</v>
      </c>
      <c r="D4875" s="3" t="s">
        <v>19178</v>
      </c>
      <c r="E4875" s="3" t="s">
        <v>19178</v>
      </c>
      <c r="F4875" s="3" t="s">
        <v>19179</v>
      </c>
      <c r="G4875" s="3" t="s">
        <v>19178</v>
      </c>
      <c r="H4875" s="3" t="s">
        <v>36809</v>
      </c>
      <c r="I4875" s="3" t="s">
        <v>36809</v>
      </c>
      <c r="J4875" s="3" t="s">
        <v>36810</v>
      </c>
      <c r="K4875" s="3" t="s">
        <v>36809</v>
      </c>
      <c r="L4875" s="3"/>
    </row>
    <row r="4876" spans="1:12" ht="13.5" customHeight="1" x14ac:dyDescent="0.25">
      <c r="A4876" s="3" t="s">
        <v>213</v>
      </c>
      <c r="B4876" s="2" t="s">
        <v>43678</v>
      </c>
      <c r="C4876" s="2" t="s">
        <v>19180</v>
      </c>
      <c r="D4876" s="3" t="s">
        <v>19181</v>
      </c>
      <c r="E4876" s="3" t="s">
        <v>19182</v>
      </c>
      <c r="F4876" s="3" t="s">
        <v>19183</v>
      </c>
      <c r="G4876" s="3" t="s">
        <v>19181</v>
      </c>
      <c r="H4876" s="3" t="s">
        <v>36811</v>
      </c>
      <c r="I4876" s="3" t="s">
        <v>36812</v>
      </c>
      <c r="J4876" s="3" t="s">
        <v>36813</v>
      </c>
      <c r="K4876" s="3" t="s">
        <v>36811</v>
      </c>
      <c r="L4876" s="3"/>
    </row>
    <row r="4877" spans="1:12" ht="13.5" customHeight="1" x14ac:dyDescent="0.25">
      <c r="A4877" s="3" t="s">
        <v>213</v>
      </c>
      <c r="B4877" s="2" t="s">
        <v>39251</v>
      </c>
      <c r="C4877" s="2" t="s">
        <v>19184</v>
      </c>
      <c r="D4877" s="3" t="s">
        <v>19185</v>
      </c>
      <c r="E4877" s="3"/>
      <c r="F4877" s="3" t="s">
        <v>19186</v>
      </c>
      <c r="G4877" s="3" t="s">
        <v>19185</v>
      </c>
      <c r="H4877" s="3" t="s">
        <v>36814</v>
      </c>
      <c r="I4877" s="6" t="e">
        <v>#VALUE!</v>
      </c>
      <c r="J4877" s="3" t="s">
        <v>36815</v>
      </c>
      <c r="K4877" s="3" t="s">
        <v>36814</v>
      </c>
      <c r="L4877" s="3"/>
    </row>
    <row r="4878" spans="1:12" ht="13.5" customHeight="1" x14ac:dyDescent="0.25">
      <c r="A4878" s="3" t="s">
        <v>213</v>
      </c>
      <c r="B4878" s="2" t="s">
        <v>43679</v>
      </c>
      <c r="C4878" s="2" t="s">
        <v>19187</v>
      </c>
      <c r="D4878" s="3" t="s">
        <v>19188</v>
      </c>
      <c r="E4878" s="3" t="s">
        <v>19188</v>
      </c>
      <c r="F4878" s="3" t="s">
        <v>19189</v>
      </c>
      <c r="G4878" s="3" t="s">
        <v>19188</v>
      </c>
      <c r="H4878" s="3" t="s">
        <v>36816</v>
      </c>
      <c r="I4878" s="3" t="s">
        <v>36816</v>
      </c>
      <c r="J4878" s="3" t="s">
        <v>36817</v>
      </c>
      <c r="K4878" s="3" t="s">
        <v>36816</v>
      </c>
      <c r="L4878" s="3"/>
    </row>
    <row r="4879" spans="1:12" ht="13.5" customHeight="1" x14ac:dyDescent="0.25">
      <c r="A4879" s="3" t="s">
        <v>162</v>
      </c>
      <c r="B4879" s="2" t="s">
        <v>43680</v>
      </c>
      <c r="C4879" s="2" t="s">
        <v>19190</v>
      </c>
      <c r="D4879" s="3" t="s">
        <v>19191</v>
      </c>
      <c r="E4879" s="3" t="s">
        <v>19191</v>
      </c>
      <c r="F4879" s="3" t="s">
        <v>19192</v>
      </c>
      <c r="G4879" s="3" t="s">
        <v>19191</v>
      </c>
      <c r="H4879" s="3" t="s">
        <v>36818</v>
      </c>
      <c r="I4879" s="3" t="s">
        <v>36818</v>
      </c>
      <c r="J4879" s="3" t="s">
        <v>36819</v>
      </c>
      <c r="K4879" s="3" t="s">
        <v>36818</v>
      </c>
      <c r="L4879" s="3"/>
    </row>
    <row r="4880" spans="1:12" ht="13.5" customHeight="1" x14ac:dyDescent="0.25">
      <c r="A4880" s="3" t="s">
        <v>493</v>
      </c>
      <c r="B4880" s="2" t="s">
        <v>43681</v>
      </c>
      <c r="C4880" s="2" t="s">
        <v>19193</v>
      </c>
      <c r="D4880" s="3" t="s">
        <v>19194</v>
      </c>
      <c r="E4880" s="3" t="s">
        <v>19194</v>
      </c>
      <c r="F4880" s="3" t="s">
        <v>19195</v>
      </c>
      <c r="G4880" s="3" t="s">
        <v>19194</v>
      </c>
      <c r="H4880" s="3" t="s">
        <v>36820</v>
      </c>
      <c r="I4880" s="3" t="s">
        <v>36820</v>
      </c>
      <c r="J4880" s="3" t="s">
        <v>36821</v>
      </c>
      <c r="K4880" s="3" t="s">
        <v>36820</v>
      </c>
      <c r="L4880" s="3"/>
    </row>
    <row r="4881" spans="1:12" ht="13.5" customHeight="1" x14ac:dyDescent="0.25">
      <c r="A4881" s="3" t="s">
        <v>9</v>
      </c>
      <c r="B4881" s="2" t="s">
        <v>43682</v>
      </c>
      <c r="C4881" s="2" t="s">
        <v>19196</v>
      </c>
      <c r="D4881" s="3" t="s">
        <v>19197</v>
      </c>
      <c r="E4881" s="3" t="s">
        <v>19197</v>
      </c>
      <c r="F4881" s="3" t="s">
        <v>19198</v>
      </c>
      <c r="G4881" s="3" t="s">
        <v>19199</v>
      </c>
      <c r="H4881" s="3" t="s">
        <v>36822</v>
      </c>
      <c r="I4881" s="3" t="s">
        <v>36822</v>
      </c>
      <c r="J4881" s="3" t="s">
        <v>36823</v>
      </c>
      <c r="K4881" s="3" t="s">
        <v>36822</v>
      </c>
      <c r="L4881" s="3"/>
    </row>
    <row r="4882" spans="1:12" ht="13.5" customHeight="1" x14ac:dyDescent="0.25">
      <c r="A4882" s="3" t="s">
        <v>493</v>
      </c>
      <c r="B4882" s="2" t="s">
        <v>43683</v>
      </c>
      <c r="C4882" s="2" t="s">
        <v>19200</v>
      </c>
      <c r="D4882" s="3" t="s">
        <v>19201</v>
      </c>
      <c r="E4882" s="3" t="s">
        <v>19201</v>
      </c>
      <c r="F4882" s="3" t="s">
        <v>19202</v>
      </c>
      <c r="G4882" s="3" t="s">
        <v>19201</v>
      </c>
      <c r="H4882" s="3" t="s">
        <v>36824</v>
      </c>
      <c r="I4882" s="3" t="s">
        <v>36824</v>
      </c>
      <c r="J4882" s="3" t="s">
        <v>36825</v>
      </c>
      <c r="K4882" s="3" t="s">
        <v>36824</v>
      </c>
      <c r="L4882" s="3"/>
    </row>
    <row r="4883" spans="1:12" ht="13.5" customHeight="1" x14ac:dyDescent="0.25">
      <c r="A4883" s="3" t="s">
        <v>84</v>
      </c>
      <c r="B4883" s="2" t="s">
        <v>43684</v>
      </c>
      <c r="C4883" s="2" t="s">
        <v>19203</v>
      </c>
      <c r="D4883" s="3" t="s">
        <v>19204</v>
      </c>
      <c r="E4883" s="3" t="s">
        <v>19205</v>
      </c>
      <c r="F4883" s="3" t="s">
        <v>19206</v>
      </c>
      <c r="G4883" s="3" t="s">
        <v>19204</v>
      </c>
      <c r="H4883" s="3" t="s">
        <v>36826</v>
      </c>
      <c r="I4883" s="3" t="s">
        <v>36827</v>
      </c>
      <c r="J4883" s="3" t="s">
        <v>36828</v>
      </c>
      <c r="K4883" s="3" t="s">
        <v>36826</v>
      </c>
      <c r="L4883" s="3"/>
    </row>
    <row r="4884" spans="1:12" ht="13.5" customHeight="1" x14ac:dyDescent="0.25">
      <c r="A4884" s="3" t="s">
        <v>988</v>
      </c>
      <c r="B4884" s="2" t="s">
        <v>43685</v>
      </c>
      <c r="C4884" s="2" t="s">
        <v>19207</v>
      </c>
      <c r="D4884" s="3" t="s">
        <v>19208</v>
      </c>
      <c r="E4884" s="3" t="s">
        <v>19208</v>
      </c>
      <c r="F4884" s="3" t="s">
        <v>19209</v>
      </c>
      <c r="G4884" s="3" t="s">
        <v>19210</v>
      </c>
      <c r="H4884" s="3" t="s">
        <v>36829</v>
      </c>
      <c r="I4884" s="3" t="s">
        <v>36829</v>
      </c>
      <c r="J4884" s="3" t="s">
        <v>36830</v>
      </c>
      <c r="K4884" s="3" t="s">
        <v>36831</v>
      </c>
      <c r="L4884" s="3"/>
    </row>
    <row r="4885" spans="1:12" ht="13.5" customHeight="1" x14ac:dyDescent="0.25">
      <c r="A4885" s="3" t="s">
        <v>988</v>
      </c>
      <c r="B4885" s="2" t="s">
        <v>43686</v>
      </c>
      <c r="C4885" s="2" t="s">
        <v>19211</v>
      </c>
      <c r="D4885" s="3" t="s">
        <v>19212</v>
      </c>
      <c r="E4885" s="3" t="s">
        <v>19212</v>
      </c>
      <c r="F4885" s="3" t="s">
        <v>19213</v>
      </c>
      <c r="G4885" s="3" t="s">
        <v>19214</v>
      </c>
      <c r="H4885" s="3" t="s">
        <v>36832</v>
      </c>
      <c r="I4885" s="3" t="s">
        <v>36832</v>
      </c>
      <c r="J4885" s="3" t="s">
        <v>36833</v>
      </c>
      <c r="K4885" s="3" t="s">
        <v>36834</v>
      </c>
      <c r="L4885" s="3"/>
    </row>
    <row r="4886" spans="1:12" ht="13.5" customHeight="1" x14ac:dyDescent="0.25">
      <c r="A4886" s="3" t="s">
        <v>506</v>
      </c>
      <c r="B4886" s="2" t="s">
        <v>43687</v>
      </c>
      <c r="C4886" s="2" t="s">
        <v>19215</v>
      </c>
      <c r="D4886" s="3" t="s">
        <v>19216</v>
      </c>
      <c r="E4886" s="3" t="s">
        <v>19216</v>
      </c>
      <c r="F4886" s="3" t="s">
        <v>19217</v>
      </c>
      <c r="G4886" s="3" t="s">
        <v>19218</v>
      </c>
      <c r="H4886" s="3" t="s">
        <v>36835</v>
      </c>
      <c r="I4886" s="3" t="s">
        <v>36835</v>
      </c>
      <c r="J4886" s="3" t="s">
        <v>36836</v>
      </c>
      <c r="K4886" s="3" t="s">
        <v>36837</v>
      </c>
      <c r="L4886" s="3"/>
    </row>
    <row r="4887" spans="1:12" ht="13.5" customHeight="1" x14ac:dyDescent="0.25">
      <c r="A4887" s="3" t="s">
        <v>145</v>
      </c>
      <c r="B4887" s="2" t="s">
        <v>43688</v>
      </c>
      <c r="C4887" s="2" t="s">
        <v>19219</v>
      </c>
      <c r="D4887" s="3" t="s">
        <v>19220</v>
      </c>
      <c r="E4887" s="3" t="s">
        <v>19221</v>
      </c>
      <c r="F4887" s="3" t="s">
        <v>19222</v>
      </c>
      <c r="G4887" s="3" t="s">
        <v>19220</v>
      </c>
      <c r="H4887" s="3" t="s">
        <v>36838</v>
      </c>
      <c r="I4887" s="3" t="s">
        <v>36839</v>
      </c>
      <c r="J4887" s="3" t="s">
        <v>36840</v>
      </c>
      <c r="K4887" s="3" t="s">
        <v>36838</v>
      </c>
      <c r="L4887" s="3"/>
    </row>
    <row r="4888" spans="1:12" ht="13.5" customHeight="1" x14ac:dyDescent="0.25">
      <c r="A4888" s="3" t="s">
        <v>145</v>
      </c>
      <c r="B4888" s="2" t="s">
        <v>43689</v>
      </c>
      <c r="C4888" s="2" t="s">
        <v>19223</v>
      </c>
      <c r="D4888" s="3" t="s">
        <v>19224</v>
      </c>
      <c r="E4888" s="3" t="s">
        <v>19225</v>
      </c>
      <c r="F4888" s="3" t="s">
        <v>19226</v>
      </c>
      <c r="G4888" s="3" t="s">
        <v>19224</v>
      </c>
      <c r="H4888" s="3" t="s">
        <v>36841</v>
      </c>
      <c r="I4888" s="3" t="s">
        <v>36842</v>
      </c>
      <c r="J4888" s="3" t="s">
        <v>36843</v>
      </c>
      <c r="K4888" s="3" t="s">
        <v>36841</v>
      </c>
      <c r="L4888" s="3"/>
    </row>
    <row r="4889" spans="1:12" ht="13.5" customHeight="1" x14ac:dyDescent="0.25">
      <c r="A4889" s="3" t="s">
        <v>145</v>
      </c>
      <c r="B4889" s="2" t="s">
        <v>43690</v>
      </c>
      <c r="C4889" s="2" t="s">
        <v>19227</v>
      </c>
      <c r="D4889" s="3" t="s">
        <v>19228</v>
      </c>
      <c r="E4889" s="3" t="s">
        <v>19228</v>
      </c>
      <c r="F4889" s="3" t="s">
        <v>19229</v>
      </c>
      <c r="G4889" s="3" t="s">
        <v>19228</v>
      </c>
      <c r="H4889" s="3" t="s">
        <v>36844</v>
      </c>
      <c r="I4889" s="3" t="s">
        <v>36844</v>
      </c>
      <c r="J4889" s="3" t="s">
        <v>36845</v>
      </c>
      <c r="K4889" s="3" t="s">
        <v>36844</v>
      </c>
      <c r="L4889" s="3"/>
    </row>
    <row r="4890" spans="1:12" ht="13.5" customHeight="1" x14ac:dyDescent="0.25">
      <c r="A4890" s="3" t="s">
        <v>145</v>
      </c>
      <c r="B4890" s="2" t="s">
        <v>43691</v>
      </c>
      <c r="C4890" s="2" t="s">
        <v>19230</v>
      </c>
      <c r="D4890" s="3" t="s">
        <v>19231</v>
      </c>
      <c r="E4890" s="3" t="s">
        <v>19231</v>
      </c>
      <c r="F4890" s="3" t="s">
        <v>19232</v>
      </c>
      <c r="G4890" s="3" t="s">
        <v>19231</v>
      </c>
      <c r="H4890" s="3" t="s">
        <v>36846</v>
      </c>
      <c r="I4890" s="3" t="s">
        <v>36846</v>
      </c>
      <c r="J4890" s="3" t="s">
        <v>36847</v>
      </c>
      <c r="K4890" s="3" t="s">
        <v>36846</v>
      </c>
      <c r="L4890" s="3"/>
    </row>
    <row r="4891" spans="1:12" ht="13.5" customHeight="1" x14ac:dyDescent="0.25">
      <c r="A4891" s="3" t="s">
        <v>145</v>
      </c>
      <c r="B4891" s="2" t="s">
        <v>43692</v>
      </c>
      <c r="C4891" s="2" t="s">
        <v>19233</v>
      </c>
      <c r="D4891" s="3" t="s">
        <v>19234</v>
      </c>
      <c r="E4891" s="3" t="s">
        <v>19234</v>
      </c>
      <c r="F4891" s="3" t="s">
        <v>19235</v>
      </c>
      <c r="G4891" s="3" t="s">
        <v>19234</v>
      </c>
      <c r="H4891" s="3" t="s">
        <v>36848</v>
      </c>
      <c r="I4891" s="3" t="s">
        <v>36848</v>
      </c>
      <c r="J4891" s="3" t="s">
        <v>36849</v>
      </c>
      <c r="K4891" s="4" t="s">
        <v>36848</v>
      </c>
      <c r="L4891" s="3"/>
    </row>
    <row r="4892" spans="1:12" ht="13.5" customHeight="1" x14ac:dyDescent="0.25">
      <c r="A4892" s="3" t="s">
        <v>145</v>
      </c>
      <c r="B4892" s="2" t="s">
        <v>43693</v>
      </c>
      <c r="C4892" s="2" t="s">
        <v>19236</v>
      </c>
      <c r="D4892" s="3" t="s">
        <v>19237</v>
      </c>
      <c r="E4892" s="3" t="s">
        <v>19238</v>
      </c>
      <c r="F4892" s="3" t="s">
        <v>19239</v>
      </c>
      <c r="G4892" s="3" t="s">
        <v>19237</v>
      </c>
      <c r="H4892" s="3" t="s">
        <v>36850</v>
      </c>
      <c r="I4892" s="3" t="s">
        <v>36851</v>
      </c>
      <c r="J4892" s="3" t="s">
        <v>36852</v>
      </c>
      <c r="K4892" s="3" t="s">
        <v>36850</v>
      </c>
      <c r="L4892" s="3"/>
    </row>
    <row r="4893" spans="1:12" ht="13.5" customHeight="1" x14ac:dyDescent="0.25">
      <c r="A4893" s="3" t="s">
        <v>188</v>
      </c>
      <c r="B4893" s="2" t="s">
        <v>43694</v>
      </c>
      <c r="C4893" s="2" t="s">
        <v>19240</v>
      </c>
      <c r="D4893" s="3" t="s">
        <v>19241</v>
      </c>
      <c r="E4893" s="3" t="s">
        <v>19241</v>
      </c>
      <c r="F4893" s="3" t="s">
        <v>19242</v>
      </c>
      <c r="G4893" s="3" t="s">
        <v>19241</v>
      </c>
      <c r="H4893" s="3" t="s">
        <v>36853</v>
      </c>
      <c r="I4893" s="3" t="s">
        <v>36853</v>
      </c>
      <c r="J4893" s="3" t="s">
        <v>36854</v>
      </c>
      <c r="K4893" s="3" t="s">
        <v>36853</v>
      </c>
      <c r="L4893" s="3"/>
    </row>
    <row r="4894" spans="1:12" ht="13.5" customHeight="1" x14ac:dyDescent="0.25">
      <c r="A4894" s="3" t="s">
        <v>506</v>
      </c>
      <c r="B4894" s="2" t="s">
        <v>43695</v>
      </c>
      <c r="C4894" s="2" t="s">
        <v>19243</v>
      </c>
      <c r="D4894" s="3" t="s">
        <v>19244</v>
      </c>
      <c r="E4894" s="3" t="s">
        <v>19244</v>
      </c>
      <c r="F4894" s="3" t="s">
        <v>19245</v>
      </c>
      <c r="G4894" s="3" t="s">
        <v>19244</v>
      </c>
      <c r="H4894" s="3" t="s">
        <v>36855</v>
      </c>
      <c r="I4894" s="3" t="s">
        <v>36855</v>
      </c>
      <c r="J4894" s="3" t="s">
        <v>36856</v>
      </c>
      <c r="K4894" s="3" t="s">
        <v>36855</v>
      </c>
      <c r="L4894" s="3"/>
    </row>
    <row r="4895" spans="1:12" ht="13.5" customHeight="1" x14ac:dyDescent="0.25">
      <c r="A4895" s="3" t="s">
        <v>188</v>
      </c>
      <c r="B4895" s="2" t="s">
        <v>43696</v>
      </c>
      <c r="C4895" s="2" t="s">
        <v>19246</v>
      </c>
      <c r="D4895" s="3" t="s">
        <v>19247</v>
      </c>
      <c r="E4895" s="3" t="s">
        <v>19247</v>
      </c>
      <c r="F4895" s="3" t="s">
        <v>19248</v>
      </c>
      <c r="G4895" s="3" t="s">
        <v>19247</v>
      </c>
      <c r="H4895" s="3" t="s">
        <v>36857</v>
      </c>
      <c r="I4895" s="3" t="s">
        <v>36857</v>
      </c>
      <c r="J4895" s="3" t="s">
        <v>36858</v>
      </c>
      <c r="K4895" s="3" t="s">
        <v>36857</v>
      </c>
      <c r="L4895" s="3"/>
    </row>
    <row r="4896" spans="1:12" ht="13.5" customHeight="1" x14ac:dyDescent="0.25">
      <c r="A4896" s="3" t="s">
        <v>9</v>
      </c>
      <c r="B4896" s="2" t="s">
        <v>43697</v>
      </c>
      <c r="C4896" s="2" t="s">
        <v>19249</v>
      </c>
      <c r="D4896" s="3" t="s">
        <v>19250</v>
      </c>
      <c r="E4896" s="3" t="s">
        <v>19251</v>
      </c>
      <c r="F4896" s="3" t="s">
        <v>19252</v>
      </c>
      <c r="G4896" s="3" t="s">
        <v>19253</v>
      </c>
      <c r="H4896" s="3" t="s">
        <v>36859</v>
      </c>
      <c r="I4896" s="3" t="s">
        <v>36860</v>
      </c>
      <c r="J4896" s="3" t="s">
        <v>36861</v>
      </c>
      <c r="K4896" s="3" t="s">
        <v>36862</v>
      </c>
      <c r="L4896" s="3"/>
    </row>
    <row r="4897" spans="1:12" ht="13.5" customHeight="1" x14ac:dyDescent="0.25">
      <c r="A4897" s="3" t="s">
        <v>9</v>
      </c>
      <c r="B4897" s="2" t="s">
        <v>43698</v>
      </c>
      <c r="C4897" s="2" t="s">
        <v>19254</v>
      </c>
      <c r="D4897" s="3" t="s">
        <v>19255</v>
      </c>
      <c r="E4897" s="3" t="s">
        <v>19256</v>
      </c>
      <c r="F4897" s="3" t="s">
        <v>19257</v>
      </c>
      <c r="G4897" s="3" t="s">
        <v>19258</v>
      </c>
      <c r="H4897" s="3" t="s">
        <v>36863</v>
      </c>
      <c r="I4897" s="3" t="s">
        <v>36864</v>
      </c>
      <c r="J4897" s="3" t="s">
        <v>36865</v>
      </c>
      <c r="K4897" s="3" t="s">
        <v>36866</v>
      </c>
      <c r="L4897" s="3"/>
    </row>
    <row r="4898" spans="1:12" ht="13.5" customHeight="1" x14ac:dyDescent="0.25">
      <c r="A4898" s="3" t="s">
        <v>121</v>
      </c>
      <c r="B4898" s="2" t="s">
        <v>43699</v>
      </c>
      <c r="C4898" s="2" t="s">
        <v>19259</v>
      </c>
      <c r="D4898" s="3" t="s">
        <v>19260</v>
      </c>
      <c r="E4898" s="3" t="s">
        <v>19260</v>
      </c>
      <c r="F4898" s="3" t="s">
        <v>19261</v>
      </c>
      <c r="G4898" s="3" t="s">
        <v>19260</v>
      </c>
      <c r="H4898" s="3" t="s">
        <v>36867</v>
      </c>
      <c r="I4898" s="3" t="s">
        <v>36867</v>
      </c>
      <c r="J4898" s="3" t="s">
        <v>36868</v>
      </c>
      <c r="K4898" s="3" t="s">
        <v>36867</v>
      </c>
      <c r="L4898" s="3"/>
    </row>
    <row r="4899" spans="1:12" ht="13.5" customHeight="1" x14ac:dyDescent="0.25">
      <c r="A4899" s="3" t="s">
        <v>84</v>
      </c>
      <c r="B4899" s="2" t="s">
        <v>43700</v>
      </c>
      <c r="C4899" s="2" t="s">
        <v>19262</v>
      </c>
      <c r="D4899" s="3" t="s">
        <v>19263</v>
      </c>
      <c r="E4899" s="3" t="s">
        <v>19263</v>
      </c>
      <c r="F4899" s="3" t="s">
        <v>19264</v>
      </c>
      <c r="G4899" s="3" t="s">
        <v>19265</v>
      </c>
      <c r="H4899" s="3" t="s">
        <v>36869</v>
      </c>
      <c r="I4899" s="3" t="s">
        <v>36869</v>
      </c>
      <c r="J4899" s="3" t="s">
        <v>36870</v>
      </c>
      <c r="K4899" s="3" t="s">
        <v>36871</v>
      </c>
      <c r="L4899" s="3"/>
    </row>
    <row r="4900" spans="1:12" ht="13.5" customHeight="1" x14ac:dyDescent="0.25">
      <c r="A4900" s="3" t="s">
        <v>988</v>
      </c>
      <c r="B4900" s="2" t="s">
        <v>43701</v>
      </c>
      <c r="C4900" s="2" t="s">
        <v>19266</v>
      </c>
      <c r="D4900" s="3" t="s">
        <v>19267</v>
      </c>
      <c r="E4900" s="3" t="s">
        <v>19267</v>
      </c>
      <c r="F4900" s="3" t="s">
        <v>19268</v>
      </c>
      <c r="G4900" s="3" t="s">
        <v>19267</v>
      </c>
      <c r="H4900" s="3" t="s">
        <v>36872</v>
      </c>
      <c r="I4900" s="3" t="s">
        <v>36872</v>
      </c>
      <c r="J4900" s="3" t="s">
        <v>36873</v>
      </c>
      <c r="K4900" s="3" t="s">
        <v>36872</v>
      </c>
      <c r="L4900" s="3"/>
    </row>
    <row r="4901" spans="1:12" ht="13.5" customHeight="1" x14ac:dyDescent="0.25">
      <c r="A4901" s="3" t="s">
        <v>84</v>
      </c>
      <c r="B4901" s="2" t="s">
        <v>43702</v>
      </c>
      <c r="C4901" s="2" t="s">
        <v>19269</v>
      </c>
      <c r="D4901" s="3" t="s">
        <v>19270</v>
      </c>
      <c r="E4901" s="3" t="s">
        <v>19271</v>
      </c>
      <c r="F4901" s="3" t="s">
        <v>19272</v>
      </c>
      <c r="G4901" s="3" t="s">
        <v>19270</v>
      </c>
      <c r="H4901" s="3" t="s">
        <v>36874</v>
      </c>
      <c r="I4901" s="3" t="s">
        <v>36875</v>
      </c>
      <c r="J4901" s="3" t="s">
        <v>36876</v>
      </c>
      <c r="K4901" s="3" t="s">
        <v>36874</v>
      </c>
      <c r="L4901" s="3"/>
    </row>
    <row r="4902" spans="1:12" ht="13.5" customHeight="1" x14ac:dyDescent="0.25">
      <c r="A4902" s="3" t="s">
        <v>84</v>
      </c>
      <c r="B4902" s="2" t="s">
        <v>43703</v>
      </c>
      <c r="C4902" s="2" t="s">
        <v>19273</v>
      </c>
      <c r="D4902" s="3" t="s">
        <v>19274</v>
      </c>
      <c r="E4902" s="3" t="s">
        <v>19275</v>
      </c>
      <c r="F4902" s="3" t="s">
        <v>19276</v>
      </c>
      <c r="G4902" s="3" t="s">
        <v>19277</v>
      </c>
      <c r="H4902" s="3" t="s">
        <v>36877</v>
      </c>
      <c r="I4902" s="3" t="s">
        <v>36878</v>
      </c>
      <c r="J4902" s="3" t="s">
        <v>36879</v>
      </c>
      <c r="K4902" s="3" t="s">
        <v>36880</v>
      </c>
      <c r="L4902" s="3"/>
    </row>
    <row r="4903" spans="1:12" ht="13.5" customHeight="1" x14ac:dyDescent="0.25">
      <c r="A4903" s="3" t="s">
        <v>9</v>
      </c>
      <c r="B4903" s="2" t="s">
        <v>43704</v>
      </c>
      <c r="C4903" s="2" t="s">
        <v>19278</v>
      </c>
      <c r="D4903" s="3" t="s">
        <v>19279</v>
      </c>
      <c r="E4903" s="3" t="s">
        <v>19280</v>
      </c>
      <c r="F4903" s="3" t="s">
        <v>19281</v>
      </c>
      <c r="G4903" s="3" t="s">
        <v>19282</v>
      </c>
      <c r="H4903" s="3" t="s">
        <v>36881</v>
      </c>
      <c r="I4903" s="3" t="s">
        <v>36882</v>
      </c>
      <c r="J4903" s="3" t="s">
        <v>36883</v>
      </c>
      <c r="K4903" s="3" t="s">
        <v>36884</v>
      </c>
      <c r="L4903" s="3"/>
    </row>
    <row r="4904" spans="1:12" ht="13.5" customHeight="1" x14ac:dyDescent="0.25">
      <c r="A4904" s="3" t="s">
        <v>9</v>
      </c>
      <c r="B4904" s="2" t="s">
        <v>43705</v>
      </c>
      <c r="C4904" s="2" t="s">
        <v>19283</v>
      </c>
      <c r="D4904" s="3" t="s">
        <v>19284</v>
      </c>
      <c r="E4904" s="3" t="s">
        <v>19285</v>
      </c>
      <c r="F4904" s="3" t="s">
        <v>19286</v>
      </c>
      <c r="G4904" s="3" t="s">
        <v>19287</v>
      </c>
      <c r="H4904" s="3" t="s">
        <v>36885</v>
      </c>
      <c r="I4904" s="3" t="s">
        <v>36886</v>
      </c>
      <c r="J4904" s="3" t="s">
        <v>36887</v>
      </c>
      <c r="K4904" s="3" t="s">
        <v>36888</v>
      </c>
      <c r="L4904" s="3"/>
    </row>
    <row r="4905" spans="1:12" ht="13.5" customHeight="1" x14ac:dyDescent="0.25">
      <c r="A4905" s="3" t="s">
        <v>54</v>
      </c>
      <c r="B4905" s="2" t="s">
        <v>43706</v>
      </c>
      <c r="C4905" s="2" t="s">
        <v>19288</v>
      </c>
      <c r="D4905" s="3" t="s">
        <v>19289</v>
      </c>
      <c r="E4905" s="3" t="s">
        <v>19290</v>
      </c>
      <c r="F4905" s="3" t="s">
        <v>19291</v>
      </c>
      <c r="G4905" s="3" t="s">
        <v>19292</v>
      </c>
      <c r="H4905" s="3" t="s">
        <v>36889</v>
      </c>
      <c r="I4905" s="3" t="s">
        <v>36890</v>
      </c>
      <c r="J4905" s="3" t="s">
        <v>36891</v>
      </c>
      <c r="K4905" s="3" t="s">
        <v>36892</v>
      </c>
      <c r="L4905" s="3"/>
    </row>
    <row r="4906" spans="1:12" ht="13.5" customHeight="1" x14ac:dyDescent="0.25">
      <c r="A4906" s="3" t="s">
        <v>54</v>
      </c>
      <c r="B4906" s="2" t="s">
        <v>43707</v>
      </c>
      <c r="C4906" s="2" t="s">
        <v>19293</v>
      </c>
      <c r="D4906" s="3" t="s">
        <v>19294</v>
      </c>
      <c r="E4906" s="3" t="s">
        <v>19295</v>
      </c>
      <c r="F4906" s="3" t="s">
        <v>19296</v>
      </c>
      <c r="G4906" s="3" t="s">
        <v>19297</v>
      </c>
      <c r="H4906" s="3" t="s">
        <v>36893</v>
      </c>
      <c r="I4906" s="3" t="s">
        <v>36894</v>
      </c>
      <c r="J4906" s="3" t="s">
        <v>36895</v>
      </c>
      <c r="K4906" s="4" t="s">
        <v>36896</v>
      </c>
      <c r="L4906" s="3"/>
    </row>
    <row r="4907" spans="1:12" ht="13.5" customHeight="1" x14ac:dyDescent="0.25">
      <c r="A4907" s="3" t="s">
        <v>9</v>
      </c>
      <c r="B4907" s="2" t="s">
        <v>43708</v>
      </c>
      <c r="C4907" s="2" t="s">
        <v>19298</v>
      </c>
      <c r="D4907" s="3" t="s">
        <v>19299</v>
      </c>
      <c r="E4907" s="3" t="s">
        <v>19300</v>
      </c>
      <c r="F4907" s="3" t="s">
        <v>19301</v>
      </c>
      <c r="G4907" s="3" t="s">
        <v>19302</v>
      </c>
      <c r="H4907" s="3" t="s">
        <v>36897</v>
      </c>
      <c r="I4907" s="3" t="s">
        <v>36898</v>
      </c>
      <c r="J4907" s="3" t="s">
        <v>36899</v>
      </c>
      <c r="K4907" s="3" t="s">
        <v>36900</v>
      </c>
      <c r="L4907" s="3"/>
    </row>
    <row r="4908" spans="1:12" ht="13.5" customHeight="1" x14ac:dyDescent="0.25">
      <c r="A4908" s="3" t="s">
        <v>9</v>
      </c>
      <c r="B4908" s="2" t="s">
        <v>43709</v>
      </c>
      <c r="C4908" s="2" t="s">
        <v>19303</v>
      </c>
      <c r="D4908" s="3" t="s">
        <v>19304</v>
      </c>
      <c r="E4908" s="3" t="s">
        <v>19305</v>
      </c>
      <c r="F4908" s="3" t="s">
        <v>19306</v>
      </c>
      <c r="G4908" s="3" t="s">
        <v>19307</v>
      </c>
      <c r="H4908" s="3" t="s">
        <v>36901</v>
      </c>
      <c r="I4908" s="3" t="s">
        <v>36902</v>
      </c>
      <c r="J4908" s="3" t="s">
        <v>36903</v>
      </c>
      <c r="K4908" s="4" t="s">
        <v>36904</v>
      </c>
      <c r="L4908" s="3"/>
    </row>
    <row r="4909" spans="1:12" ht="13.5" customHeight="1" x14ac:dyDescent="0.25">
      <c r="A4909" s="3" t="s">
        <v>9</v>
      </c>
      <c r="B4909" s="2" t="s">
        <v>43710</v>
      </c>
      <c r="C4909" s="2" t="s">
        <v>19308</v>
      </c>
      <c r="D4909" s="3" t="s">
        <v>19309</v>
      </c>
      <c r="E4909" s="3" t="s">
        <v>19310</v>
      </c>
      <c r="F4909" s="3" t="s">
        <v>19311</v>
      </c>
      <c r="G4909" s="3" t="s">
        <v>19312</v>
      </c>
      <c r="H4909" s="3" t="s">
        <v>36905</v>
      </c>
      <c r="I4909" s="3" t="s">
        <v>36906</v>
      </c>
      <c r="J4909" s="3" t="s">
        <v>36907</v>
      </c>
      <c r="K4909" s="4" t="s">
        <v>36908</v>
      </c>
      <c r="L4909" s="3"/>
    </row>
    <row r="4910" spans="1:12" ht="13.5" customHeight="1" x14ac:dyDescent="0.25">
      <c r="A4910" s="3" t="s">
        <v>9</v>
      </c>
      <c r="B4910" s="2" t="s">
        <v>43711</v>
      </c>
      <c r="C4910" s="2" t="s">
        <v>19313</v>
      </c>
      <c r="D4910" s="3" t="s">
        <v>19314</v>
      </c>
      <c r="E4910" s="3" t="s">
        <v>19315</v>
      </c>
      <c r="F4910" s="3" t="s">
        <v>19316</v>
      </c>
      <c r="G4910" s="3" t="s">
        <v>19317</v>
      </c>
      <c r="H4910" s="3" t="s">
        <v>36909</v>
      </c>
      <c r="I4910" s="3" t="s">
        <v>36910</v>
      </c>
      <c r="J4910" s="3" t="s">
        <v>36911</v>
      </c>
      <c r="K4910" s="3" t="s">
        <v>36912</v>
      </c>
      <c r="L4910" s="3"/>
    </row>
    <row r="4911" spans="1:12" ht="13.5" customHeight="1" x14ac:dyDescent="0.25">
      <c r="A4911" s="3" t="s">
        <v>9</v>
      </c>
      <c r="B4911" s="2" t="s">
        <v>43712</v>
      </c>
      <c r="C4911" s="2" t="s">
        <v>19318</v>
      </c>
      <c r="D4911" s="3" t="s">
        <v>19319</v>
      </c>
      <c r="E4911" s="3" t="s">
        <v>19320</v>
      </c>
      <c r="F4911" s="3" t="s">
        <v>19321</v>
      </c>
      <c r="G4911" s="3" t="s">
        <v>19322</v>
      </c>
      <c r="H4911" s="3" t="s">
        <v>36913</v>
      </c>
      <c r="I4911" s="3" t="s">
        <v>36914</v>
      </c>
      <c r="J4911" s="3" t="s">
        <v>36915</v>
      </c>
      <c r="K4911" s="3" t="s">
        <v>36916</v>
      </c>
      <c r="L4911" s="3"/>
    </row>
    <row r="4912" spans="1:12" ht="13.5" customHeight="1" x14ac:dyDescent="0.25">
      <c r="A4912" s="3" t="s">
        <v>9</v>
      </c>
      <c r="B4912" s="2" t="s">
        <v>43713</v>
      </c>
      <c r="C4912" s="2" t="s">
        <v>19323</v>
      </c>
      <c r="D4912" s="3" t="s">
        <v>19324</v>
      </c>
      <c r="E4912" s="3" t="s">
        <v>19325</v>
      </c>
      <c r="F4912" s="3" t="s">
        <v>19326</v>
      </c>
      <c r="G4912" s="3" t="s">
        <v>19327</v>
      </c>
      <c r="H4912" s="3" t="s">
        <v>36917</v>
      </c>
      <c r="I4912" s="3" t="s">
        <v>36918</v>
      </c>
      <c r="J4912" s="3" t="s">
        <v>36919</v>
      </c>
      <c r="K4912" s="3" t="s">
        <v>36920</v>
      </c>
      <c r="L4912" s="3"/>
    </row>
    <row r="4913" spans="1:12" ht="13.5" customHeight="1" x14ac:dyDescent="0.25">
      <c r="A4913" s="3" t="s">
        <v>9</v>
      </c>
      <c r="B4913" s="2" t="s">
        <v>43714</v>
      </c>
      <c r="C4913" s="2" t="s">
        <v>19328</v>
      </c>
      <c r="D4913" s="3" t="s">
        <v>19329</v>
      </c>
      <c r="E4913" s="3" t="s">
        <v>19329</v>
      </c>
      <c r="F4913" s="3" t="s">
        <v>19330</v>
      </c>
      <c r="G4913" s="3" t="s">
        <v>19331</v>
      </c>
      <c r="H4913" s="3" t="s">
        <v>36921</v>
      </c>
      <c r="I4913" s="3" t="s">
        <v>36921</v>
      </c>
      <c r="J4913" s="3" t="s">
        <v>36922</v>
      </c>
      <c r="K4913" s="3" t="s">
        <v>36923</v>
      </c>
      <c r="L4913" s="3"/>
    </row>
    <row r="4914" spans="1:12" ht="13.5" customHeight="1" x14ac:dyDescent="0.25">
      <c r="A4914" s="3" t="s">
        <v>9</v>
      </c>
      <c r="B4914" s="2" t="s">
        <v>43715</v>
      </c>
      <c r="C4914" s="2" t="s">
        <v>19332</v>
      </c>
      <c r="D4914" s="3" t="s">
        <v>19333</v>
      </c>
      <c r="E4914" s="3" t="s">
        <v>19333</v>
      </c>
      <c r="F4914" s="3" t="s">
        <v>19334</v>
      </c>
      <c r="G4914" s="3" t="s">
        <v>19335</v>
      </c>
      <c r="H4914" s="3" t="s">
        <v>36924</v>
      </c>
      <c r="I4914" s="3" t="s">
        <v>36924</v>
      </c>
      <c r="J4914" s="3" t="s">
        <v>36925</v>
      </c>
      <c r="K4914" s="3" t="s">
        <v>36926</v>
      </c>
      <c r="L4914" s="3"/>
    </row>
    <row r="4915" spans="1:12" ht="13.5" customHeight="1" x14ac:dyDescent="0.25">
      <c r="A4915" s="3" t="s">
        <v>9</v>
      </c>
      <c r="B4915" s="2" t="s">
        <v>43716</v>
      </c>
      <c r="C4915" s="2" t="s">
        <v>19336</v>
      </c>
      <c r="D4915" s="3" t="s">
        <v>19337</v>
      </c>
      <c r="E4915" s="3" t="s">
        <v>19338</v>
      </c>
      <c r="F4915" s="3" t="s">
        <v>19339</v>
      </c>
      <c r="G4915" s="3" t="s">
        <v>19340</v>
      </c>
      <c r="H4915" s="3" t="s">
        <v>36927</v>
      </c>
      <c r="I4915" s="3" t="s">
        <v>36928</v>
      </c>
      <c r="J4915" s="3" t="s">
        <v>36929</v>
      </c>
      <c r="K4915" s="3" t="s">
        <v>36930</v>
      </c>
      <c r="L4915" s="3"/>
    </row>
    <row r="4916" spans="1:12" ht="13.5" customHeight="1" x14ac:dyDescent="0.25">
      <c r="A4916" s="5" t="s">
        <v>13581</v>
      </c>
      <c r="B4916" s="5" t="s">
        <v>45160</v>
      </c>
      <c r="C4916" s="5" t="s">
        <v>45161</v>
      </c>
      <c r="D4916" s="5" t="s">
        <v>45162</v>
      </c>
      <c r="E4916" s="1" t="s">
        <v>45163</v>
      </c>
      <c r="F4916" s="1" t="s">
        <v>45164</v>
      </c>
      <c r="G4916" s="1" t="s">
        <v>45165</v>
      </c>
      <c r="H4916" s="5" t="str">
        <f ca="1">IFERROR(__xludf.DUMMYFUNCTION("GOOGLETRANSLATE(D199,""en"",""ja"")"),"腫瘍関連カルシウムシグナル伝達因子2")</f>
        <v>腫瘍関連カルシウムシグナル伝達因子2</v>
      </c>
      <c r="I4916" s="5" t="str">
        <f ca="1">IFERROR(__xludf.DUMMYFUNCTION("GOOGLETRANSLATE(E199,""en"",""ja"")"),"細胞表面糖タンパク質 Trop-2、EGP1、上皮糖タンパク質 1、TROP2、栄養芽細胞表面抗原 2、腫瘍関連カルシウムシグナル伝達物質 2、腫瘍関連カルシウムシグナル伝達物質 2")</f>
        <v>細胞表面糖タンパク質 Trop-2、EGP1、上皮糖タンパク質 1、TROP2、栄養芽細胞表面抗原 2、腫瘍関連カルシウムシグナル伝達物質 2、腫瘍関連カルシウムシグナル伝達物質 2</v>
      </c>
      <c r="J4916" s="5" t="str">
        <f ca="1">IFERROR(__xludf.DUMMYFUNCTION("GOOGLETRANSLATE(F199,""en"",""ja"")"),"生物標本における腫瘍関連カルシウム信号トランスデューサー 2 の測定。")</f>
        <v>生物標本における腫瘍関連カルシウム信号トランスデューサー 2 の測定。</v>
      </c>
      <c r="K4916" s="5" t="str">
        <f ca="1">IFERROR(__xludf.DUMMYFUNCTION("GOOGLETRANSLATE(G199,""en"",""ja"")"),"腫瘍関連カルシウムシグナルトランスデューサー2の測定")</f>
        <v>腫瘍関連カルシウムシグナルトランスデューサー2の測定</v>
      </c>
      <c r="L4916" s="3"/>
    </row>
    <row r="4917" spans="1:12" ht="13.5" customHeight="1" x14ac:dyDescent="0.25">
      <c r="A4917" s="3" t="s">
        <v>9</v>
      </c>
      <c r="B4917" s="2" t="s">
        <v>43717</v>
      </c>
      <c r="C4917" s="2" t="s">
        <v>19341</v>
      </c>
      <c r="D4917" s="3" t="s">
        <v>19342</v>
      </c>
      <c r="E4917" s="3" t="s">
        <v>19343</v>
      </c>
      <c r="F4917" s="3" t="s">
        <v>19344</v>
      </c>
      <c r="G4917" s="3" t="s">
        <v>19345</v>
      </c>
      <c r="H4917" s="3" t="s">
        <v>36931</v>
      </c>
      <c r="I4917" s="3" t="s">
        <v>36932</v>
      </c>
      <c r="J4917" s="3" t="s">
        <v>36933</v>
      </c>
      <c r="K4917" s="3" t="s">
        <v>36934</v>
      </c>
      <c r="L4917" s="3"/>
    </row>
    <row r="4918" spans="1:12" ht="13.5" customHeight="1" x14ac:dyDescent="0.25">
      <c r="A4918" s="3" t="s">
        <v>9</v>
      </c>
      <c r="B4918" s="2" t="s">
        <v>43718</v>
      </c>
      <c r="C4918" s="2" t="s">
        <v>19346</v>
      </c>
      <c r="D4918" s="3" t="s">
        <v>19347</v>
      </c>
      <c r="E4918" s="3" t="s">
        <v>19348</v>
      </c>
      <c r="F4918" s="3" t="s">
        <v>19349</v>
      </c>
      <c r="G4918" s="3" t="s">
        <v>19350</v>
      </c>
      <c r="H4918" s="3" t="s">
        <v>36935</v>
      </c>
      <c r="I4918" s="3" t="s">
        <v>36936</v>
      </c>
      <c r="J4918" s="3" t="s">
        <v>36937</v>
      </c>
      <c r="K4918" s="3" t="s">
        <v>36938</v>
      </c>
      <c r="L4918" s="3"/>
    </row>
    <row r="4919" spans="1:12" ht="13.5" customHeight="1" x14ac:dyDescent="0.25">
      <c r="A4919" s="3" t="s">
        <v>9</v>
      </c>
      <c r="B4919" s="2" t="s">
        <v>43719</v>
      </c>
      <c r="C4919" s="2" t="s">
        <v>19351</v>
      </c>
      <c r="D4919" s="3" t="s">
        <v>19352</v>
      </c>
      <c r="E4919" s="3" t="s">
        <v>19353</v>
      </c>
      <c r="F4919" s="3" t="s">
        <v>19354</v>
      </c>
      <c r="G4919" s="3" t="s">
        <v>19355</v>
      </c>
      <c r="H4919" s="3" t="s">
        <v>36939</v>
      </c>
      <c r="I4919" s="3" t="s">
        <v>36940</v>
      </c>
      <c r="J4919" s="3" t="s">
        <v>36941</v>
      </c>
      <c r="K4919" s="4" t="s">
        <v>36942</v>
      </c>
      <c r="L4919" s="3"/>
    </row>
    <row r="4920" spans="1:12" ht="13.5" customHeight="1" x14ac:dyDescent="0.25">
      <c r="A4920" s="3" t="s">
        <v>9</v>
      </c>
      <c r="B4920" s="2" t="s">
        <v>43720</v>
      </c>
      <c r="C4920" s="2" t="s">
        <v>19356</v>
      </c>
      <c r="D4920" s="3" t="s">
        <v>19357</v>
      </c>
      <c r="E4920" s="3" t="s">
        <v>19358</v>
      </c>
      <c r="F4920" s="3" t="s">
        <v>19359</v>
      </c>
      <c r="G4920" s="3" t="s">
        <v>19360</v>
      </c>
      <c r="H4920" s="3" t="s">
        <v>36943</v>
      </c>
      <c r="I4920" s="3" t="s">
        <v>36944</v>
      </c>
      <c r="J4920" s="3" t="s">
        <v>36945</v>
      </c>
      <c r="K4920" s="3" t="s">
        <v>36946</v>
      </c>
      <c r="L4920" s="3"/>
    </row>
    <row r="4921" spans="1:12" ht="13.5" customHeight="1" x14ac:dyDescent="0.25">
      <c r="A4921" s="3" t="s">
        <v>9</v>
      </c>
      <c r="B4921" s="2" t="s">
        <v>43721</v>
      </c>
      <c r="C4921" s="2" t="s">
        <v>19361</v>
      </c>
      <c r="D4921" s="3" t="s">
        <v>19362</v>
      </c>
      <c r="E4921" s="3" t="s">
        <v>19363</v>
      </c>
      <c r="F4921" s="3" t="s">
        <v>19364</v>
      </c>
      <c r="G4921" s="3" t="s">
        <v>19365</v>
      </c>
      <c r="H4921" s="3" t="s">
        <v>36947</v>
      </c>
      <c r="I4921" s="3" t="s">
        <v>36948</v>
      </c>
      <c r="J4921" s="3" t="s">
        <v>36949</v>
      </c>
      <c r="K4921" s="3" t="s">
        <v>36950</v>
      </c>
      <c r="L4921" s="3"/>
    </row>
    <row r="4922" spans="1:12" ht="13.5" customHeight="1" x14ac:dyDescent="0.25">
      <c r="A4922" s="3" t="s">
        <v>9</v>
      </c>
      <c r="B4922" s="2" t="s">
        <v>43722</v>
      </c>
      <c r="C4922" s="2" t="s">
        <v>19366</v>
      </c>
      <c r="D4922" s="3" t="s">
        <v>19367</v>
      </c>
      <c r="E4922" s="3" t="s">
        <v>19368</v>
      </c>
      <c r="F4922" s="3" t="s">
        <v>19369</v>
      </c>
      <c r="G4922" s="3" t="s">
        <v>19370</v>
      </c>
      <c r="H4922" s="3" t="s">
        <v>36951</v>
      </c>
      <c r="I4922" s="3" t="s">
        <v>36952</v>
      </c>
      <c r="J4922" s="3" t="s">
        <v>36953</v>
      </c>
      <c r="K4922" s="3" t="s">
        <v>36954</v>
      </c>
      <c r="L4922" s="3"/>
    </row>
    <row r="4923" spans="1:12" ht="13.5" customHeight="1" x14ac:dyDescent="0.25">
      <c r="A4923" s="3" t="s">
        <v>9</v>
      </c>
      <c r="B4923" s="2" t="s">
        <v>43723</v>
      </c>
      <c r="C4923" s="2" t="s">
        <v>19371</v>
      </c>
      <c r="D4923" s="3" t="s">
        <v>19372</v>
      </c>
      <c r="E4923" s="3" t="s">
        <v>19373</v>
      </c>
      <c r="F4923" s="3" t="s">
        <v>19374</v>
      </c>
      <c r="G4923" s="3" t="s">
        <v>19375</v>
      </c>
      <c r="H4923" s="3" t="s">
        <v>36955</v>
      </c>
      <c r="I4923" s="3" t="s">
        <v>36956</v>
      </c>
      <c r="J4923" s="3" t="s">
        <v>36957</v>
      </c>
      <c r="K4923" s="3" t="s">
        <v>36958</v>
      </c>
      <c r="L4923" s="3"/>
    </row>
    <row r="4924" spans="1:12" ht="13.5" customHeight="1" x14ac:dyDescent="0.25">
      <c r="A4924" s="3" t="s">
        <v>9</v>
      </c>
      <c r="B4924" s="2" t="s">
        <v>43724</v>
      </c>
      <c r="C4924" s="2" t="s">
        <v>19376</v>
      </c>
      <c r="D4924" s="3" t="s">
        <v>19377</v>
      </c>
      <c r="E4924" s="3" t="s">
        <v>19377</v>
      </c>
      <c r="F4924" s="3" t="s">
        <v>19378</v>
      </c>
      <c r="G4924" s="3" t="s">
        <v>19379</v>
      </c>
      <c r="H4924" s="3" t="s">
        <v>36959</v>
      </c>
      <c r="I4924" s="3" t="s">
        <v>36959</v>
      </c>
      <c r="J4924" s="3" t="s">
        <v>36960</v>
      </c>
      <c r="K4924" s="3" t="s">
        <v>36961</v>
      </c>
      <c r="L4924" s="3"/>
    </row>
    <row r="4925" spans="1:12" ht="13.5" customHeight="1" x14ac:dyDescent="0.25">
      <c r="A4925" s="3" t="s">
        <v>9</v>
      </c>
      <c r="B4925" s="2" t="s">
        <v>43725</v>
      </c>
      <c r="C4925" s="2" t="s">
        <v>19380</v>
      </c>
      <c r="D4925" s="3" t="s">
        <v>19381</v>
      </c>
      <c r="E4925" s="3" t="s">
        <v>19382</v>
      </c>
      <c r="F4925" s="3" t="s">
        <v>19383</v>
      </c>
      <c r="G4925" s="3" t="s">
        <v>19384</v>
      </c>
      <c r="H4925" s="3" t="s">
        <v>36962</v>
      </c>
      <c r="I4925" s="3" t="s">
        <v>36963</v>
      </c>
      <c r="J4925" s="3" t="s">
        <v>36964</v>
      </c>
      <c r="K4925" s="3" t="s">
        <v>36965</v>
      </c>
      <c r="L4925" s="3"/>
    </row>
    <row r="4926" spans="1:12" ht="13.5" customHeight="1" x14ac:dyDescent="0.25">
      <c r="A4926" s="3" t="s">
        <v>54</v>
      </c>
      <c r="B4926" s="2" t="s">
        <v>43726</v>
      </c>
      <c r="C4926" s="2" t="s">
        <v>19385</v>
      </c>
      <c r="D4926" s="3" t="s">
        <v>19386</v>
      </c>
      <c r="E4926" s="3" t="s">
        <v>19386</v>
      </c>
      <c r="F4926" s="3" t="s">
        <v>19387</v>
      </c>
      <c r="G4926" s="3" t="s">
        <v>19386</v>
      </c>
      <c r="H4926" s="3" t="s">
        <v>36966</v>
      </c>
      <c r="I4926" s="3" t="s">
        <v>36966</v>
      </c>
      <c r="J4926" s="3" t="s">
        <v>36967</v>
      </c>
      <c r="K4926" s="3" t="s">
        <v>36966</v>
      </c>
      <c r="L4926" s="3"/>
    </row>
    <row r="4927" spans="1:12" ht="13.5" customHeight="1" x14ac:dyDescent="0.25">
      <c r="A4927" s="3" t="s">
        <v>9</v>
      </c>
      <c r="B4927" s="2" t="s">
        <v>43727</v>
      </c>
      <c r="C4927" s="2" t="s">
        <v>19388</v>
      </c>
      <c r="D4927" s="3" t="s">
        <v>19389</v>
      </c>
      <c r="E4927" s="3" t="s">
        <v>19389</v>
      </c>
      <c r="F4927" s="3" t="s">
        <v>19390</v>
      </c>
      <c r="G4927" s="3" t="s">
        <v>19391</v>
      </c>
      <c r="H4927" s="3" t="s">
        <v>36968</v>
      </c>
      <c r="I4927" s="3" t="s">
        <v>36968</v>
      </c>
      <c r="J4927" s="3" t="s">
        <v>36969</v>
      </c>
      <c r="K4927" s="4" t="s">
        <v>36970</v>
      </c>
      <c r="L4927" s="3"/>
    </row>
    <row r="4928" spans="1:12" ht="13.5" customHeight="1" x14ac:dyDescent="0.25">
      <c r="A4928" s="3" t="s">
        <v>183</v>
      </c>
      <c r="B4928" s="2" t="s">
        <v>43728</v>
      </c>
      <c r="C4928" s="2" t="s">
        <v>19392</v>
      </c>
      <c r="D4928" s="3" t="s">
        <v>19393</v>
      </c>
      <c r="E4928" s="3" t="s">
        <v>19394</v>
      </c>
      <c r="F4928" s="3" t="s">
        <v>19395</v>
      </c>
      <c r="G4928" s="3" t="s">
        <v>19396</v>
      </c>
      <c r="H4928" s="3" t="s">
        <v>36971</v>
      </c>
      <c r="I4928" s="3" t="s">
        <v>36972</v>
      </c>
      <c r="J4928" s="3" t="s">
        <v>36973</v>
      </c>
      <c r="K4928" s="4" t="s">
        <v>36974</v>
      </c>
      <c r="L4928" s="3"/>
    </row>
    <row r="4929" spans="1:12" ht="13.5" customHeight="1" x14ac:dyDescent="0.25">
      <c r="A4929" s="5" t="s">
        <v>13581</v>
      </c>
      <c r="B4929" s="5" t="s">
        <v>45166</v>
      </c>
      <c r="C4929" s="5" t="s">
        <v>45167</v>
      </c>
      <c r="D4929" s="5" t="s">
        <v>45168</v>
      </c>
      <c r="E4929" s="1" t="s">
        <v>45168</v>
      </c>
      <c r="F4929" s="1" t="s">
        <v>45169</v>
      </c>
      <c r="G4929" s="1" t="s">
        <v>45170</v>
      </c>
      <c r="H4929" s="5" t="str">
        <f ca="1">IFERROR(__xludf.DUMMYFUNCTION("GOOGLETRANSLATE(D200,""en"",""ja"")"),"尿細管の形成")</f>
        <v>尿細管の形成</v>
      </c>
      <c r="I4929" s="5" t="str">
        <f ca="1">IFERROR(__xludf.DUMMYFUNCTION("GOOGLETRANSLATE(E200,""en"",""ja"")"),"尿細管の形成")</f>
        <v>尿細管の形成</v>
      </c>
      <c r="J4929" s="5" t="str">
        <f ca="1">IFERROR(__xludf.DUMMYFUNCTION("GOOGLETRANSLATE(F200,""en"",""ja"")"),"生物標本における尿細管形成の評価。")</f>
        <v>生物標本における尿細管形成の評価。</v>
      </c>
      <c r="K4929" s="5" t="str">
        <f ca="1">IFERROR(__xludf.DUMMYFUNCTION("GOOGLETRANSLATE(G200,""en"",""ja"")"),"尿細管形成評価")</f>
        <v>尿細管形成評価</v>
      </c>
      <c r="L4929" s="3"/>
    </row>
    <row r="4930" spans="1:12" ht="13.5" customHeight="1" x14ac:dyDescent="0.25">
      <c r="A4930" s="3" t="s">
        <v>9</v>
      </c>
      <c r="B4930" s="2" t="s">
        <v>43729</v>
      </c>
      <c r="C4930" s="2" t="s">
        <v>19397</v>
      </c>
      <c r="D4930" s="3" t="s">
        <v>19398</v>
      </c>
      <c r="E4930" s="3" t="s">
        <v>19399</v>
      </c>
      <c r="F4930" s="3" t="s">
        <v>19400</v>
      </c>
      <c r="G4930" s="3" t="s">
        <v>19401</v>
      </c>
      <c r="H4930" s="3" t="s">
        <v>36975</v>
      </c>
      <c r="I4930" s="3" t="s">
        <v>36976</v>
      </c>
      <c r="J4930" s="3" t="s">
        <v>36977</v>
      </c>
      <c r="K4930" s="3" t="s">
        <v>36978</v>
      </c>
      <c r="L4930" s="3"/>
    </row>
    <row r="4931" spans="1:12" ht="13.5" customHeight="1" x14ac:dyDescent="0.25">
      <c r="A4931" s="3" t="s">
        <v>54</v>
      </c>
      <c r="B4931" s="2" t="s">
        <v>43730</v>
      </c>
      <c r="C4931" s="2" t="s">
        <v>19402</v>
      </c>
      <c r="D4931" s="3" t="s">
        <v>19403</v>
      </c>
      <c r="E4931" s="3" t="s">
        <v>19403</v>
      </c>
      <c r="F4931" s="3" t="s">
        <v>19404</v>
      </c>
      <c r="G4931" s="3" t="s">
        <v>19405</v>
      </c>
      <c r="H4931" s="3" t="s">
        <v>36979</v>
      </c>
      <c r="I4931" s="3" t="s">
        <v>36979</v>
      </c>
      <c r="J4931" s="3" t="s">
        <v>36980</v>
      </c>
      <c r="K4931" s="3" t="s">
        <v>36981</v>
      </c>
      <c r="L4931" s="3"/>
    </row>
    <row r="4932" spans="1:12" ht="13.5" customHeight="1" x14ac:dyDescent="0.25">
      <c r="A4932" s="3" t="s">
        <v>121</v>
      </c>
      <c r="B4932" s="2" t="s">
        <v>43731</v>
      </c>
      <c r="C4932" s="2" t="s">
        <v>19406</v>
      </c>
      <c r="D4932" s="3" t="s">
        <v>19407</v>
      </c>
      <c r="E4932" s="3" t="s">
        <v>19407</v>
      </c>
      <c r="F4932" s="3" t="s">
        <v>19408</v>
      </c>
      <c r="G4932" s="3" t="s">
        <v>19409</v>
      </c>
      <c r="H4932" s="3" t="s">
        <v>36982</v>
      </c>
      <c r="I4932" s="3" t="s">
        <v>36982</v>
      </c>
      <c r="J4932" s="3" t="s">
        <v>36983</v>
      </c>
      <c r="K4932" s="3" t="s">
        <v>36984</v>
      </c>
      <c r="L4932" s="3"/>
    </row>
    <row r="4933" spans="1:12" ht="13.5" customHeight="1" x14ac:dyDescent="0.25">
      <c r="A4933" s="3" t="s">
        <v>162</v>
      </c>
      <c r="B4933" s="2" t="s">
        <v>43732</v>
      </c>
      <c r="C4933" s="2" t="s">
        <v>19410</v>
      </c>
      <c r="D4933" s="3" t="s">
        <v>19411</v>
      </c>
      <c r="E4933" s="3" t="s">
        <v>19412</v>
      </c>
      <c r="F4933" s="3" t="s">
        <v>19413</v>
      </c>
      <c r="G4933" s="3" t="s">
        <v>19414</v>
      </c>
      <c r="H4933" s="3" t="s">
        <v>36985</v>
      </c>
      <c r="I4933" s="3" t="s">
        <v>36986</v>
      </c>
      <c r="J4933" s="3" t="s">
        <v>36987</v>
      </c>
      <c r="K4933" s="3" t="s">
        <v>36988</v>
      </c>
      <c r="L4933" s="3"/>
    </row>
    <row r="4934" spans="1:12" ht="13.5" customHeight="1" x14ac:dyDescent="0.25">
      <c r="A4934" s="3" t="s">
        <v>106</v>
      </c>
      <c r="B4934" s="2" t="s">
        <v>43733</v>
      </c>
      <c r="C4934" s="2" t="s">
        <v>19415</v>
      </c>
      <c r="D4934" s="3" t="s">
        <v>19416</v>
      </c>
      <c r="E4934" s="3" t="s">
        <v>19417</v>
      </c>
      <c r="F4934" s="3" t="s">
        <v>19418</v>
      </c>
      <c r="G4934" s="3" t="s">
        <v>19419</v>
      </c>
      <c r="H4934" s="3" t="s">
        <v>19416</v>
      </c>
      <c r="I4934" s="3" t="s">
        <v>36989</v>
      </c>
      <c r="J4934" s="3" t="s">
        <v>36990</v>
      </c>
      <c r="K4934" s="4" t="s">
        <v>36991</v>
      </c>
      <c r="L4934" s="3"/>
    </row>
    <row r="4935" spans="1:12" ht="13.5" customHeight="1" x14ac:dyDescent="0.25">
      <c r="A4935" s="3" t="s">
        <v>106</v>
      </c>
      <c r="B4935" s="2" t="s">
        <v>43734</v>
      </c>
      <c r="C4935" s="2" t="s">
        <v>19420</v>
      </c>
      <c r="D4935" s="3" t="s">
        <v>19421</v>
      </c>
      <c r="E4935" s="3" t="s">
        <v>19422</v>
      </c>
      <c r="F4935" s="3" t="s">
        <v>19423</v>
      </c>
      <c r="G4935" s="3" t="s">
        <v>19424</v>
      </c>
      <c r="H4935" s="3" t="s">
        <v>36992</v>
      </c>
      <c r="I4935" s="3" t="s">
        <v>36993</v>
      </c>
      <c r="J4935" s="3" t="s">
        <v>36994</v>
      </c>
      <c r="K4935" s="4" t="s">
        <v>36995</v>
      </c>
      <c r="L4935" s="3"/>
    </row>
    <row r="4936" spans="1:12" ht="13.5" customHeight="1" x14ac:dyDescent="0.25">
      <c r="A4936" s="3" t="s">
        <v>106</v>
      </c>
      <c r="B4936" s="2" t="s">
        <v>43735</v>
      </c>
      <c r="C4936" s="2" t="s">
        <v>19425</v>
      </c>
      <c r="D4936" s="3" t="s">
        <v>19426</v>
      </c>
      <c r="E4936" s="3" t="s">
        <v>19427</v>
      </c>
      <c r="F4936" s="3" t="s">
        <v>19428</v>
      </c>
      <c r="G4936" s="3" t="s">
        <v>19429</v>
      </c>
      <c r="H4936" s="3" t="s">
        <v>36996</v>
      </c>
      <c r="I4936" s="3" t="s">
        <v>36997</v>
      </c>
      <c r="J4936" s="3" t="s">
        <v>36998</v>
      </c>
      <c r="K4936" s="4" t="s">
        <v>36999</v>
      </c>
      <c r="L4936" s="3"/>
    </row>
    <row r="4937" spans="1:12" ht="13.5" customHeight="1" x14ac:dyDescent="0.25">
      <c r="A4937" s="3" t="s">
        <v>106</v>
      </c>
      <c r="B4937" s="2" t="s">
        <v>43736</v>
      </c>
      <c r="C4937" s="2" t="s">
        <v>19430</v>
      </c>
      <c r="D4937" s="3" t="s">
        <v>19431</v>
      </c>
      <c r="E4937" s="3" t="s">
        <v>19432</v>
      </c>
      <c r="F4937" s="3" t="s">
        <v>19433</v>
      </c>
      <c r="G4937" s="3" t="s">
        <v>19434</v>
      </c>
      <c r="H4937" s="3" t="s">
        <v>19431</v>
      </c>
      <c r="I4937" s="3" t="s">
        <v>37000</v>
      </c>
      <c r="J4937" s="3" t="s">
        <v>37001</v>
      </c>
      <c r="K4937" s="4" t="s">
        <v>37002</v>
      </c>
      <c r="L4937" s="3"/>
    </row>
    <row r="4938" spans="1:12" ht="13.5" customHeight="1" x14ac:dyDescent="0.25">
      <c r="A4938" s="3" t="s">
        <v>106</v>
      </c>
      <c r="B4938" s="2" t="s">
        <v>43737</v>
      </c>
      <c r="C4938" s="2" t="s">
        <v>19435</v>
      </c>
      <c r="D4938" s="3" t="s">
        <v>19436</v>
      </c>
      <c r="E4938" s="3" t="s">
        <v>19437</v>
      </c>
      <c r="F4938" s="3" t="s">
        <v>19438</v>
      </c>
      <c r="G4938" s="3" t="s">
        <v>19439</v>
      </c>
      <c r="H4938" s="3" t="s">
        <v>19436</v>
      </c>
      <c r="I4938" s="3" t="s">
        <v>37003</v>
      </c>
      <c r="J4938" s="3" t="s">
        <v>37004</v>
      </c>
      <c r="K4938" s="4" t="s">
        <v>37005</v>
      </c>
      <c r="L4938" s="3"/>
    </row>
    <row r="4939" spans="1:12" ht="13.5" customHeight="1" x14ac:dyDescent="0.25">
      <c r="A4939" s="3" t="s">
        <v>106</v>
      </c>
      <c r="B4939" s="2" t="s">
        <v>43738</v>
      </c>
      <c r="C4939" s="2" t="s">
        <v>19440</v>
      </c>
      <c r="D4939" s="3" t="s">
        <v>19441</v>
      </c>
      <c r="E4939" s="3" t="s">
        <v>19442</v>
      </c>
      <c r="F4939" s="3" t="s">
        <v>19443</v>
      </c>
      <c r="G4939" s="3" t="s">
        <v>19444</v>
      </c>
      <c r="H4939" s="3" t="s">
        <v>19441</v>
      </c>
      <c r="I4939" s="3" t="s">
        <v>37006</v>
      </c>
      <c r="J4939" s="3" t="s">
        <v>37007</v>
      </c>
      <c r="K4939" s="4" t="s">
        <v>37008</v>
      </c>
      <c r="L4939" s="3"/>
    </row>
    <row r="4940" spans="1:12" ht="13.5" customHeight="1" x14ac:dyDescent="0.25">
      <c r="A4940" s="3" t="s">
        <v>106</v>
      </c>
      <c r="B4940" s="2" t="s">
        <v>43739</v>
      </c>
      <c r="C4940" s="2" t="s">
        <v>19445</v>
      </c>
      <c r="D4940" s="3" t="s">
        <v>19446</v>
      </c>
      <c r="E4940" s="3" t="s">
        <v>19447</v>
      </c>
      <c r="F4940" s="3" t="s">
        <v>19448</v>
      </c>
      <c r="G4940" s="3" t="s">
        <v>19449</v>
      </c>
      <c r="H4940" s="3" t="s">
        <v>37009</v>
      </c>
      <c r="I4940" s="3" t="s">
        <v>37010</v>
      </c>
      <c r="J4940" s="3" t="s">
        <v>37011</v>
      </c>
      <c r="K4940" s="4" t="s">
        <v>37012</v>
      </c>
      <c r="L4940" s="3"/>
    </row>
    <row r="4941" spans="1:12" ht="13.5" customHeight="1" x14ac:dyDescent="0.25">
      <c r="A4941" s="3" t="s">
        <v>106</v>
      </c>
      <c r="B4941" s="2" t="s">
        <v>43740</v>
      </c>
      <c r="C4941" s="2" t="s">
        <v>19450</v>
      </c>
      <c r="D4941" s="3" t="s">
        <v>19451</v>
      </c>
      <c r="E4941" s="3" t="s">
        <v>19452</v>
      </c>
      <c r="F4941" s="3" t="s">
        <v>19453</v>
      </c>
      <c r="G4941" s="3" t="s">
        <v>19454</v>
      </c>
      <c r="H4941" s="3" t="s">
        <v>19451</v>
      </c>
      <c r="I4941" s="3" t="s">
        <v>37013</v>
      </c>
      <c r="J4941" s="3" t="s">
        <v>37014</v>
      </c>
      <c r="K4941" s="4" t="s">
        <v>37015</v>
      </c>
      <c r="L4941" s="3"/>
    </row>
    <row r="4942" spans="1:12" ht="13.5" customHeight="1" x14ac:dyDescent="0.25">
      <c r="A4942" s="3" t="s">
        <v>9</v>
      </c>
      <c r="B4942" s="2" t="s">
        <v>43741</v>
      </c>
      <c r="C4942" s="2" t="s">
        <v>19455</v>
      </c>
      <c r="D4942" s="3" t="s">
        <v>19456</v>
      </c>
      <c r="E4942" s="3" t="s">
        <v>19457</v>
      </c>
      <c r="F4942" s="3" t="s">
        <v>19458</v>
      </c>
      <c r="G4942" s="3" t="s">
        <v>19459</v>
      </c>
      <c r="H4942" s="3" t="s">
        <v>37016</v>
      </c>
      <c r="I4942" s="3" t="s">
        <v>37016</v>
      </c>
      <c r="J4942" s="3" t="s">
        <v>37017</v>
      </c>
      <c r="K4942" s="3" t="s">
        <v>37018</v>
      </c>
      <c r="L4942" s="3"/>
    </row>
    <row r="4943" spans="1:12" ht="13.5" customHeight="1" x14ac:dyDescent="0.25">
      <c r="A4943" s="3" t="s">
        <v>106</v>
      </c>
      <c r="B4943" s="2" t="s">
        <v>43742</v>
      </c>
      <c r="C4943" s="2" t="s">
        <v>19460</v>
      </c>
      <c r="D4943" s="3" t="s">
        <v>19461</v>
      </c>
      <c r="E4943" s="3" t="s">
        <v>19462</v>
      </c>
      <c r="F4943" s="3" t="s">
        <v>19463</v>
      </c>
      <c r="G4943" s="3" t="s">
        <v>19464</v>
      </c>
      <c r="H4943" s="3" t="s">
        <v>19461</v>
      </c>
      <c r="I4943" s="3" t="s">
        <v>37019</v>
      </c>
      <c r="J4943" s="3" t="s">
        <v>37020</v>
      </c>
      <c r="K4943" s="4" t="s">
        <v>37021</v>
      </c>
      <c r="L4943" s="3"/>
    </row>
    <row r="4944" spans="1:12" ht="13.5" customHeight="1" x14ac:dyDescent="0.25">
      <c r="A4944" s="3" t="s">
        <v>106</v>
      </c>
      <c r="B4944" s="2" t="s">
        <v>43743</v>
      </c>
      <c r="C4944" s="2" t="s">
        <v>19465</v>
      </c>
      <c r="D4944" s="3" t="s">
        <v>19466</v>
      </c>
      <c r="E4944" s="3" t="s">
        <v>19467</v>
      </c>
      <c r="F4944" s="3" t="s">
        <v>19468</v>
      </c>
      <c r="G4944" s="3" t="s">
        <v>19469</v>
      </c>
      <c r="H4944" s="3" t="s">
        <v>19466</v>
      </c>
      <c r="I4944" s="3" t="s">
        <v>37022</v>
      </c>
      <c r="J4944" s="3" t="s">
        <v>37023</v>
      </c>
      <c r="K4944" s="4" t="s">
        <v>37024</v>
      </c>
      <c r="L4944" s="3"/>
    </row>
    <row r="4945" spans="1:12" ht="13.5" customHeight="1" x14ac:dyDescent="0.25">
      <c r="A4945" s="3" t="s">
        <v>106</v>
      </c>
      <c r="B4945" s="2" t="s">
        <v>43744</v>
      </c>
      <c r="C4945" s="2" t="s">
        <v>19470</v>
      </c>
      <c r="D4945" s="3" t="s">
        <v>19471</v>
      </c>
      <c r="E4945" s="3" t="s">
        <v>19472</v>
      </c>
      <c r="F4945" s="3" t="s">
        <v>19473</v>
      </c>
      <c r="G4945" s="3" t="s">
        <v>19474</v>
      </c>
      <c r="H4945" s="3" t="s">
        <v>37025</v>
      </c>
      <c r="I4945" s="3" t="s">
        <v>37026</v>
      </c>
      <c r="J4945" s="3" t="s">
        <v>37027</v>
      </c>
      <c r="K4945" s="4" t="s">
        <v>37028</v>
      </c>
      <c r="L4945" s="3"/>
    </row>
    <row r="4946" spans="1:12" ht="13.5" customHeight="1" x14ac:dyDescent="0.25">
      <c r="A4946" s="3" t="s">
        <v>106</v>
      </c>
      <c r="B4946" s="2" t="s">
        <v>43745</v>
      </c>
      <c r="C4946" s="2" t="s">
        <v>19475</v>
      </c>
      <c r="D4946" s="3" t="s">
        <v>19476</v>
      </c>
      <c r="E4946" s="3" t="s">
        <v>19477</v>
      </c>
      <c r="F4946" s="3" t="s">
        <v>19478</v>
      </c>
      <c r="G4946" s="3" t="s">
        <v>19479</v>
      </c>
      <c r="H4946" s="3" t="s">
        <v>19476</v>
      </c>
      <c r="I4946" s="3" t="s">
        <v>37029</v>
      </c>
      <c r="J4946" s="3" t="s">
        <v>37030</v>
      </c>
      <c r="K4946" s="4" t="s">
        <v>37031</v>
      </c>
      <c r="L4946" s="3"/>
    </row>
    <row r="4947" spans="1:12" ht="13.5" customHeight="1" x14ac:dyDescent="0.25">
      <c r="A4947" s="3" t="s">
        <v>106</v>
      </c>
      <c r="B4947" s="2" t="s">
        <v>43746</v>
      </c>
      <c r="C4947" s="2" t="s">
        <v>19480</v>
      </c>
      <c r="D4947" s="3" t="s">
        <v>19481</v>
      </c>
      <c r="E4947" s="3" t="s">
        <v>19482</v>
      </c>
      <c r="F4947" s="3" t="s">
        <v>19483</v>
      </c>
      <c r="G4947" s="3" t="s">
        <v>19484</v>
      </c>
      <c r="H4947" s="3" t="s">
        <v>19481</v>
      </c>
      <c r="I4947" s="3" t="s">
        <v>37032</v>
      </c>
      <c r="J4947" s="3" t="s">
        <v>37033</v>
      </c>
      <c r="K4947" s="4" t="s">
        <v>37034</v>
      </c>
      <c r="L4947" s="3"/>
    </row>
    <row r="4948" spans="1:12" ht="13.5" customHeight="1" x14ac:dyDescent="0.25">
      <c r="A4948" s="3" t="s">
        <v>106</v>
      </c>
      <c r="B4948" s="2" t="s">
        <v>43747</v>
      </c>
      <c r="C4948" s="2" t="s">
        <v>19485</v>
      </c>
      <c r="D4948" s="3" t="s">
        <v>19486</v>
      </c>
      <c r="E4948" s="3" t="s">
        <v>19487</v>
      </c>
      <c r="F4948" s="3" t="s">
        <v>19488</v>
      </c>
      <c r="G4948" s="3" t="s">
        <v>19489</v>
      </c>
      <c r="H4948" s="3" t="s">
        <v>19486</v>
      </c>
      <c r="I4948" s="3" t="s">
        <v>37035</v>
      </c>
      <c r="J4948" s="3" t="s">
        <v>37036</v>
      </c>
      <c r="K4948" s="4" t="s">
        <v>37037</v>
      </c>
      <c r="L4948" s="3"/>
    </row>
    <row r="4949" spans="1:12" ht="13.5" customHeight="1" x14ac:dyDescent="0.25">
      <c r="A4949" s="3" t="s">
        <v>106</v>
      </c>
      <c r="B4949" s="2" t="s">
        <v>43748</v>
      </c>
      <c r="C4949" s="2" t="s">
        <v>19490</v>
      </c>
      <c r="D4949" s="3" t="s">
        <v>19491</v>
      </c>
      <c r="E4949" s="3" t="s">
        <v>19492</v>
      </c>
      <c r="F4949" s="3" t="s">
        <v>19493</v>
      </c>
      <c r="G4949" s="3" t="s">
        <v>19494</v>
      </c>
      <c r="H4949" s="3" t="s">
        <v>37038</v>
      </c>
      <c r="I4949" s="3" t="s">
        <v>37039</v>
      </c>
      <c r="J4949" s="3" t="s">
        <v>37040</v>
      </c>
      <c r="K4949" s="4" t="s">
        <v>37041</v>
      </c>
      <c r="L4949" s="3"/>
    </row>
    <row r="4950" spans="1:12" ht="13.5" customHeight="1" x14ac:dyDescent="0.25">
      <c r="A4950" s="3" t="s">
        <v>106</v>
      </c>
      <c r="B4950" s="2" t="s">
        <v>43749</v>
      </c>
      <c r="C4950" s="2" t="s">
        <v>19495</v>
      </c>
      <c r="D4950" s="3" t="s">
        <v>19496</v>
      </c>
      <c r="E4950" s="3" t="s">
        <v>19497</v>
      </c>
      <c r="F4950" s="3" t="s">
        <v>19498</v>
      </c>
      <c r="G4950" s="3" t="s">
        <v>19499</v>
      </c>
      <c r="H4950" s="3" t="s">
        <v>19496</v>
      </c>
      <c r="I4950" s="3" t="s">
        <v>37042</v>
      </c>
      <c r="J4950" s="3" t="s">
        <v>37043</v>
      </c>
      <c r="K4950" s="4" t="s">
        <v>37044</v>
      </c>
      <c r="L4950" s="3"/>
    </row>
    <row r="4951" spans="1:12" ht="13.5" customHeight="1" x14ac:dyDescent="0.25">
      <c r="A4951" s="3" t="s">
        <v>106</v>
      </c>
      <c r="B4951" s="2" t="s">
        <v>43750</v>
      </c>
      <c r="C4951" s="2" t="s">
        <v>19500</v>
      </c>
      <c r="D4951" s="3" t="s">
        <v>19501</v>
      </c>
      <c r="E4951" s="3" t="s">
        <v>19502</v>
      </c>
      <c r="F4951" s="3" t="s">
        <v>19503</v>
      </c>
      <c r="G4951" s="3" t="s">
        <v>19504</v>
      </c>
      <c r="H4951" s="3" t="s">
        <v>19501</v>
      </c>
      <c r="I4951" s="3" t="s">
        <v>37045</v>
      </c>
      <c r="J4951" s="3" t="s">
        <v>37046</v>
      </c>
      <c r="K4951" s="3" t="s">
        <v>37047</v>
      </c>
      <c r="L4951" s="3"/>
    </row>
    <row r="4952" spans="1:12" ht="13.5" customHeight="1" x14ac:dyDescent="0.25">
      <c r="A4952" s="3" t="s">
        <v>106</v>
      </c>
      <c r="B4952" s="2" t="s">
        <v>43751</v>
      </c>
      <c r="C4952" s="2" t="s">
        <v>19505</v>
      </c>
      <c r="D4952" s="3" t="s">
        <v>19506</v>
      </c>
      <c r="E4952" s="3" t="s">
        <v>19507</v>
      </c>
      <c r="F4952" s="3" t="s">
        <v>19508</v>
      </c>
      <c r="G4952" s="3" t="s">
        <v>19509</v>
      </c>
      <c r="H4952" s="3" t="s">
        <v>19506</v>
      </c>
      <c r="I4952" s="3" t="s">
        <v>37048</v>
      </c>
      <c r="J4952" s="3" t="s">
        <v>37049</v>
      </c>
      <c r="K4952" s="4" t="s">
        <v>37050</v>
      </c>
      <c r="L4952" s="3"/>
    </row>
    <row r="4953" spans="1:12" ht="13.5" customHeight="1" x14ac:dyDescent="0.25">
      <c r="A4953" s="3" t="s">
        <v>106</v>
      </c>
      <c r="B4953" s="2" t="s">
        <v>43752</v>
      </c>
      <c r="C4953" s="2" t="s">
        <v>19510</v>
      </c>
      <c r="D4953" s="3" t="s">
        <v>19511</v>
      </c>
      <c r="E4953" s="3" t="s">
        <v>19512</v>
      </c>
      <c r="F4953" s="3" t="s">
        <v>19513</v>
      </c>
      <c r="G4953" s="3" t="s">
        <v>19514</v>
      </c>
      <c r="H4953" s="3" t="s">
        <v>19511</v>
      </c>
      <c r="I4953" s="3" t="s">
        <v>37051</v>
      </c>
      <c r="J4953" s="3" t="s">
        <v>37052</v>
      </c>
      <c r="K4953" s="4" t="s">
        <v>37053</v>
      </c>
      <c r="L4953" s="3"/>
    </row>
    <row r="4954" spans="1:12" ht="13.5" customHeight="1" x14ac:dyDescent="0.25">
      <c r="A4954" s="3" t="s">
        <v>106</v>
      </c>
      <c r="B4954" s="2" t="s">
        <v>43753</v>
      </c>
      <c r="C4954" s="2" t="s">
        <v>19515</v>
      </c>
      <c r="D4954" s="3" t="s">
        <v>19516</v>
      </c>
      <c r="E4954" s="3" t="s">
        <v>19517</v>
      </c>
      <c r="F4954" s="3" t="s">
        <v>19518</v>
      </c>
      <c r="G4954" s="3" t="s">
        <v>19519</v>
      </c>
      <c r="H4954" s="3" t="s">
        <v>19516</v>
      </c>
      <c r="I4954" s="3" t="s">
        <v>37054</v>
      </c>
      <c r="J4954" s="3" t="s">
        <v>37055</v>
      </c>
      <c r="K4954" s="4" t="s">
        <v>37056</v>
      </c>
      <c r="L4954" s="3"/>
    </row>
    <row r="4955" spans="1:12" ht="13.5" customHeight="1" x14ac:dyDescent="0.25">
      <c r="A4955" s="3" t="s">
        <v>106</v>
      </c>
      <c r="B4955" s="2" t="s">
        <v>43754</v>
      </c>
      <c r="C4955" s="2" t="s">
        <v>19520</v>
      </c>
      <c r="D4955" s="3" t="s">
        <v>19521</v>
      </c>
      <c r="E4955" s="3" t="s">
        <v>19522</v>
      </c>
      <c r="F4955" s="3" t="s">
        <v>19523</v>
      </c>
      <c r="G4955" s="3" t="s">
        <v>19524</v>
      </c>
      <c r="H4955" s="3" t="s">
        <v>37057</v>
      </c>
      <c r="I4955" s="3" t="s">
        <v>37058</v>
      </c>
      <c r="J4955" s="3" t="s">
        <v>37059</v>
      </c>
      <c r="K4955" s="3" t="s">
        <v>37060</v>
      </c>
      <c r="L4955" s="3"/>
    </row>
    <row r="4956" spans="1:12" ht="13.5" customHeight="1" x14ac:dyDescent="0.25">
      <c r="A4956" s="3" t="s">
        <v>9</v>
      </c>
      <c r="B4956" s="2" t="s">
        <v>43755</v>
      </c>
      <c r="C4956" s="2" t="s">
        <v>19525</v>
      </c>
      <c r="D4956" s="3" t="s">
        <v>19526</v>
      </c>
      <c r="E4956" s="3" t="s">
        <v>19527</v>
      </c>
      <c r="F4956" s="3" t="s">
        <v>19528</v>
      </c>
      <c r="G4956" s="3" t="s">
        <v>19529</v>
      </c>
      <c r="H4956" s="3" t="s">
        <v>37061</v>
      </c>
      <c r="I4956" s="3" t="s">
        <v>37061</v>
      </c>
      <c r="J4956" s="3" t="s">
        <v>37062</v>
      </c>
      <c r="K4956" s="3" t="s">
        <v>37063</v>
      </c>
      <c r="L4956" s="3"/>
    </row>
    <row r="4957" spans="1:12" ht="13.5" customHeight="1" x14ac:dyDescent="0.25">
      <c r="A4957" s="3" t="s">
        <v>106</v>
      </c>
      <c r="B4957" s="2" t="s">
        <v>43756</v>
      </c>
      <c r="C4957" s="2" t="s">
        <v>19530</v>
      </c>
      <c r="D4957" s="3" t="s">
        <v>19531</v>
      </c>
      <c r="E4957" s="3" t="s">
        <v>19532</v>
      </c>
      <c r="F4957" s="3" t="s">
        <v>19533</v>
      </c>
      <c r="G4957" s="3" t="s">
        <v>19534</v>
      </c>
      <c r="H4957" s="3" t="s">
        <v>19531</v>
      </c>
      <c r="I4957" s="3" t="s">
        <v>37064</v>
      </c>
      <c r="J4957" s="3" t="s">
        <v>37065</v>
      </c>
      <c r="K4957" s="4" t="s">
        <v>37066</v>
      </c>
      <c r="L4957" s="3"/>
    </row>
    <row r="4958" spans="1:12" ht="13.5" customHeight="1" x14ac:dyDescent="0.25">
      <c r="A4958" s="3" t="s">
        <v>106</v>
      </c>
      <c r="B4958" s="2" t="s">
        <v>43757</v>
      </c>
      <c r="C4958" s="2" t="s">
        <v>19535</v>
      </c>
      <c r="D4958" s="3" t="s">
        <v>19536</v>
      </c>
      <c r="E4958" s="3" t="s">
        <v>19537</v>
      </c>
      <c r="F4958" s="3" t="s">
        <v>19538</v>
      </c>
      <c r="G4958" s="3" t="s">
        <v>19539</v>
      </c>
      <c r="H4958" s="3" t="s">
        <v>37067</v>
      </c>
      <c r="I4958" s="3" t="s">
        <v>37068</v>
      </c>
      <c r="J4958" s="3" t="s">
        <v>37069</v>
      </c>
      <c r="K4958" s="4" t="s">
        <v>37070</v>
      </c>
      <c r="L4958" s="3"/>
    </row>
    <row r="4959" spans="1:12" ht="13.5" customHeight="1" x14ac:dyDescent="0.25">
      <c r="A4959" s="3" t="s">
        <v>106</v>
      </c>
      <c r="B4959" s="2" t="s">
        <v>43758</v>
      </c>
      <c r="C4959" s="2" t="s">
        <v>19540</v>
      </c>
      <c r="D4959" s="3" t="s">
        <v>19541</v>
      </c>
      <c r="E4959" s="3" t="s">
        <v>19542</v>
      </c>
      <c r="F4959" s="3" t="s">
        <v>19543</v>
      </c>
      <c r="G4959" s="3" t="s">
        <v>19544</v>
      </c>
      <c r="H4959" s="3" t="s">
        <v>37071</v>
      </c>
      <c r="I4959" s="3" t="s">
        <v>37072</v>
      </c>
      <c r="J4959" s="3" t="s">
        <v>37073</v>
      </c>
      <c r="K4959" s="4" t="s">
        <v>37074</v>
      </c>
      <c r="L4959" s="3"/>
    </row>
    <row r="4960" spans="1:12" ht="13.5" customHeight="1" x14ac:dyDescent="0.25">
      <c r="A4960" s="3" t="s">
        <v>106</v>
      </c>
      <c r="B4960" s="2" t="s">
        <v>43759</v>
      </c>
      <c r="C4960" s="2" t="s">
        <v>19545</v>
      </c>
      <c r="D4960" s="3" t="s">
        <v>19546</v>
      </c>
      <c r="E4960" s="3" t="s">
        <v>19547</v>
      </c>
      <c r="F4960" s="3" t="s">
        <v>19548</v>
      </c>
      <c r="G4960" s="3" t="s">
        <v>19549</v>
      </c>
      <c r="H4960" s="3" t="s">
        <v>37075</v>
      </c>
      <c r="I4960" s="3" t="s">
        <v>37076</v>
      </c>
      <c r="J4960" s="3" t="s">
        <v>37077</v>
      </c>
      <c r="K4960" s="4" t="s">
        <v>37078</v>
      </c>
      <c r="L4960" s="3"/>
    </row>
    <row r="4961" spans="1:12" ht="13.5" customHeight="1" x14ac:dyDescent="0.25">
      <c r="A4961" s="3" t="s">
        <v>106</v>
      </c>
      <c r="B4961" s="2" t="s">
        <v>43760</v>
      </c>
      <c r="C4961" s="2" t="s">
        <v>19550</v>
      </c>
      <c r="D4961" s="3" t="s">
        <v>19551</v>
      </c>
      <c r="E4961" s="3" t="s">
        <v>19552</v>
      </c>
      <c r="F4961" s="3" t="s">
        <v>19553</v>
      </c>
      <c r="G4961" s="3" t="s">
        <v>19554</v>
      </c>
      <c r="H4961" s="3" t="s">
        <v>19551</v>
      </c>
      <c r="I4961" s="3" t="s">
        <v>37079</v>
      </c>
      <c r="J4961" s="3" t="s">
        <v>37080</v>
      </c>
      <c r="K4961" s="4" t="s">
        <v>37081</v>
      </c>
      <c r="L4961" s="3"/>
    </row>
    <row r="4962" spans="1:12" ht="13.5" customHeight="1" x14ac:dyDescent="0.25">
      <c r="A4962" s="3" t="s">
        <v>106</v>
      </c>
      <c r="B4962" s="2" t="s">
        <v>43761</v>
      </c>
      <c r="C4962" s="2" t="s">
        <v>19555</v>
      </c>
      <c r="D4962" s="3" t="s">
        <v>19556</v>
      </c>
      <c r="E4962" s="3" t="s">
        <v>19557</v>
      </c>
      <c r="F4962" s="3" t="s">
        <v>19558</v>
      </c>
      <c r="G4962" s="3" t="s">
        <v>19559</v>
      </c>
      <c r="H4962" s="3" t="s">
        <v>19556</v>
      </c>
      <c r="I4962" s="3" t="s">
        <v>37082</v>
      </c>
      <c r="J4962" s="3" t="s">
        <v>37083</v>
      </c>
      <c r="K4962" s="4" t="s">
        <v>37084</v>
      </c>
      <c r="L4962" s="3"/>
    </row>
    <row r="4963" spans="1:12" ht="13.5" customHeight="1" x14ac:dyDescent="0.25">
      <c r="A4963" s="3" t="s">
        <v>106</v>
      </c>
      <c r="B4963" s="2" t="s">
        <v>43762</v>
      </c>
      <c r="C4963" s="2" t="s">
        <v>19560</v>
      </c>
      <c r="D4963" s="3" t="s">
        <v>19561</v>
      </c>
      <c r="E4963" s="3" t="s">
        <v>19562</v>
      </c>
      <c r="F4963" s="3" t="s">
        <v>19563</v>
      </c>
      <c r="G4963" s="3" t="s">
        <v>19564</v>
      </c>
      <c r="H4963" s="3" t="s">
        <v>19561</v>
      </c>
      <c r="I4963" s="3" t="s">
        <v>37085</v>
      </c>
      <c r="J4963" s="3" t="s">
        <v>37086</v>
      </c>
      <c r="K4963" s="4" t="s">
        <v>37087</v>
      </c>
      <c r="L4963" s="3"/>
    </row>
    <row r="4964" spans="1:12" ht="13.5" customHeight="1" x14ac:dyDescent="0.25">
      <c r="A4964" s="3" t="s">
        <v>106</v>
      </c>
      <c r="B4964" s="2" t="s">
        <v>43763</v>
      </c>
      <c r="C4964" s="2" t="s">
        <v>19565</v>
      </c>
      <c r="D4964" s="3" t="s">
        <v>19566</v>
      </c>
      <c r="E4964" s="3" t="s">
        <v>19567</v>
      </c>
      <c r="F4964" s="3" t="s">
        <v>19568</v>
      </c>
      <c r="G4964" s="3" t="s">
        <v>19569</v>
      </c>
      <c r="H4964" s="3" t="s">
        <v>37088</v>
      </c>
      <c r="I4964" s="3" t="s">
        <v>37089</v>
      </c>
      <c r="J4964" s="3" t="s">
        <v>37090</v>
      </c>
      <c r="K4964" s="4" t="s">
        <v>37091</v>
      </c>
      <c r="L4964" s="3"/>
    </row>
    <row r="4965" spans="1:12" ht="13.5" customHeight="1" x14ac:dyDescent="0.25">
      <c r="A4965" s="3" t="s">
        <v>106</v>
      </c>
      <c r="B4965" s="2" t="s">
        <v>43764</v>
      </c>
      <c r="C4965" s="2" t="s">
        <v>19570</v>
      </c>
      <c r="D4965" s="3" t="s">
        <v>19571</v>
      </c>
      <c r="E4965" s="3" t="s">
        <v>19572</v>
      </c>
      <c r="F4965" s="3" t="s">
        <v>19573</v>
      </c>
      <c r="G4965" s="3" t="s">
        <v>19574</v>
      </c>
      <c r="H4965" s="3" t="s">
        <v>37092</v>
      </c>
      <c r="I4965" s="3" t="s">
        <v>37093</v>
      </c>
      <c r="J4965" s="3" t="s">
        <v>37094</v>
      </c>
      <c r="K4965" s="4" t="s">
        <v>37095</v>
      </c>
      <c r="L4965" s="3"/>
    </row>
    <row r="4966" spans="1:12" ht="13.5" customHeight="1" x14ac:dyDescent="0.25">
      <c r="A4966" s="3" t="s">
        <v>106</v>
      </c>
      <c r="B4966" s="2" t="s">
        <v>43765</v>
      </c>
      <c r="C4966" s="2" t="s">
        <v>19575</v>
      </c>
      <c r="D4966" s="3" t="s">
        <v>19576</v>
      </c>
      <c r="E4966" s="3" t="s">
        <v>19577</v>
      </c>
      <c r="F4966" s="3" t="s">
        <v>19578</v>
      </c>
      <c r="G4966" s="3" t="s">
        <v>19579</v>
      </c>
      <c r="H4966" s="3" t="s">
        <v>37096</v>
      </c>
      <c r="I4966" s="3" t="s">
        <v>37097</v>
      </c>
      <c r="J4966" s="3" t="s">
        <v>37098</v>
      </c>
      <c r="K4966" s="4" t="s">
        <v>37099</v>
      </c>
      <c r="L4966" s="3"/>
    </row>
    <row r="4967" spans="1:12" ht="13.5" customHeight="1" x14ac:dyDescent="0.25">
      <c r="A4967" s="3" t="s">
        <v>106</v>
      </c>
      <c r="B4967" s="2" t="s">
        <v>43766</v>
      </c>
      <c r="C4967" s="2" t="s">
        <v>19580</v>
      </c>
      <c r="D4967" s="3" t="s">
        <v>19581</v>
      </c>
      <c r="E4967" s="3" t="s">
        <v>19582</v>
      </c>
      <c r="F4967" s="3" t="s">
        <v>19583</v>
      </c>
      <c r="G4967" s="3" t="s">
        <v>19584</v>
      </c>
      <c r="H4967" s="3" t="s">
        <v>19581</v>
      </c>
      <c r="I4967" s="3" t="s">
        <v>37100</v>
      </c>
      <c r="J4967" s="3" t="s">
        <v>37101</v>
      </c>
      <c r="K4967" s="4" t="s">
        <v>37102</v>
      </c>
      <c r="L4967" s="3"/>
    </row>
    <row r="4968" spans="1:12" ht="13.5" customHeight="1" x14ac:dyDescent="0.25">
      <c r="A4968" s="3" t="s">
        <v>106</v>
      </c>
      <c r="B4968" s="2" t="s">
        <v>43767</v>
      </c>
      <c r="C4968" s="2" t="s">
        <v>19585</v>
      </c>
      <c r="D4968" s="3" t="s">
        <v>19586</v>
      </c>
      <c r="E4968" s="3" t="s">
        <v>19587</v>
      </c>
      <c r="F4968" s="3" t="s">
        <v>19588</v>
      </c>
      <c r="G4968" s="3" t="s">
        <v>19589</v>
      </c>
      <c r="H4968" s="3" t="s">
        <v>19586</v>
      </c>
      <c r="I4968" s="3" t="s">
        <v>37103</v>
      </c>
      <c r="J4968" s="3" t="s">
        <v>37104</v>
      </c>
      <c r="K4968" s="4" t="s">
        <v>37105</v>
      </c>
      <c r="L4968" s="3"/>
    </row>
    <row r="4969" spans="1:12" ht="13.5" customHeight="1" x14ac:dyDescent="0.25">
      <c r="A4969" s="3" t="s">
        <v>506</v>
      </c>
      <c r="B4969" s="2" t="s">
        <v>43768</v>
      </c>
      <c r="C4969" s="2" t="s">
        <v>19590</v>
      </c>
      <c r="D4969" s="3" t="s">
        <v>19591</v>
      </c>
      <c r="E4969" s="3" t="s">
        <v>19591</v>
      </c>
      <c r="F4969" s="3" t="s">
        <v>19592</v>
      </c>
      <c r="G4969" s="3" t="s">
        <v>19591</v>
      </c>
      <c r="H4969" s="3" t="s">
        <v>37106</v>
      </c>
      <c r="I4969" s="3" t="s">
        <v>37106</v>
      </c>
      <c r="J4969" s="3" t="s">
        <v>37107</v>
      </c>
      <c r="K4969" s="3" t="s">
        <v>37106</v>
      </c>
      <c r="L4969" s="3"/>
    </row>
    <row r="4970" spans="1:12" ht="13.5" customHeight="1" x14ac:dyDescent="0.25">
      <c r="A4970" s="3" t="s">
        <v>106</v>
      </c>
      <c r="B4970" s="2" t="s">
        <v>43769</v>
      </c>
      <c r="C4970" s="2" t="s">
        <v>19593</v>
      </c>
      <c r="D4970" s="3" t="s">
        <v>19594</v>
      </c>
      <c r="E4970" s="3" t="s">
        <v>19595</v>
      </c>
      <c r="F4970" s="3" t="s">
        <v>19596</v>
      </c>
      <c r="G4970" s="3" t="s">
        <v>19597</v>
      </c>
      <c r="H4970" s="3" t="s">
        <v>37108</v>
      </c>
      <c r="I4970" s="3" t="s">
        <v>37109</v>
      </c>
      <c r="J4970" s="3" t="s">
        <v>37110</v>
      </c>
      <c r="K4970" s="4" t="s">
        <v>37111</v>
      </c>
      <c r="L4970" s="3"/>
    </row>
    <row r="4971" spans="1:12" ht="13.5" customHeight="1" x14ac:dyDescent="0.25">
      <c r="A4971" s="3" t="s">
        <v>106</v>
      </c>
      <c r="B4971" s="2" t="s">
        <v>43770</v>
      </c>
      <c r="C4971" s="2" t="s">
        <v>19598</v>
      </c>
      <c r="D4971" s="3" t="s">
        <v>19599</v>
      </c>
      <c r="E4971" s="3" t="s">
        <v>19600</v>
      </c>
      <c r="F4971" s="3" t="s">
        <v>19601</v>
      </c>
      <c r="G4971" s="3" t="s">
        <v>19602</v>
      </c>
      <c r="H4971" s="3" t="s">
        <v>37112</v>
      </c>
      <c r="I4971" s="3" t="s">
        <v>37113</v>
      </c>
      <c r="J4971" s="3" t="s">
        <v>37114</v>
      </c>
      <c r="K4971" s="4" t="s">
        <v>37115</v>
      </c>
      <c r="L4971" s="3"/>
    </row>
    <row r="4972" spans="1:12" ht="13.5" customHeight="1" x14ac:dyDescent="0.25">
      <c r="A4972" s="3" t="s">
        <v>106</v>
      </c>
      <c r="B4972" s="2" t="s">
        <v>43771</v>
      </c>
      <c r="C4972" s="2" t="s">
        <v>19603</v>
      </c>
      <c r="D4972" s="3" t="s">
        <v>19604</v>
      </c>
      <c r="E4972" s="3" t="s">
        <v>19605</v>
      </c>
      <c r="F4972" s="3" t="s">
        <v>19606</v>
      </c>
      <c r="G4972" s="3" t="s">
        <v>19607</v>
      </c>
      <c r="H4972" s="3" t="s">
        <v>19604</v>
      </c>
      <c r="I4972" s="3" t="s">
        <v>37116</v>
      </c>
      <c r="J4972" s="3" t="s">
        <v>37117</v>
      </c>
      <c r="K4972" s="3" t="s">
        <v>37118</v>
      </c>
      <c r="L4972" s="3"/>
    </row>
    <row r="4973" spans="1:12" ht="13.5" customHeight="1" x14ac:dyDescent="0.25">
      <c r="A4973" s="3" t="s">
        <v>106</v>
      </c>
      <c r="B4973" s="2" t="s">
        <v>43772</v>
      </c>
      <c r="C4973" s="2" t="s">
        <v>19608</v>
      </c>
      <c r="D4973" s="3" t="s">
        <v>19609</v>
      </c>
      <c r="E4973" s="3" t="s">
        <v>19610</v>
      </c>
      <c r="F4973" s="3" t="s">
        <v>19611</v>
      </c>
      <c r="G4973" s="3" t="s">
        <v>19612</v>
      </c>
      <c r="H4973" s="3" t="s">
        <v>19609</v>
      </c>
      <c r="I4973" s="3" t="s">
        <v>37119</v>
      </c>
      <c r="J4973" s="3" t="s">
        <v>37120</v>
      </c>
      <c r="K4973" s="4" t="s">
        <v>37121</v>
      </c>
      <c r="L4973" s="3"/>
    </row>
    <row r="4974" spans="1:12" ht="13.5" customHeight="1" x14ac:dyDescent="0.25">
      <c r="A4974" s="3" t="s">
        <v>106</v>
      </c>
      <c r="B4974" s="2" t="s">
        <v>43773</v>
      </c>
      <c r="C4974" s="2" t="s">
        <v>19613</v>
      </c>
      <c r="D4974" s="3" t="s">
        <v>19614</v>
      </c>
      <c r="E4974" s="3" t="s">
        <v>19615</v>
      </c>
      <c r="F4974" s="3" t="s">
        <v>19616</v>
      </c>
      <c r="G4974" s="3" t="s">
        <v>19617</v>
      </c>
      <c r="H4974" s="3" t="s">
        <v>37122</v>
      </c>
      <c r="I4974" s="3" t="s">
        <v>37123</v>
      </c>
      <c r="J4974" s="3" t="s">
        <v>37124</v>
      </c>
      <c r="K4974" s="4" t="s">
        <v>37125</v>
      </c>
      <c r="L4974" s="3"/>
    </row>
    <row r="4975" spans="1:12" ht="13.5" customHeight="1" x14ac:dyDescent="0.25">
      <c r="A4975" s="3" t="s">
        <v>106</v>
      </c>
      <c r="B4975" s="2" t="s">
        <v>43774</v>
      </c>
      <c r="C4975" s="2" t="s">
        <v>19618</v>
      </c>
      <c r="D4975" s="3" t="s">
        <v>19619</v>
      </c>
      <c r="E4975" s="3" t="s">
        <v>19620</v>
      </c>
      <c r="F4975" s="3" t="s">
        <v>19621</v>
      </c>
      <c r="G4975" s="3" t="s">
        <v>19622</v>
      </c>
      <c r="H4975" s="3" t="s">
        <v>19619</v>
      </c>
      <c r="I4975" s="3" t="s">
        <v>37126</v>
      </c>
      <c r="J4975" s="3" t="s">
        <v>37127</v>
      </c>
      <c r="K4975" s="4" t="s">
        <v>37128</v>
      </c>
      <c r="L4975" s="3"/>
    </row>
    <row r="4976" spans="1:12" ht="13.5" customHeight="1" x14ac:dyDescent="0.25">
      <c r="A4976" s="3" t="s">
        <v>106</v>
      </c>
      <c r="B4976" s="2" t="s">
        <v>43775</v>
      </c>
      <c r="C4976" s="2" t="s">
        <v>19623</v>
      </c>
      <c r="D4976" s="3" t="s">
        <v>19624</v>
      </c>
      <c r="E4976" s="3" t="s">
        <v>19625</v>
      </c>
      <c r="F4976" s="3" t="s">
        <v>19626</v>
      </c>
      <c r="G4976" s="3" t="s">
        <v>19627</v>
      </c>
      <c r="H4976" s="3" t="s">
        <v>19624</v>
      </c>
      <c r="I4976" s="3" t="s">
        <v>37129</v>
      </c>
      <c r="J4976" s="3" t="s">
        <v>37130</v>
      </c>
      <c r="K4976" s="4" t="s">
        <v>37131</v>
      </c>
      <c r="L4976" s="3"/>
    </row>
    <row r="4977" spans="1:12" ht="13.5" customHeight="1" x14ac:dyDescent="0.25">
      <c r="A4977" s="3" t="s">
        <v>106</v>
      </c>
      <c r="B4977" s="2" t="s">
        <v>43776</v>
      </c>
      <c r="C4977" s="2" t="s">
        <v>19628</v>
      </c>
      <c r="D4977" s="3" t="s">
        <v>19629</v>
      </c>
      <c r="E4977" s="3" t="s">
        <v>19630</v>
      </c>
      <c r="F4977" s="3" t="s">
        <v>19631</v>
      </c>
      <c r="G4977" s="3" t="s">
        <v>19632</v>
      </c>
      <c r="H4977" s="3" t="s">
        <v>19629</v>
      </c>
      <c r="I4977" s="3" t="s">
        <v>37132</v>
      </c>
      <c r="J4977" s="3" t="s">
        <v>37133</v>
      </c>
      <c r="K4977" s="4" t="s">
        <v>37134</v>
      </c>
      <c r="L4977" s="3"/>
    </row>
    <row r="4978" spans="1:12" ht="13.5" customHeight="1" x14ac:dyDescent="0.25">
      <c r="A4978" s="3" t="s">
        <v>106</v>
      </c>
      <c r="B4978" s="2" t="s">
        <v>43777</v>
      </c>
      <c r="C4978" s="2" t="s">
        <v>19633</v>
      </c>
      <c r="D4978" s="3" t="s">
        <v>19634</v>
      </c>
      <c r="E4978" s="3" t="s">
        <v>19635</v>
      </c>
      <c r="F4978" s="3" t="s">
        <v>19636</v>
      </c>
      <c r="G4978" s="3" t="s">
        <v>19637</v>
      </c>
      <c r="H4978" s="3" t="s">
        <v>37135</v>
      </c>
      <c r="I4978" s="3" t="s">
        <v>37136</v>
      </c>
      <c r="J4978" s="3" t="s">
        <v>37137</v>
      </c>
      <c r="K4978" s="4" t="s">
        <v>37138</v>
      </c>
      <c r="L4978" s="3"/>
    </row>
    <row r="4979" spans="1:12" ht="13.5" customHeight="1" x14ac:dyDescent="0.25">
      <c r="A4979" s="3" t="s">
        <v>106</v>
      </c>
      <c r="B4979" s="2" t="s">
        <v>43778</v>
      </c>
      <c r="C4979" s="2" t="s">
        <v>19638</v>
      </c>
      <c r="D4979" s="3" t="s">
        <v>19639</v>
      </c>
      <c r="E4979" s="3" t="s">
        <v>19640</v>
      </c>
      <c r="F4979" s="3" t="s">
        <v>19641</v>
      </c>
      <c r="G4979" s="3" t="s">
        <v>19642</v>
      </c>
      <c r="H4979" s="3" t="s">
        <v>19639</v>
      </c>
      <c r="I4979" s="3" t="s">
        <v>37139</v>
      </c>
      <c r="J4979" s="3" t="s">
        <v>37140</v>
      </c>
      <c r="K4979" s="4" t="s">
        <v>37141</v>
      </c>
      <c r="L4979" s="3"/>
    </row>
    <row r="4980" spans="1:12" ht="13.5" customHeight="1" x14ac:dyDescent="0.25">
      <c r="A4980" s="3" t="s">
        <v>106</v>
      </c>
      <c r="B4980" s="2" t="s">
        <v>43779</v>
      </c>
      <c r="C4980" s="2" t="s">
        <v>19643</v>
      </c>
      <c r="D4980" s="3" t="s">
        <v>19644</v>
      </c>
      <c r="E4980" s="3" t="s">
        <v>19645</v>
      </c>
      <c r="F4980" s="3" t="s">
        <v>19646</v>
      </c>
      <c r="G4980" s="3" t="s">
        <v>19647</v>
      </c>
      <c r="H4980" s="3" t="s">
        <v>19644</v>
      </c>
      <c r="I4980" s="3" t="s">
        <v>37142</v>
      </c>
      <c r="J4980" s="3" t="s">
        <v>37143</v>
      </c>
      <c r="K4980" s="4" t="s">
        <v>37144</v>
      </c>
      <c r="L4980" s="3"/>
    </row>
    <row r="4981" spans="1:12" ht="13.5" customHeight="1" x14ac:dyDescent="0.25">
      <c r="A4981" s="3" t="s">
        <v>106</v>
      </c>
      <c r="B4981" s="2" t="s">
        <v>43780</v>
      </c>
      <c r="C4981" s="2" t="s">
        <v>19648</v>
      </c>
      <c r="D4981" s="3" t="s">
        <v>19649</v>
      </c>
      <c r="E4981" s="3" t="s">
        <v>19650</v>
      </c>
      <c r="F4981" s="3" t="s">
        <v>19651</v>
      </c>
      <c r="G4981" s="3" t="s">
        <v>19652</v>
      </c>
      <c r="H4981" s="3" t="s">
        <v>19649</v>
      </c>
      <c r="I4981" s="3" t="s">
        <v>37145</v>
      </c>
      <c r="J4981" s="3" t="s">
        <v>37146</v>
      </c>
      <c r="K4981" s="4" t="s">
        <v>37147</v>
      </c>
      <c r="L4981" s="3"/>
    </row>
    <row r="4982" spans="1:12" ht="13.5" customHeight="1" x14ac:dyDescent="0.25">
      <c r="A4982" s="3" t="s">
        <v>106</v>
      </c>
      <c r="B4982" s="2" t="s">
        <v>43781</v>
      </c>
      <c r="C4982" s="2" t="s">
        <v>19653</v>
      </c>
      <c r="D4982" s="3" t="s">
        <v>19654</v>
      </c>
      <c r="E4982" s="3" t="s">
        <v>19655</v>
      </c>
      <c r="F4982" s="3" t="s">
        <v>19656</v>
      </c>
      <c r="G4982" s="3" t="s">
        <v>19657</v>
      </c>
      <c r="H4982" s="3" t="s">
        <v>37148</v>
      </c>
      <c r="I4982" s="3" t="s">
        <v>37149</v>
      </c>
      <c r="J4982" s="3" t="s">
        <v>37150</v>
      </c>
      <c r="K4982" s="4" t="s">
        <v>37151</v>
      </c>
      <c r="L4982" s="3"/>
    </row>
    <row r="4983" spans="1:12" ht="13.5" customHeight="1" x14ac:dyDescent="0.25">
      <c r="A4983" s="3" t="s">
        <v>106</v>
      </c>
      <c r="B4983" s="2" t="s">
        <v>43782</v>
      </c>
      <c r="C4983" s="2" t="s">
        <v>19658</v>
      </c>
      <c r="D4983" s="3" t="s">
        <v>19659</v>
      </c>
      <c r="E4983" s="3" t="s">
        <v>19660</v>
      </c>
      <c r="F4983" s="3" t="s">
        <v>19661</v>
      </c>
      <c r="G4983" s="3" t="s">
        <v>19662</v>
      </c>
      <c r="H4983" s="3" t="s">
        <v>19659</v>
      </c>
      <c r="I4983" s="3" t="s">
        <v>37152</v>
      </c>
      <c r="J4983" s="3" t="s">
        <v>37153</v>
      </c>
      <c r="K4983" s="4" t="s">
        <v>37154</v>
      </c>
      <c r="L4983" s="3"/>
    </row>
    <row r="4984" spans="1:12" ht="13.5" customHeight="1" x14ac:dyDescent="0.25">
      <c r="A4984" s="3" t="s">
        <v>54</v>
      </c>
      <c r="B4984" s="2" t="s">
        <v>43783</v>
      </c>
      <c r="C4984" s="2" t="s">
        <v>19663</v>
      </c>
      <c r="D4984" s="3" t="s">
        <v>19664</v>
      </c>
      <c r="E4984" s="3" t="s">
        <v>19664</v>
      </c>
      <c r="F4984" s="3" t="s">
        <v>19665</v>
      </c>
      <c r="G4984" s="3" t="s">
        <v>19664</v>
      </c>
      <c r="H4984" s="3" t="s">
        <v>37155</v>
      </c>
      <c r="I4984" s="3" t="s">
        <v>37155</v>
      </c>
      <c r="J4984" s="3" t="s">
        <v>37156</v>
      </c>
      <c r="K4984" s="3" t="s">
        <v>37155</v>
      </c>
      <c r="L4984" s="3"/>
    </row>
    <row r="4985" spans="1:12" ht="13.5" customHeight="1" x14ac:dyDescent="0.25">
      <c r="A4985" s="3" t="s">
        <v>9</v>
      </c>
      <c r="B4985" s="2" t="s">
        <v>43784</v>
      </c>
      <c r="C4985" s="2" t="s">
        <v>19666</v>
      </c>
      <c r="D4985" s="3" t="s">
        <v>19667</v>
      </c>
      <c r="E4985" s="3" t="s">
        <v>19668</v>
      </c>
      <c r="F4985" s="3" t="s">
        <v>19669</v>
      </c>
      <c r="G4985" s="3" t="s">
        <v>19670</v>
      </c>
      <c r="H4985" s="3" t="s">
        <v>37157</v>
      </c>
      <c r="I4985" s="3" t="s">
        <v>37158</v>
      </c>
      <c r="J4985" s="3" t="s">
        <v>37159</v>
      </c>
      <c r="K4985" s="4" t="s">
        <v>37160</v>
      </c>
      <c r="L4985" s="3"/>
    </row>
    <row r="4986" spans="1:12" ht="13.5" customHeight="1" x14ac:dyDescent="0.25">
      <c r="A4986" s="3" t="s">
        <v>9</v>
      </c>
      <c r="B4986" s="2" t="s">
        <v>43785</v>
      </c>
      <c r="C4986" s="2" t="s">
        <v>19671</v>
      </c>
      <c r="D4986" s="3" t="s">
        <v>19672</v>
      </c>
      <c r="E4986" s="3" t="s">
        <v>19673</v>
      </c>
      <c r="F4986" s="3" t="s">
        <v>19674</v>
      </c>
      <c r="G4986" s="3" t="s">
        <v>19675</v>
      </c>
      <c r="H4986" s="3" t="s">
        <v>37161</v>
      </c>
      <c r="I4986" s="3" t="s">
        <v>37162</v>
      </c>
      <c r="J4986" s="3" t="s">
        <v>37163</v>
      </c>
      <c r="K4986" s="3" t="s">
        <v>37164</v>
      </c>
      <c r="L4986" s="3"/>
    </row>
    <row r="4987" spans="1:12" ht="13.5" customHeight="1" x14ac:dyDescent="0.25">
      <c r="A4987" s="3" t="s">
        <v>1560</v>
      </c>
      <c r="B4987" s="2" t="s">
        <v>43786</v>
      </c>
      <c r="C4987" s="2" t="s">
        <v>19676</v>
      </c>
      <c r="D4987" s="3" t="s">
        <v>19677</v>
      </c>
      <c r="E4987" s="3" t="s">
        <v>19677</v>
      </c>
      <c r="F4987" s="3" t="s">
        <v>19678</v>
      </c>
      <c r="G4987" s="3" t="s">
        <v>19679</v>
      </c>
      <c r="H4987" s="3" t="s">
        <v>37165</v>
      </c>
      <c r="I4987" s="3" t="s">
        <v>37165</v>
      </c>
      <c r="J4987" s="3" t="s">
        <v>37166</v>
      </c>
      <c r="K4987" s="3" t="s">
        <v>37167</v>
      </c>
      <c r="L4987" s="3"/>
    </row>
    <row r="4988" spans="1:12" ht="13.5" customHeight="1" x14ac:dyDescent="0.25">
      <c r="A4988" s="3" t="s">
        <v>1560</v>
      </c>
      <c r="B4988" s="2" t="s">
        <v>43787</v>
      </c>
      <c r="C4988" s="2" t="s">
        <v>19680</v>
      </c>
      <c r="D4988" s="3" t="s">
        <v>19681</v>
      </c>
      <c r="E4988" s="3" t="s">
        <v>19681</v>
      </c>
      <c r="F4988" s="3" t="s">
        <v>19682</v>
      </c>
      <c r="G4988" s="3" t="s">
        <v>19681</v>
      </c>
      <c r="H4988" s="3" t="s">
        <v>37167</v>
      </c>
      <c r="I4988" s="3" t="s">
        <v>37167</v>
      </c>
      <c r="J4988" s="3" t="s">
        <v>37168</v>
      </c>
      <c r="K4988" s="3" t="s">
        <v>37167</v>
      </c>
      <c r="L4988" s="3"/>
    </row>
    <row r="4989" spans="1:12" ht="13.5" customHeight="1" x14ac:dyDescent="0.25">
      <c r="A4989" s="3" t="s">
        <v>988</v>
      </c>
      <c r="B4989" s="2" t="s">
        <v>43788</v>
      </c>
      <c r="C4989" s="2" t="s">
        <v>19683</v>
      </c>
      <c r="D4989" s="3" t="s">
        <v>19684</v>
      </c>
      <c r="E4989" s="3" t="s">
        <v>19684</v>
      </c>
      <c r="F4989" s="3" t="s">
        <v>19685</v>
      </c>
      <c r="G4989" s="3" t="s">
        <v>19686</v>
      </c>
      <c r="H4989" s="3" t="s">
        <v>37169</v>
      </c>
      <c r="I4989" s="3" t="s">
        <v>37169</v>
      </c>
      <c r="J4989" s="3" t="s">
        <v>37170</v>
      </c>
      <c r="K4989" s="3" t="s">
        <v>37171</v>
      </c>
      <c r="L4989" s="3"/>
    </row>
    <row r="4990" spans="1:12" ht="13.5" customHeight="1" x14ac:dyDescent="0.25">
      <c r="A4990" s="3" t="s">
        <v>1667</v>
      </c>
      <c r="B4990" s="2" t="s">
        <v>43788</v>
      </c>
      <c r="C4990" s="2" t="s">
        <v>19683</v>
      </c>
      <c r="D4990" s="3" t="s">
        <v>19684</v>
      </c>
      <c r="E4990" s="3" t="s">
        <v>19684</v>
      </c>
      <c r="F4990" s="3" t="s">
        <v>19685</v>
      </c>
      <c r="G4990" s="3" t="s">
        <v>19686</v>
      </c>
      <c r="H4990" s="3" t="s">
        <v>37169</v>
      </c>
      <c r="I4990" s="3" t="s">
        <v>37169</v>
      </c>
      <c r="J4990" s="3" t="s">
        <v>37170</v>
      </c>
      <c r="K4990" s="3" t="s">
        <v>37171</v>
      </c>
      <c r="L4990" s="3"/>
    </row>
    <row r="4991" spans="1:12" ht="13.5" customHeight="1" x14ac:dyDescent="0.25">
      <c r="A4991" s="3" t="s">
        <v>2907</v>
      </c>
      <c r="B4991" s="2" t="s">
        <v>43789</v>
      </c>
      <c r="C4991" s="2" t="s">
        <v>19687</v>
      </c>
      <c r="D4991" s="3" t="s">
        <v>19688</v>
      </c>
      <c r="E4991" s="3" t="s">
        <v>19688</v>
      </c>
      <c r="F4991" s="3" t="s">
        <v>19689</v>
      </c>
      <c r="G4991" s="3" t="s">
        <v>19688</v>
      </c>
      <c r="H4991" s="3" t="s">
        <v>37172</v>
      </c>
      <c r="I4991" s="3" t="s">
        <v>37172</v>
      </c>
      <c r="J4991" s="3" t="s">
        <v>37173</v>
      </c>
      <c r="K4991" s="3" t="s">
        <v>37172</v>
      </c>
      <c r="L4991" s="3"/>
    </row>
    <row r="4992" spans="1:12" ht="13.5" customHeight="1" x14ac:dyDescent="0.25">
      <c r="A4992" s="3" t="s">
        <v>36</v>
      </c>
      <c r="B4992" s="2" t="s">
        <v>43789</v>
      </c>
      <c r="C4992" s="2" t="s">
        <v>19687</v>
      </c>
      <c r="D4992" s="3" t="s">
        <v>19688</v>
      </c>
      <c r="E4992" s="3" t="s">
        <v>19688</v>
      </c>
      <c r="F4992" s="3" t="s">
        <v>19689</v>
      </c>
      <c r="G4992" s="3" t="s">
        <v>19688</v>
      </c>
      <c r="H4992" s="3" t="s">
        <v>37172</v>
      </c>
      <c r="I4992" s="3" t="s">
        <v>37172</v>
      </c>
      <c r="J4992" s="3" t="s">
        <v>37173</v>
      </c>
      <c r="K4992" s="3" t="s">
        <v>37172</v>
      </c>
      <c r="L4992" s="3"/>
    </row>
    <row r="4993" spans="1:12" ht="13.5" customHeight="1" x14ac:dyDescent="0.25">
      <c r="A4993" s="3" t="s">
        <v>121</v>
      </c>
      <c r="B4993" s="2" t="s">
        <v>43790</v>
      </c>
      <c r="C4993" s="2" t="s">
        <v>19687</v>
      </c>
      <c r="D4993" s="3" t="s">
        <v>19688</v>
      </c>
      <c r="E4993" s="3" t="s">
        <v>19690</v>
      </c>
      <c r="F4993" s="3" t="s">
        <v>19691</v>
      </c>
      <c r="G4993" s="3" t="s">
        <v>19692</v>
      </c>
      <c r="H4993" s="3" t="s">
        <v>37172</v>
      </c>
      <c r="I4993" s="3" t="s">
        <v>37174</v>
      </c>
      <c r="J4993" s="3" t="s">
        <v>37175</v>
      </c>
      <c r="K4993" s="3" t="s">
        <v>37176</v>
      </c>
      <c r="L4993" s="3"/>
    </row>
    <row r="4994" spans="1:12" ht="13.5" customHeight="1" x14ac:dyDescent="0.25">
      <c r="A4994" s="3" t="s">
        <v>121</v>
      </c>
      <c r="B4994" s="2" t="s">
        <v>43791</v>
      </c>
      <c r="C4994" s="2" t="s">
        <v>19693</v>
      </c>
      <c r="D4994" s="3" t="s">
        <v>19694</v>
      </c>
      <c r="E4994" s="3" t="s">
        <v>19694</v>
      </c>
      <c r="F4994" s="3" t="s">
        <v>19695</v>
      </c>
      <c r="G4994" s="3" t="s">
        <v>19694</v>
      </c>
      <c r="H4994" s="3" t="s">
        <v>37177</v>
      </c>
      <c r="I4994" s="3" t="s">
        <v>37177</v>
      </c>
      <c r="J4994" s="3" t="s">
        <v>37178</v>
      </c>
      <c r="K4994" s="3" t="s">
        <v>37177</v>
      </c>
      <c r="L4994" s="3"/>
    </row>
    <row r="4995" spans="1:12" ht="13.5" customHeight="1" x14ac:dyDescent="0.25">
      <c r="A4995" s="3" t="s">
        <v>121</v>
      </c>
      <c r="B4995" s="2" t="s">
        <v>43792</v>
      </c>
      <c r="C4995" s="2" t="s">
        <v>19696</v>
      </c>
      <c r="D4995" s="3" t="s">
        <v>19697</v>
      </c>
      <c r="E4995" s="3" t="s">
        <v>19697</v>
      </c>
      <c r="F4995" s="3" t="s">
        <v>19698</v>
      </c>
      <c r="G4995" s="3" t="s">
        <v>19697</v>
      </c>
      <c r="H4995" s="3" t="s">
        <v>37179</v>
      </c>
      <c r="I4995" s="3" t="s">
        <v>37179</v>
      </c>
      <c r="J4995" s="3" t="s">
        <v>37180</v>
      </c>
      <c r="K4995" s="3" t="s">
        <v>37179</v>
      </c>
      <c r="L4995" s="3"/>
    </row>
    <row r="4996" spans="1:12" ht="13.5" customHeight="1" x14ac:dyDescent="0.25">
      <c r="A4996" s="3" t="s">
        <v>9</v>
      </c>
      <c r="B4996" s="2" t="s">
        <v>43793</v>
      </c>
      <c r="C4996" s="2" t="s">
        <v>19699</v>
      </c>
      <c r="D4996" s="3" t="s">
        <v>19700</v>
      </c>
      <c r="E4996" s="3" t="s">
        <v>19701</v>
      </c>
      <c r="F4996" s="3" t="s">
        <v>19702</v>
      </c>
      <c r="G4996" s="3" t="s">
        <v>19703</v>
      </c>
      <c r="H4996" s="3" t="s">
        <v>37181</v>
      </c>
      <c r="I4996" s="3" t="s">
        <v>37182</v>
      </c>
      <c r="J4996" s="3" t="s">
        <v>37183</v>
      </c>
      <c r="K4996" s="3" t="s">
        <v>37184</v>
      </c>
      <c r="L4996" s="3"/>
    </row>
    <row r="4997" spans="1:12" ht="13.5" customHeight="1" x14ac:dyDescent="0.25">
      <c r="A4997" s="3" t="s">
        <v>9</v>
      </c>
      <c r="B4997" s="2" t="s">
        <v>43794</v>
      </c>
      <c r="C4997" s="2" t="s">
        <v>19704</v>
      </c>
      <c r="D4997" s="3" t="s">
        <v>19705</v>
      </c>
      <c r="E4997" s="3" t="s">
        <v>19705</v>
      </c>
      <c r="F4997" s="3" t="s">
        <v>19706</v>
      </c>
      <c r="G4997" s="3" t="s">
        <v>19707</v>
      </c>
      <c r="H4997" s="3" t="s">
        <v>37185</v>
      </c>
      <c r="I4997" s="3" t="s">
        <v>37185</v>
      </c>
      <c r="J4997" s="3" t="s">
        <v>37186</v>
      </c>
      <c r="K4997" s="4" t="s">
        <v>37187</v>
      </c>
      <c r="L4997" s="3"/>
    </row>
    <row r="4998" spans="1:12" ht="13.5" customHeight="1" x14ac:dyDescent="0.25">
      <c r="A4998" s="3" t="s">
        <v>9</v>
      </c>
      <c r="B4998" s="2" t="s">
        <v>43795</v>
      </c>
      <c r="C4998" s="2" t="s">
        <v>19708</v>
      </c>
      <c r="D4998" s="3" t="s">
        <v>19709</v>
      </c>
      <c r="E4998" s="3" t="s">
        <v>19709</v>
      </c>
      <c r="F4998" s="3" t="s">
        <v>19710</v>
      </c>
      <c r="G4998" s="3" t="s">
        <v>19711</v>
      </c>
      <c r="H4998" s="3" t="s">
        <v>37188</v>
      </c>
      <c r="I4998" s="3" t="s">
        <v>37188</v>
      </c>
      <c r="J4998" s="3" t="s">
        <v>37189</v>
      </c>
      <c r="K4998" s="3" t="s">
        <v>37190</v>
      </c>
      <c r="L4998" s="3"/>
    </row>
    <row r="4999" spans="1:12" ht="13.5" customHeight="1" x14ac:dyDescent="0.25">
      <c r="A4999" s="3" t="s">
        <v>9</v>
      </c>
      <c r="B4999" s="2" t="s">
        <v>43796</v>
      </c>
      <c r="C4999" s="2" t="s">
        <v>19712</v>
      </c>
      <c r="D4999" s="3" t="s">
        <v>19713</v>
      </c>
      <c r="E4999" s="3" t="s">
        <v>19713</v>
      </c>
      <c r="F4999" s="3" t="s">
        <v>19714</v>
      </c>
      <c r="G4999" s="3" t="s">
        <v>19715</v>
      </c>
      <c r="H4999" s="3" t="s">
        <v>37191</v>
      </c>
      <c r="I4999" s="3" t="s">
        <v>37191</v>
      </c>
      <c r="J4999" s="3" t="s">
        <v>37192</v>
      </c>
      <c r="K4999" s="3" t="s">
        <v>37193</v>
      </c>
      <c r="L4999" s="3"/>
    </row>
    <row r="5000" spans="1:12" ht="13.5" customHeight="1" x14ac:dyDescent="0.25">
      <c r="A5000" s="3" t="s">
        <v>9</v>
      </c>
      <c r="B5000" s="2" t="s">
        <v>43797</v>
      </c>
      <c r="C5000" s="2" t="s">
        <v>19716</v>
      </c>
      <c r="D5000" s="3" t="s">
        <v>19717</v>
      </c>
      <c r="E5000" s="3" t="s">
        <v>19718</v>
      </c>
      <c r="F5000" s="3" t="s">
        <v>19719</v>
      </c>
      <c r="G5000" s="3" t="s">
        <v>19720</v>
      </c>
      <c r="H5000" s="3" t="s">
        <v>37194</v>
      </c>
      <c r="I5000" s="3" t="s">
        <v>37195</v>
      </c>
      <c r="J5000" s="3" t="s">
        <v>37196</v>
      </c>
      <c r="K5000" s="3" t="s">
        <v>37197</v>
      </c>
      <c r="L5000" s="3"/>
    </row>
    <row r="5001" spans="1:12" ht="13.5" customHeight="1" x14ac:dyDescent="0.25">
      <c r="A5001" s="3" t="s">
        <v>9</v>
      </c>
      <c r="B5001" s="2" t="s">
        <v>43798</v>
      </c>
      <c r="C5001" s="2" t="s">
        <v>19721</v>
      </c>
      <c r="D5001" s="3" t="s">
        <v>19722</v>
      </c>
      <c r="E5001" s="3" t="s">
        <v>19722</v>
      </c>
      <c r="F5001" s="3" t="s">
        <v>19723</v>
      </c>
      <c r="G5001" s="3" t="s">
        <v>19724</v>
      </c>
      <c r="H5001" s="3" t="s">
        <v>37198</v>
      </c>
      <c r="I5001" s="3" t="s">
        <v>37198</v>
      </c>
      <c r="J5001" s="3" t="s">
        <v>37199</v>
      </c>
      <c r="K5001" s="3" t="s">
        <v>37200</v>
      </c>
      <c r="L5001" s="3"/>
    </row>
    <row r="5002" spans="1:12" ht="13.5" customHeight="1" x14ac:dyDescent="0.25">
      <c r="A5002" s="3" t="s">
        <v>9</v>
      </c>
      <c r="B5002" s="2" t="s">
        <v>43799</v>
      </c>
      <c r="C5002" s="2" t="s">
        <v>19725</v>
      </c>
      <c r="D5002" s="3" t="s">
        <v>19726</v>
      </c>
      <c r="E5002" s="3" t="s">
        <v>19727</v>
      </c>
      <c r="F5002" s="3" t="s">
        <v>19728</v>
      </c>
      <c r="G5002" s="3" t="s">
        <v>19729</v>
      </c>
      <c r="H5002" s="3" t="s">
        <v>37201</v>
      </c>
      <c r="I5002" s="3" t="s">
        <v>37202</v>
      </c>
      <c r="J5002" s="3" t="s">
        <v>37203</v>
      </c>
      <c r="K5002" s="3" t="s">
        <v>37204</v>
      </c>
      <c r="L5002" s="3"/>
    </row>
    <row r="5003" spans="1:12" ht="13.5" customHeight="1" x14ac:dyDescent="0.25">
      <c r="A5003" s="3" t="s">
        <v>9</v>
      </c>
      <c r="B5003" s="2" t="s">
        <v>43800</v>
      </c>
      <c r="C5003" s="2" t="s">
        <v>19730</v>
      </c>
      <c r="D5003" s="3" t="s">
        <v>19731</v>
      </c>
      <c r="E5003" s="3" t="s">
        <v>19732</v>
      </c>
      <c r="F5003" s="3" t="s">
        <v>19733</v>
      </c>
      <c r="G5003" s="3" t="s">
        <v>19734</v>
      </c>
      <c r="H5003" s="3" t="s">
        <v>37205</v>
      </c>
      <c r="I5003" s="3" t="s">
        <v>37206</v>
      </c>
      <c r="J5003" s="3" t="s">
        <v>37207</v>
      </c>
      <c r="K5003" s="4" t="s">
        <v>37208</v>
      </c>
      <c r="L5003" s="3"/>
    </row>
    <row r="5004" spans="1:12" ht="13.5" customHeight="1" x14ac:dyDescent="0.25">
      <c r="A5004" s="3" t="s">
        <v>9</v>
      </c>
      <c r="B5004" s="2" t="s">
        <v>43801</v>
      </c>
      <c r="C5004" s="2" t="s">
        <v>19735</v>
      </c>
      <c r="D5004" s="3" t="s">
        <v>19736</v>
      </c>
      <c r="E5004" s="3" t="s">
        <v>19737</v>
      </c>
      <c r="F5004" s="3" t="s">
        <v>19738</v>
      </c>
      <c r="G5004" s="3" t="s">
        <v>19739</v>
      </c>
      <c r="H5004" s="3" t="s">
        <v>37209</v>
      </c>
      <c r="I5004" s="3" t="s">
        <v>37210</v>
      </c>
      <c r="J5004" s="3" t="s">
        <v>37211</v>
      </c>
      <c r="K5004" s="3" t="s">
        <v>37212</v>
      </c>
      <c r="L5004" s="3"/>
    </row>
    <row r="5005" spans="1:12" ht="13.5" customHeight="1" x14ac:dyDescent="0.25">
      <c r="A5005" s="3" t="s">
        <v>106</v>
      </c>
      <c r="B5005" s="2" t="s">
        <v>43802</v>
      </c>
      <c r="C5005" s="2" t="s">
        <v>19740</v>
      </c>
      <c r="D5005" s="3" t="s">
        <v>19741</v>
      </c>
      <c r="E5005" s="3" t="s">
        <v>19741</v>
      </c>
      <c r="F5005" s="3" t="s">
        <v>19742</v>
      </c>
      <c r="G5005" s="3" t="s">
        <v>19743</v>
      </c>
      <c r="H5005" s="3" t="s">
        <v>37213</v>
      </c>
      <c r="I5005" s="3" t="s">
        <v>37213</v>
      </c>
      <c r="J5005" s="3" t="s">
        <v>37214</v>
      </c>
      <c r="K5005" s="3" t="s">
        <v>37215</v>
      </c>
      <c r="L5005" s="3"/>
    </row>
    <row r="5006" spans="1:12" ht="13.5" customHeight="1" x14ac:dyDescent="0.25">
      <c r="A5006" s="3" t="s">
        <v>106</v>
      </c>
      <c r="B5006" s="2" t="s">
        <v>43803</v>
      </c>
      <c r="C5006" s="2" t="s">
        <v>19744</v>
      </c>
      <c r="D5006" s="3" t="s">
        <v>19745</v>
      </c>
      <c r="E5006" s="3" t="s">
        <v>19745</v>
      </c>
      <c r="F5006" s="3" t="s">
        <v>19746</v>
      </c>
      <c r="G5006" s="3" t="s">
        <v>19747</v>
      </c>
      <c r="H5006" s="3" t="s">
        <v>37216</v>
      </c>
      <c r="I5006" s="3" t="s">
        <v>37216</v>
      </c>
      <c r="J5006" s="3" t="s">
        <v>37217</v>
      </c>
      <c r="K5006" s="3" t="s">
        <v>37218</v>
      </c>
      <c r="L5006" s="3"/>
    </row>
    <row r="5007" spans="1:12" ht="13.5" customHeight="1" x14ac:dyDescent="0.25">
      <c r="A5007" s="3" t="s">
        <v>106</v>
      </c>
      <c r="B5007" s="2" t="s">
        <v>43804</v>
      </c>
      <c r="C5007" s="2" t="s">
        <v>19748</v>
      </c>
      <c r="D5007" s="3" t="s">
        <v>19749</v>
      </c>
      <c r="E5007" s="3" t="s">
        <v>19749</v>
      </c>
      <c r="F5007" s="3" t="s">
        <v>19750</v>
      </c>
      <c r="G5007" s="3" t="s">
        <v>19751</v>
      </c>
      <c r="H5007" s="3" t="s">
        <v>37219</v>
      </c>
      <c r="I5007" s="3" t="s">
        <v>37219</v>
      </c>
      <c r="J5007" s="3" t="s">
        <v>37220</v>
      </c>
      <c r="K5007" s="3" t="s">
        <v>37221</v>
      </c>
      <c r="L5007" s="3"/>
    </row>
    <row r="5008" spans="1:12" ht="13.5" customHeight="1" x14ac:dyDescent="0.25">
      <c r="A5008" s="3" t="s">
        <v>106</v>
      </c>
      <c r="B5008" s="2" t="s">
        <v>43805</v>
      </c>
      <c r="C5008" s="2" t="s">
        <v>19752</v>
      </c>
      <c r="D5008" s="3" t="s">
        <v>19753</v>
      </c>
      <c r="E5008" s="3" t="s">
        <v>19753</v>
      </c>
      <c r="F5008" s="3" t="s">
        <v>19754</v>
      </c>
      <c r="G5008" s="3" t="s">
        <v>19755</v>
      </c>
      <c r="H5008" s="3" t="s">
        <v>37222</v>
      </c>
      <c r="I5008" s="3" t="s">
        <v>37222</v>
      </c>
      <c r="J5008" s="3" t="s">
        <v>37223</v>
      </c>
      <c r="K5008" s="3" t="s">
        <v>37224</v>
      </c>
      <c r="L5008" s="3"/>
    </row>
    <row r="5009" spans="1:12" ht="13.5" customHeight="1" x14ac:dyDescent="0.25">
      <c r="A5009" s="3" t="s">
        <v>9</v>
      </c>
      <c r="B5009" s="2" t="s">
        <v>43806</v>
      </c>
      <c r="C5009" s="2" t="s">
        <v>19756</v>
      </c>
      <c r="D5009" s="3" t="s">
        <v>19757</v>
      </c>
      <c r="E5009" s="3" t="s">
        <v>19758</v>
      </c>
      <c r="F5009" s="3" t="s">
        <v>19759</v>
      </c>
      <c r="G5009" s="3" t="s">
        <v>19760</v>
      </c>
      <c r="H5009" s="3" t="s">
        <v>37225</v>
      </c>
      <c r="I5009" s="3" t="s">
        <v>37226</v>
      </c>
      <c r="J5009" s="3" t="s">
        <v>37227</v>
      </c>
      <c r="K5009" s="4" t="s">
        <v>37228</v>
      </c>
      <c r="L5009" s="3"/>
    </row>
    <row r="5010" spans="1:12" ht="13.5" customHeight="1" x14ac:dyDescent="0.25">
      <c r="A5010" s="3" t="s">
        <v>9</v>
      </c>
      <c r="B5010" s="2" t="s">
        <v>43807</v>
      </c>
      <c r="C5010" s="2" t="s">
        <v>19761</v>
      </c>
      <c r="D5010" s="3" t="s">
        <v>19762</v>
      </c>
      <c r="E5010" s="3" t="s">
        <v>19762</v>
      </c>
      <c r="F5010" s="3" t="s">
        <v>19763</v>
      </c>
      <c r="G5010" s="3" t="s">
        <v>19764</v>
      </c>
      <c r="H5010" s="3" t="s">
        <v>37229</v>
      </c>
      <c r="I5010" s="3" t="s">
        <v>37229</v>
      </c>
      <c r="J5010" s="3" t="s">
        <v>37230</v>
      </c>
      <c r="K5010" s="4" t="s">
        <v>37231</v>
      </c>
      <c r="L5010" s="3"/>
    </row>
    <row r="5011" spans="1:12" ht="13.5" customHeight="1" x14ac:dyDescent="0.25">
      <c r="A5011" s="3" t="s">
        <v>9</v>
      </c>
      <c r="B5011" s="2" t="s">
        <v>43808</v>
      </c>
      <c r="C5011" s="2" t="s">
        <v>19765</v>
      </c>
      <c r="D5011" s="3" t="s">
        <v>19766</v>
      </c>
      <c r="E5011" s="3" t="s">
        <v>19766</v>
      </c>
      <c r="F5011" s="3" t="s">
        <v>19767</v>
      </c>
      <c r="G5011" s="3" t="s">
        <v>19768</v>
      </c>
      <c r="H5011" s="3" t="s">
        <v>37232</v>
      </c>
      <c r="I5011" s="3" t="s">
        <v>37232</v>
      </c>
      <c r="J5011" s="3" t="s">
        <v>37233</v>
      </c>
      <c r="K5011" s="4" t="s">
        <v>37234</v>
      </c>
      <c r="L5011" s="3"/>
    </row>
    <row r="5012" spans="1:12" ht="13.5" customHeight="1" x14ac:dyDescent="0.25">
      <c r="A5012" s="5" t="s">
        <v>13581</v>
      </c>
      <c r="B5012" s="5" t="s">
        <v>43808</v>
      </c>
      <c r="C5012" s="5" t="s">
        <v>19765</v>
      </c>
      <c r="D5012" s="5" t="s">
        <v>19766</v>
      </c>
      <c r="E5012" s="1" t="s">
        <v>19766</v>
      </c>
      <c r="F5012" s="1" t="s">
        <v>19767</v>
      </c>
      <c r="G5012" s="1" t="s">
        <v>19768</v>
      </c>
      <c r="H5012" s="5" t="str">
        <f ca="1">IFERROR(__xludf.DUMMYFUNCTION("GOOGLETRANSLATE(D201,""en"",""ja"")"),"トランスフォーミング成長因子ベータ1")</f>
        <v>トランスフォーミング成長因子ベータ1</v>
      </c>
      <c r="I5012" s="5" t="str">
        <f ca="1">IFERROR(__xludf.DUMMYFUNCTION("GOOGLETRANSLATE(E201,""en"",""ja"")"),"トランスフォーミング成長因子ベータ1")</f>
        <v>トランスフォーミング成長因子ベータ1</v>
      </c>
      <c r="J5012" s="5" t="str">
        <f ca="1">IFERROR(__xludf.DUMMYFUNCTION("GOOGLETRANSLATE(F201,""en"",""ja"")"),"生物標本中のトランスフォーミング成長因子ベータ 1 の測定。")</f>
        <v>生物標本中のトランスフォーミング成長因子ベータ 1 の測定。</v>
      </c>
      <c r="K5012" s="5" t="str">
        <f ca="1">IFERROR(__xludf.DUMMYFUNCTION("GOOGLETRANSLATE(G201,""en"",""ja"")"),"トランスフォーミング成長因子ベータ1測定")</f>
        <v>トランスフォーミング成長因子ベータ1測定</v>
      </c>
      <c r="L5012" s="3"/>
    </row>
    <row r="5013" spans="1:12" ht="13.5" customHeight="1" x14ac:dyDescent="0.25">
      <c r="A5013" s="3" t="s">
        <v>9</v>
      </c>
      <c r="B5013" s="2" t="s">
        <v>43809</v>
      </c>
      <c r="C5013" s="2" t="s">
        <v>19769</v>
      </c>
      <c r="D5013" s="3" t="s">
        <v>19770</v>
      </c>
      <c r="E5013" s="3" t="s">
        <v>19771</v>
      </c>
      <c r="F5013" s="3" t="s">
        <v>19772</v>
      </c>
      <c r="G5013" s="3" t="s">
        <v>19773</v>
      </c>
      <c r="H5013" s="3" t="s">
        <v>37235</v>
      </c>
      <c r="I5013" s="3" t="s">
        <v>37236</v>
      </c>
      <c r="J5013" s="3" t="s">
        <v>37237</v>
      </c>
      <c r="K5013" s="4" t="s">
        <v>37238</v>
      </c>
      <c r="L5013" s="3"/>
    </row>
    <row r="5014" spans="1:12" ht="13.5" customHeight="1" x14ac:dyDescent="0.25">
      <c r="A5014" s="3" t="s">
        <v>9</v>
      </c>
      <c r="B5014" s="2" t="s">
        <v>43810</v>
      </c>
      <c r="C5014" s="2" t="s">
        <v>19774</v>
      </c>
      <c r="D5014" s="3" t="s">
        <v>19775</v>
      </c>
      <c r="E5014" s="3" t="s">
        <v>19776</v>
      </c>
      <c r="F5014" s="3" t="s">
        <v>19777</v>
      </c>
      <c r="G5014" s="3" t="s">
        <v>19778</v>
      </c>
      <c r="H5014" s="3" t="s">
        <v>37239</v>
      </c>
      <c r="I5014" s="3" t="s">
        <v>37240</v>
      </c>
      <c r="J5014" s="3" t="s">
        <v>37241</v>
      </c>
      <c r="K5014" s="4" t="s">
        <v>37242</v>
      </c>
      <c r="L5014" s="3"/>
    </row>
    <row r="5015" spans="1:12" ht="13.5" customHeight="1" x14ac:dyDescent="0.25">
      <c r="A5015" s="3" t="s">
        <v>106</v>
      </c>
      <c r="B5015" s="2" t="s">
        <v>43811</v>
      </c>
      <c r="C5015" s="2" t="s">
        <v>19779</v>
      </c>
      <c r="D5015" s="3" t="s">
        <v>19780</v>
      </c>
      <c r="E5015" s="3" t="s">
        <v>19780</v>
      </c>
      <c r="F5015" s="3" t="s">
        <v>19781</v>
      </c>
      <c r="G5015" s="3" t="s">
        <v>19782</v>
      </c>
      <c r="H5015" s="3" t="s">
        <v>37243</v>
      </c>
      <c r="I5015" s="3" t="s">
        <v>37243</v>
      </c>
      <c r="J5015" s="3" t="s">
        <v>37244</v>
      </c>
      <c r="K5015" s="3" t="s">
        <v>37245</v>
      </c>
      <c r="L5015" s="3"/>
    </row>
    <row r="5016" spans="1:12" ht="13.5" customHeight="1" x14ac:dyDescent="0.25">
      <c r="A5016" s="3" t="s">
        <v>106</v>
      </c>
      <c r="B5016" s="2" t="s">
        <v>43812</v>
      </c>
      <c r="C5016" s="2" t="s">
        <v>19783</v>
      </c>
      <c r="D5016" s="3" t="s">
        <v>19784</v>
      </c>
      <c r="E5016" s="3" t="s">
        <v>19784</v>
      </c>
      <c r="F5016" s="3" t="s">
        <v>19785</v>
      </c>
      <c r="G5016" s="3" t="s">
        <v>19786</v>
      </c>
      <c r="H5016" s="3" t="s">
        <v>37246</v>
      </c>
      <c r="I5016" s="3" t="s">
        <v>37246</v>
      </c>
      <c r="J5016" s="3" t="s">
        <v>37247</v>
      </c>
      <c r="K5016" s="4" t="s">
        <v>37248</v>
      </c>
      <c r="L5016" s="3"/>
    </row>
    <row r="5017" spans="1:12" ht="13.5" customHeight="1" x14ac:dyDescent="0.25">
      <c r="A5017" s="3" t="s">
        <v>9</v>
      </c>
      <c r="B5017" s="2" t="s">
        <v>43813</v>
      </c>
      <c r="C5017" s="2" t="s">
        <v>19787</v>
      </c>
      <c r="D5017" s="3" t="s">
        <v>19788</v>
      </c>
      <c r="E5017" s="3" t="s">
        <v>19789</v>
      </c>
      <c r="F5017" s="3" t="s">
        <v>19790</v>
      </c>
      <c r="G5017" s="3" t="s">
        <v>19791</v>
      </c>
      <c r="H5017" s="3" t="s">
        <v>37249</v>
      </c>
      <c r="I5017" s="3" t="s">
        <v>37250</v>
      </c>
      <c r="J5017" s="3" t="s">
        <v>37251</v>
      </c>
      <c r="K5017" s="3" t="s">
        <v>37252</v>
      </c>
      <c r="L5017" s="3"/>
    </row>
    <row r="5018" spans="1:12" ht="13.5" customHeight="1" x14ac:dyDescent="0.25">
      <c r="A5018" s="3" t="s">
        <v>9</v>
      </c>
      <c r="B5018" s="2" t="s">
        <v>43814</v>
      </c>
      <c r="C5018" s="2" t="s">
        <v>19792</v>
      </c>
      <c r="D5018" s="3" t="s">
        <v>19793</v>
      </c>
      <c r="E5018" s="3" t="s">
        <v>19793</v>
      </c>
      <c r="F5018" s="3" t="s">
        <v>19794</v>
      </c>
      <c r="G5018" s="3" t="s">
        <v>19793</v>
      </c>
      <c r="H5018" s="3" t="s">
        <v>37253</v>
      </c>
      <c r="I5018" s="3" t="s">
        <v>37253</v>
      </c>
      <c r="J5018" s="3" t="s">
        <v>37254</v>
      </c>
      <c r="K5018" s="3" t="s">
        <v>37253</v>
      </c>
      <c r="L5018" s="3"/>
    </row>
    <row r="5019" spans="1:12" ht="13.5" customHeight="1" x14ac:dyDescent="0.25">
      <c r="A5019" s="3" t="s">
        <v>106</v>
      </c>
      <c r="B5019" s="2" t="s">
        <v>43815</v>
      </c>
      <c r="C5019" s="2" t="s">
        <v>19795</v>
      </c>
      <c r="D5019" s="3" t="s">
        <v>19796</v>
      </c>
      <c r="E5019" s="3" t="s">
        <v>19797</v>
      </c>
      <c r="F5019" s="3" t="s">
        <v>19798</v>
      </c>
      <c r="G5019" s="3" t="s">
        <v>19799</v>
      </c>
      <c r="H5019" s="3" t="s">
        <v>37255</v>
      </c>
      <c r="I5019" s="3" t="s">
        <v>37256</v>
      </c>
      <c r="J5019" s="3" t="s">
        <v>37257</v>
      </c>
      <c r="K5019" s="3" t="s">
        <v>37258</v>
      </c>
      <c r="L5019" s="3"/>
    </row>
    <row r="5020" spans="1:12" ht="13.5" customHeight="1" x14ac:dyDescent="0.25">
      <c r="A5020" s="3" t="s">
        <v>70</v>
      </c>
      <c r="B5020" s="2" t="s">
        <v>43816</v>
      </c>
      <c r="C5020" s="2" t="s">
        <v>19800</v>
      </c>
      <c r="D5020" s="3" t="s">
        <v>19801</v>
      </c>
      <c r="E5020" s="3" t="s">
        <v>19801</v>
      </c>
      <c r="F5020" s="3" t="s">
        <v>19802</v>
      </c>
      <c r="G5020" s="3" t="s">
        <v>19803</v>
      </c>
      <c r="H5020" s="3" t="s">
        <v>37259</v>
      </c>
      <c r="I5020" s="3" t="s">
        <v>37259</v>
      </c>
      <c r="J5020" s="3" t="s">
        <v>37260</v>
      </c>
      <c r="K5020" s="3" t="s">
        <v>37261</v>
      </c>
      <c r="L5020" s="3"/>
    </row>
    <row r="5021" spans="1:12" ht="13.5" customHeight="1" x14ac:dyDescent="0.25">
      <c r="A5021" s="3" t="s">
        <v>106</v>
      </c>
      <c r="B5021" s="2" t="s">
        <v>43817</v>
      </c>
      <c r="C5021" s="2" t="s">
        <v>19804</v>
      </c>
      <c r="D5021" s="3" t="s">
        <v>19805</v>
      </c>
      <c r="E5021" s="3" t="s">
        <v>19805</v>
      </c>
      <c r="F5021" s="3" t="s">
        <v>19806</v>
      </c>
      <c r="G5021" s="3" t="s">
        <v>19807</v>
      </c>
      <c r="H5021" s="3" t="s">
        <v>37262</v>
      </c>
      <c r="I5021" s="3" t="s">
        <v>37262</v>
      </c>
      <c r="J5021" s="3" t="s">
        <v>37263</v>
      </c>
      <c r="K5021" s="3" t="s">
        <v>37264</v>
      </c>
      <c r="L5021" s="3"/>
    </row>
    <row r="5022" spans="1:12" ht="13.5" customHeight="1" x14ac:dyDescent="0.25">
      <c r="A5022" s="3" t="s">
        <v>106</v>
      </c>
      <c r="B5022" s="2" t="s">
        <v>43818</v>
      </c>
      <c r="C5022" s="2" t="s">
        <v>19808</v>
      </c>
      <c r="D5022" s="3" t="s">
        <v>19809</v>
      </c>
      <c r="E5022" s="3" t="s">
        <v>19809</v>
      </c>
      <c r="F5022" s="3" t="s">
        <v>19810</v>
      </c>
      <c r="G5022" s="3" t="s">
        <v>19811</v>
      </c>
      <c r="H5022" s="3" t="s">
        <v>37265</v>
      </c>
      <c r="I5022" s="3" t="s">
        <v>37265</v>
      </c>
      <c r="J5022" s="3" t="s">
        <v>37266</v>
      </c>
      <c r="K5022" s="3" t="s">
        <v>37267</v>
      </c>
      <c r="L5022" s="3"/>
    </row>
    <row r="5023" spans="1:12" ht="13.5" customHeight="1" x14ac:dyDescent="0.25">
      <c r="A5023" s="3" t="s">
        <v>106</v>
      </c>
      <c r="B5023" s="2" t="s">
        <v>43819</v>
      </c>
      <c r="C5023" s="2" t="s">
        <v>19812</v>
      </c>
      <c r="D5023" s="3" t="s">
        <v>19813</v>
      </c>
      <c r="E5023" s="3" t="s">
        <v>19813</v>
      </c>
      <c r="F5023" s="3" t="s">
        <v>19814</v>
      </c>
      <c r="G5023" s="3" t="s">
        <v>19815</v>
      </c>
      <c r="H5023" s="3" t="s">
        <v>37268</v>
      </c>
      <c r="I5023" s="3" t="s">
        <v>37268</v>
      </c>
      <c r="J5023" s="3" t="s">
        <v>37269</v>
      </c>
      <c r="K5023" s="4" t="s">
        <v>37270</v>
      </c>
      <c r="L5023" s="3"/>
    </row>
    <row r="5024" spans="1:12" ht="13.5" customHeight="1" x14ac:dyDescent="0.25">
      <c r="A5024" s="3" t="s">
        <v>493</v>
      </c>
      <c r="B5024" s="2" t="s">
        <v>43820</v>
      </c>
      <c r="C5024" s="2" t="s">
        <v>19816</v>
      </c>
      <c r="D5024" s="3" t="s">
        <v>19817</v>
      </c>
      <c r="E5024" s="3" t="s">
        <v>19817</v>
      </c>
      <c r="F5024" s="3" t="s">
        <v>19818</v>
      </c>
      <c r="G5024" s="3" t="s">
        <v>19817</v>
      </c>
      <c r="H5024" s="3" t="s">
        <v>37271</v>
      </c>
      <c r="I5024" s="3" t="s">
        <v>37271</v>
      </c>
      <c r="J5024" s="3" t="s">
        <v>37272</v>
      </c>
      <c r="K5024" s="3" t="s">
        <v>37271</v>
      </c>
      <c r="L5024" s="3"/>
    </row>
    <row r="5025" spans="1:12" ht="13.5" customHeight="1" x14ac:dyDescent="0.25">
      <c r="A5025" s="3" t="s">
        <v>106</v>
      </c>
      <c r="B5025" s="2" t="s">
        <v>43821</v>
      </c>
      <c r="C5025" s="2" t="s">
        <v>19819</v>
      </c>
      <c r="D5025" s="3" t="s">
        <v>19820</v>
      </c>
      <c r="E5025" s="3" t="s">
        <v>19821</v>
      </c>
      <c r="F5025" s="3" t="s">
        <v>19822</v>
      </c>
      <c r="G5025" s="3" t="s">
        <v>19823</v>
      </c>
      <c r="H5025" s="3" t="s">
        <v>37273</v>
      </c>
      <c r="I5025" s="3" t="s">
        <v>37274</v>
      </c>
      <c r="J5025" s="3" t="s">
        <v>37275</v>
      </c>
      <c r="K5025" s="4" t="s">
        <v>37276</v>
      </c>
      <c r="L5025" s="3"/>
    </row>
    <row r="5026" spans="1:12" ht="13.5" customHeight="1" x14ac:dyDescent="0.25">
      <c r="A5026" s="3" t="s">
        <v>106</v>
      </c>
      <c r="B5026" s="2" t="s">
        <v>43822</v>
      </c>
      <c r="C5026" s="2" t="s">
        <v>19824</v>
      </c>
      <c r="D5026" s="3" t="s">
        <v>19825</v>
      </c>
      <c r="E5026" s="3" t="s">
        <v>19826</v>
      </c>
      <c r="F5026" s="3" t="s">
        <v>19827</v>
      </c>
      <c r="G5026" s="3" t="s">
        <v>19828</v>
      </c>
      <c r="H5026" s="3" t="s">
        <v>37277</v>
      </c>
      <c r="I5026" s="3" t="s">
        <v>37278</v>
      </c>
      <c r="J5026" s="3" t="s">
        <v>37279</v>
      </c>
      <c r="K5026" s="4" t="s">
        <v>37280</v>
      </c>
      <c r="L5026" s="3"/>
    </row>
    <row r="5027" spans="1:12" ht="13.5" customHeight="1" x14ac:dyDescent="0.25">
      <c r="A5027" s="3" t="s">
        <v>106</v>
      </c>
      <c r="B5027" s="2" t="s">
        <v>43823</v>
      </c>
      <c r="C5027" s="2" t="s">
        <v>19829</v>
      </c>
      <c r="D5027" s="3" t="s">
        <v>19830</v>
      </c>
      <c r="E5027" s="3" t="s">
        <v>19831</v>
      </c>
      <c r="F5027" s="3" t="s">
        <v>19832</v>
      </c>
      <c r="G5027" s="3" t="s">
        <v>19833</v>
      </c>
      <c r="H5027" s="3" t="s">
        <v>37281</v>
      </c>
      <c r="I5027" s="3" t="s">
        <v>37282</v>
      </c>
      <c r="J5027" s="3" t="s">
        <v>37283</v>
      </c>
      <c r="K5027" s="4" t="s">
        <v>37284</v>
      </c>
      <c r="L5027" s="3"/>
    </row>
    <row r="5028" spans="1:12" ht="13.5" customHeight="1" x14ac:dyDescent="0.25">
      <c r="A5028" s="3" t="s">
        <v>106</v>
      </c>
      <c r="B5028" s="2" t="s">
        <v>43824</v>
      </c>
      <c r="C5028" s="2" t="s">
        <v>19834</v>
      </c>
      <c r="D5028" s="3" t="s">
        <v>19835</v>
      </c>
      <c r="E5028" s="3" t="s">
        <v>19836</v>
      </c>
      <c r="F5028" s="3" t="s">
        <v>19837</v>
      </c>
      <c r="G5028" s="3" t="s">
        <v>19838</v>
      </c>
      <c r="H5028" s="3" t="s">
        <v>37285</v>
      </c>
      <c r="I5028" s="3" t="s">
        <v>37286</v>
      </c>
      <c r="J5028" s="3" t="s">
        <v>37287</v>
      </c>
      <c r="K5028" s="4" t="s">
        <v>37288</v>
      </c>
      <c r="L5028" s="3"/>
    </row>
    <row r="5029" spans="1:12" ht="13.5" customHeight="1" x14ac:dyDescent="0.25">
      <c r="A5029" s="3" t="s">
        <v>106</v>
      </c>
      <c r="B5029" s="2" t="s">
        <v>43825</v>
      </c>
      <c r="C5029" s="2" t="s">
        <v>19839</v>
      </c>
      <c r="D5029" s="3" t="s">
        <v>19840</v>
      </c>
      <c r="E5029" s="3" t="s">
        <v>19841</v>
      </c>
      <c r="F5029" s="3" t="s">
        <v>19842</v>
      </c>
      <c r="G5029" s="3" t="s">
        <v>19843</v>
      </c>
      <c r="H5029" s="3" t="s">
        <v>37289</v>
      </c>
      <c r="I5029" s="3" t="s">
        <v>37290</v>
      </c>
      <c r="J5029" s="3" t="s">
        <v>37291</v>
      </c>
      <c r="K5029" s="4" t="s">
        <v>37292</v>
      </c>
      <c r="L5029" s="3"/>
    </row>
    <row r="5030" spans="1:12" ht="13.5" customHeight="1" x14ac:dyDescent="0.25">
      <c r="A5030" s="3" t="s">
        <v>106</v>
      </c>
      <c r="B5030" s="2" t="s">
        <v>43826</v>
      </c>
      <c r="C5030" s="2" t="s">
        <v>19844</v>
      </c>
      <c r="D5030" s="3" t="s">
        <v>19845</v>
      </c>
      <c r="E5030" s="3" t="s">
        <v>19846</v>
      </c>
      <c r="F5030" s="3" t="s">
        <v>19847</v>
      </c>
      <c r="G5030" s="3" t="s">
        <v>19848</v>
      </c>
      <c r="H5030" s="3" t="s">
        <v>37293</v>
      </c>
      <c r="I5030" s="3" t="s">
        <v>37294</v>
      </c>
      <c r="J5030" s="3" t="s">
        <v>37295</v>
      </c>
      <c r="K5030" s="4" t="s">
        <v>37296</v>
      </c>
      <c r="L5030" s="3"/>
    </row>
    <row r="5031" spans="1:12" ht="13.5" customHeight="1" x14ac:dyDescent="0.25">
      <c r="A5031" s="3" t="s">
        <v>106</v>
      </c>
      <c r="B5031" s="2" t="s">
        <v>43827</v>
      </c>
      <c r="C5031" s="2" t="s">
        <v>19849</v>
      </c>
      <c r="D5031" s="3" t="s">
        <v>19850</v>
      </c>
      <c r="E5031" s="3" t="s">
        <v>19851</v>
      </c>
      <c r="F5031" s="3" t="s">
        <v>19852</v>
      </c>
      <c r="G5031" s="3" t="s">
        <v>19853</v>
      </c>
      <c r="H5031" s="3" t="s">
        <v>37297</v>
      </c>
      <c r="I5031" s="3" t="s">
        <v>37298</v>
      </c>
      <c r="J5031" s="3" t="s">
        <v>37299</v>
      </c>
      <c r="K5031" s="4" t="s">
        <v>37300</v>
      </c>
      <c r="L5031" s="3"/>
    </row>
    <row r="5032" spans="1:12" ht="13.5" customHeight="1" x14ac:dyDescent="0.25">
      <c r="A5032" s="3" t="s">
        <v>106</v>
      </c>
      <c r="B5032" s="2" t="s">
        <v>43828</v>
      </c>
      <c r="C5032" s="2" t="s">
        <v>19854</v>
      </c>
      <c r="D5032" s="3" t="s">
        <v>19855</v>
      </c>
      <c r="E5032" s="3" t="s">
        <v>19856</v>
      </c>
      <c r="F5032" s="3" t="s">
        <v>19857</v>
      </c>
      <c r="G5032" s="3" t="s">
        <v>19858</v>
      </c>
      <c r="H5032" s="3" t="s">
        <v>37301</v>
      </c>
      <c r="I5032" s="3" t="s">
        <v>37302</v>
      </c>
      <c r="J5032" s="3" t="s">
        <v>37303</v>
      </c>
      <c r="K5032" s="4" t="s">
        <v>37304</v>
      </c>
      <c r="L5032" s="3"/>
    </row>
    <row r="5033" spans="1:12" ht="13.5" customHeight="1" x14ac:dyDescent="0.25">
      <c r="A5033" s="3" t="s">
        <v>106</v>
      </c>
      <c r="B5033" s="2" t="s">
        <v>43829</v>
      </c>
      <c r="C5033" s="2" t="s">
        <v>19859</v>
      </c>
      <c r="D5033" s="3" t="s">
        <v>19860</v>
      </c>
      <c r="E5033" s="3" t="s">
        <v>19861</v>
      </c>
      <c r="F5033" s="3" t="s">
        <v>19862</v>
      </c>
      <c r="G5033" s="3" t="s">
        <v>19863</v>
      </c>
      <c r="H5033" s="3" t="s">
        <v>37305</v>
      </c>
      <c r="I5033" s="3" t="s">
        <v>37306</v>
      </c>
      <c r="J5033" s="3" t="s">
        <v>37307</v>
      </c>
      <c r="K5033" s="4" t="s">
        <v>37308</v>
      </c>
      <c r="L5033" s="3"/>
    </row>
    <row r="5034" spans="1:12" ht="13.5" customHeight="1" x14ac:dyDescent="0.25">
      <c r="A5034" s="3" t="s">
        <v>106</v>
      </c>
      <c r="B5034" s="2" t="s">
        <v>43830</v>
      </c>
      <c r="C5034" s="2" t="s">
        <v>19864</v>
      </c>
      <c r="D5034" s="3" t="s">
        <v>19865</v>
      </c>
      <c r="E5034" s="3" t="s">
        <v>19866</v>
      </c>
      <c r="F5034" s="3" t="s">
        <v>19867</v>
      </c>
      <c r="G5034" s="3" t="s">
        <v>19868</v>
      </c>
      <c r="H5034" s="3" t="s">
        <v>37309</v>
      </c>
      <c r="I5034" s="3" t="s">
        <v>37310</v>
      </c>
      <c r="J5034" s="3" t="s">
        <v>37311</v>
      </c>
      <c r="K5034" s="4" t="s">
        <v>37312</v>
      </c>
      <c r="L5034" s="3"/>
    </row>
    <row r="5035" spans="1:12" ht="13.5" customHeight="1" x14ac:dyDescent="0.25">
      <c r="A5035" s="3" t="s">
        <v>106</v>
      </c>
      <c r="B5035" s="2" t="s">
        <v>43831</v>
      </c>
      <c r="C5035" s="2" t="s">
        <v>19869</v>
      </c>
      <c r="D5035" s="3" t="s">
        <v>19870</v>
      </c>
      <c r="E5035" s="3" t="s">
        <v>19871</v>
      </c>
      <c r="F5035" s="3" t="s">
        <v>19872</v>
      </c>
      <c r="G5035" s="3" t="s">
        <v>19873</v>
      </c>
      <c r="H5035" s="3" t="s">
        <v>37313</v>
      </c>
      <c r="I5035" s="3" t="s">
        <v>37314</v>
      </c>
      <c r="J5035" s="3" t="s">
        <v>37315</v>
      </c>
      <c r="K5035" s="4" t="s">
        <v>37316</v>
      </c>
      <c r="L5035" s="3"/>
    </row>
    <row r="5036" spans="1:12" ht="13.5" customHeight="1" x14ac:dyDescent="0.25">
      <c r="A5036" s="3" t="s">
        <v>106</v>
      </c>
      <c r="B5036" s="2" t="s">
        <v>43832</v>
      </c>
      <c r="C5036" s="2" t="s">
        <v>19874</v>
      </c>
      <c r="D5036" s="3" t="s">
        <v>19875</v>
      </c>
      <c r="E5036" s="3" t="s">
        <v>19876</v>
      </c>
      <c r="F5036" s="3" t="s">
        <v>19877</v>
      </c>
      <c r="G5036" s="3" t="s">
        <v>19878</v>
      </c>
      <c r="H5036" s="3" t="s">
        <v>37317</v>
      </c>
      <c r="I5036" s="3" t="s">
        <v>37318</v>
      </c>
      <c r="J5036" s="3" t="s">
        <v>37319</v>
      </c>
      <c r="K5036" s="4" t="s">
        <v>37320</v>
      </c>
      <c r="L5036" s="3"/>
    </row>
    <row r="5037" spans="1:12" ht="13.5" customHeight="1" x14ac:dyDescent="0.25">
      <c r="A5037" s="3" t="s">
        <v>106</v>
      </c>
      <c r="B5037" s="2" t="s">
        <v>43833</v>
      </c>
      <c r="C5037" s="2" t="s">
        <v>19879</v>
      </c>
      <c r="D5037" s="3" t="s">
        <v>19880</v>
      </c>
      <c r="E5037" s="3" t="s">
        <v>19881</v>
      </c>
      <c r="F5037" s="3" t="s">
        <v>19882</v>
      </c>
      <c r="G5037" s="3" t="s">
        <v>19883</v>
      </c>
      <c r="H5037" s="3" t="s">
        <v>37321</v>
      </c>
      <c r="I5037" s="3" t="s">
        <v>37322</v>
      </c>
      <c r="J5037" s="3" t="s">
        <v>37323</v>
      </c>
      <c r="K5037" s="4" t="s">
        <v>37324</v>
      </c>
      <c r="L5037" s="3"/>
    </row>
    <row r="5038" spans="1:12" ht="13.5" customHeight="1" x14ac:dyDescent="0.25">
      <c r="A5038" s="3" t="s">
        <v>106</v>
      </c>
      <c r="B5038" s="2" t="s">
        <v>43834</v>
      </c>
      <c r="C5038" s="2" t="s">
        <v>19884</v>
      </c>
      <c r="D5038" s="3" t="s">
        <v>19885</v>
      </c>
      <c r="E5038" s="3" t="s">
        <v>19886</v>
      </c>
      <c r="F5038" s="3" t="s">
        <v>19887</v>
      </c>
      <c r="G5038" s="3" t="s">
        <v>19888</v>
      </c>
      <c r="H5038" s="3" t="s">
        <v>37325</v>
      </c>
      <c r="I5038" s="3" t="s">
        <v>37326</v>
      </c>
      <c r="J5038" s="3" t="s">
        <v>37327</v>
      </c>
      <c r="K5038" s="4" t="s">
        <v>37328</v>
      </c>
      <c r="L5038" s="3"/>
    </row>
    <row r="5039" spans="1:12" ht="13.5" customHeight="1" x14ac:dyDescent="0.25">
      <c r="A5039" s="3" t="s">
        <v>106</v>
      </c>
      <c r="B5039" s="2" t="s">
        <v>43835</v>
      </c>
      <c r="C5039" s="2" t="s">
        <v>19889</v>
      </c>
      <c r="D5039" s="3" t="s">
        <v>19890</v>
      </c>
      <c r="E5039" s="3" t="s">
        <v>19891</v>
      </c>
      <c r="F5039" s="3" t="s">
        <v>19892</v>
      </c>
      <c r="G5039" s="3" t="s">
        <v>19893</v>
      </c>
      <c r="H5039" s="3" t="s">
        <v>37329</v>
      </c>
      <c r="I5039" s="3" t="s">
        <v>37330</v>
      </c>
      <c r="J5039" s="3" t="s">
        <v>37331</v>
      </c>
      <c r="K5039" s="4" t="s">
        <v>37332</v>
      </c>
      <c r="L5039" s="3"/>
    </row>
    <row r="5040" spans="1:12" ht="13.5" customHeight="1" x14ac:dyDescent="0.25">
      <c r="A5040" s="3" t="s">
        <v>106</v>
      </c>
      <c r="B5040" s="2" t="s">
        <v>43836</v>
      </c>
      <c r="C5040" s="2" t="s">
        <v>19894</v>
      </c>
      <c r="D5040" s="3" t="s">
        <v>19895</v>
      </c>
      <c r="E5040" s="3" t="s">
        <v>19896</v>
      </c>
      <c r="F5040" s="3" t="s">
        <v>19897</v>
      </c>
      <c r="G5040" s="3" t="s">
        <v>19898</v>
      </c>
      <c r="H5040" s="3" t="s">
        <v>37333</v>
      </c>
      <c r="I5040" s="3" t="s">
        <v>37334</v>
      </c>
      <c r="J5040" s="3" t="s">
        <v>37335</v>
      </c>
      <c r="K5040" s="4" t="s">
        <v>37336</v>
      </c>
      <c r="L5040" s="3"/>
    </row>
    <row r="5041" spans="1:12" ht="13.5" customHeight="1" x14ac:dyDescent="0.25">
      <c r="A5041" s="3" t="s">
        <v>106</v>
      </c>
      <c r="B5041" s="2" t="s">
        <v>43837</v>
      </c>
      <c r="C5041" s="2" t="s">
        <v>19899</v>
      </c>
      <c r="D5041" s="3" t="s">
        <v>19900</v>
      </c>
      <c r="E5041" s="3" t="s">
        <v>19901</v>
      </c>
      <c r="F5041" s="3" t="s">
        <v>19902</v>
      </c>
      <c r="G5041" s="3" t="s">
        <v>19903</v>
      </c>
      <c r="H5041" s="3" t="s">
        <v>37337</v>
      </c>
      <c r="I5041" s="3" t="s">
        <v>37338</v>
      </c>
      <c r="J5041" s="3" t="s">
        <v>37339</v>
      </c>
      <c r="K5041" s="4" t="s">
        <v>37340</v>
      </c>
      <c r="L5041" s="3"/>
    </row>
    <row r="5042" spans="1:12" ht="13.5" customHeight="1" x14ac:dyDescent="0.25">
      <c r="A5042" s="3" t="s">
        <v>106</v>
      </c>
      <c r="B5042" s="2" t="s">
        <v>43838</v>
      </c>
      <c r="C5042" s="2" t="s">
        <v>19904</v>
      </c>
      <c r="D5042" s="3" t="s">
        <v>19905</v>
      </c>
      <c r="E5042" s="3" t="s">
        <v>19906</v>
      </c>
      <c r="F5042" s="3" t="s">
        <v>19907</v>
      </c>
      <c r="G5042" s="3" t="s">
        <v>19908</v>
      </c>
      <c r="H5042" s="3" t="s">
        <v>37341</v>
      </c>
      <c r="I5042" s="3" t="s">
        <v>37342</v>
      </c>
      <c r="J5042" s="3" t="s">
        <v>37343</v>
      </c>
      <c r="K5042" s="4" t="s">
        <v>37344</v>
      </c>
      <c r="L5042" s="3"/>
    </row>
    <row r="5043" spans="1:12" ht="13.5" customHeight="1" x14ac:dyDescent="0.25">
      <c r="A5043" s="3" t="s">
        <v>9</v>
      </c>
      <c r="B5043" s="2" t="s">
        <v>43839</v>
      </c>
      <c r="C5043" s="2" t="s">
        <v>19909</v>
      </c>
      <c r="D5043" s="3" t="s">
        <v>19910</v>
      </c>
      <c r="E5043" s="3" t="s">
        <v>19911</v>
      </c>
      <c r="F5043" s="3" t="s">
        <v>19912</v>
      </c>
      <c r="G5043" s="3" t="s">
        <v>19913</v>
      </c>
      <c r="H5043" s="3" t="s">
        <v>37345</v>
      </c>
      <c r="I5043" s="3" t="s">
        <v>37346</v>
      </c>
      <c r="J5043" s="3" t="s">
        <v>37347</v>
      </c>
      <c r="K5043" s="3" t="s">
        <v>37348</v>
      </c>
      <c r="L5043" s="3"/>
    </row>
    <row r="5044" spans="1:12" ht="13.5" customHeight="1" x14ac:dyDescent="0.25">
      <c r="A5044" s="3" t="s">
        <v>9</v>
      </c>
      <c r="B5044" s="2" t="s">
        <v>43840</v>
      </c>
      <c r="C5044" s="2" t="s">
        <v>19914</v>
      </c>
      <c r="D5044" s="3" t="s">
        <v>19915</v>
      </c>
      <c r="E5044" s="3" t="s">
        <v>19916</v>
      </c>
      <c r="F5044" s="3" t="s">
        <v>19917</v>
      </c>
      <c r="G5044" s="3" t="s">
        <v>19918</v>
      </c>
      <c r="H5044" s="3" t="s">
        <v>37349</v>
      </c>
      <c r="I5044" s="3" t="s">
        <v>37350</v>
      </c>
      <c r="J5044" s="3" t="s">
        <v>37351</v>
      </c>
      <c r="K5044" s="3" t="s">
        <v>37352</v>
      </c>
      <c r="L5044" s="3"/>
    </row>
    <row r="5045" spans="1:12" ht="13.5" customHeight="1" x14ac:dyDescent="0.25">
      <c r="A5045" s="3" t="s">
        <v>9</v>
      </c>
      <c r="B5045" s="2" t="s">
        <v>43841</v>
      </c>
      <c r="C5045" s="2" t="s">
        <v>19919</v>
      </c>
      <c r="D5045" s="3" t="s">
        <v>19920</v>
      </c>
      <c r="E5045" s="3" t="s">
        <v>19921</v>
      </c>
      <c r="F5045" s="3" t="s">
        <v>19922</v>
      </c>
      <c r="G5045" s="3" t="s">
        <v>19923</v>
      </c>
      <c r="H5045" s="3" t="s">
        <v>37353</v>
      </c>
      <c r="I5045" s="3" t="s">
        <v>37354</v>
      </c>
      <c r="J5045" s="3" t="s">
        <v>37355</v>
      </c>
      <c r="K5045" s="3" t="s">
        <v>37356</v>
      </c>
      <c r="L5045" s="3"/>
    </row>
    <row r="5046" spans="1:12" ht="13.5" customHeight="1" x14ac:dyDescent="0.25">
      <c r="A5046" s="3" t="s">
        <v>84</v>
      </c>
      <c r="B5046" s="2" t="s">
        <v>43842</v>
      </c>
      <c r="C5046" s="2" t="s">
        <v>19924</v>
      </c>
      <c r="D5046" s="3" t="s">
        <v>19925</v>
      </c>
      <c r="E5046" s="3" t="s">
        <v>19926</v>
      </c>
      <c r="F5046" s="3" t="s">
        <v>19927</v>
      </c>
      <c r="G5046" s="3" t="s">
        <v>19928</v>
      </c>
      <c r="H5046" s="3" t="s">
        <v>37357</v>
      </c>
      <c r="I5046" s="3" t="s">
        <v>37358</v>
      </c>
      <c r="J5046" s="3" t="s">
        <v>37359</v>
      </c>
      <c r="K5046" s="3" t="s">
        <v>37360</v>
      </c>
      <c r="L5046" s="3"/>
    </row>
    <row r="5047" spans="1:12" ht="13.5" customHeight="1" x14ac:dyDescent="0.25">
      <c r="A5047" s="3" t="s">
        <v>84</v>
      </c>
      <c r="B5047" s="2" t="s">
        <v>43843</v>
      </c>
      <c r="C5047" s="2" t="s">
        <v>19929</v>
      </c>
      <c r="D5047" s="3" t="s">
        <v>19930</v>
      </c>
      <c r="E5047" s="3" t="s">
        <v>19931</v>
      </c>
      <c r="F5047" s="3" t="s">
        <v>19932</v>
      </c>
      <c r="G5047" s="3" t="s">
        <v>19933</v>
      </c>
      <c r="H5047" s="3" t="s">
        <v>37361</v>
      </c>
      <c r="I5047" s="3" t="s">
        <v>37362</v>
      </c>
      <c r="J5047" s="3" t="s">
        <v>37363</v>
      </c>
      <c r="K5047" s="3" t="s">
        <v>37364</v>
      </c>
      <c r="L5047" s="3"/>
    </row>
    <row r="5048" spans="1:12" ht="13.5" customHeight="1" x14ac:dyDescent="0.25">
      <c r="A5048" s="3" t="s">
        <v>106</v>
      </c>
      <c r="B5048" s="2" t="s">
        <v>43844</v>
      </c>
      <c r="C5048" s="2" t="s">
        <v>19934</v>
      </c>
      <c r="D5048" s="3" t="s">
        <v>19935</v>
      </c>
      <c r="E5048" s="3" t="s">
        <v>19936</v>
      </c>
      <c r="F5048" s="3" t="s">
        <v>19937</v>
      </c>
      <c r="G5048" s="3" t="s">
        <v>19938</v>
      </c>
      <c r="H5048" s="3" t="s">
        <v>37365</v>
      </c>
      <c r="I5048" s="3" t="s">
        <v>37366</v>
      </c>
      <c r="J5048" s="3" t="s">
        <v>37367</v>
      </c>
      <c r="K5048" s="4" t="s">
        <v>37368</v>
      </c>
      <c r="L5048" s="3"/>
    </row>
    <row r="5049" spans="1:12" ht="13.5" customHeight="1" x14ac:dyDescent="0.25">
      <c r="A5049" s="3" t="s">
        <v>106</v>
      </c>
      <c r="B5049" s="2" t="s">
        <v>43845</v>
      </c>
      <c r="C5049" s="2" t="s">
        <v>19939</v>
      </c>
      <c r="D5049" s="3" t="s">
        <v>19940</v>
      </c>
      <c r="E5049" s="3" t="s">
        <v>19941</v>
      </c>
      <c r="F5049" s="3" t="s">
        <v>19942</v>
      </c>
      <c r="G5049" s="3" t="s">
        <v>19943</v>
      </c>
      <c r="H5049" s="3" t="s">
        <v>37369</v>
      </c>
      <c r="I5049" s="3" t="s">
        <v>37370</v>
      </c>
      <c r="J5049" s="3" t="s">
        <v>37371</v>
      </c>
      <c r="K5049" s="4" t="s">
        <v>37372</v>
      </c>
      <c r="L5049" s="3"/>
    </row>
    <row r="5050" spans="1:12" ht="13.5" customHeight="1" x14ac:dyDescent="0.25">
      <c r="A5050" s="3" t="s">
        <v>106</v>
      </c>
      <c r="B5050" s="2" t="s">
        <v>43846</v>
      </c>
      <c r="C5050" s="2" t="s">
        <v>19944</v>
      </c>
      <c r="D5050" s="3" t="s">
        <v>19945</v>
      </c>
      <c r="E5050" s="3" t="s">
        <v>19946</v>
      </c>
      <c r="F5050" s="3" t="s">
        <v>19947</v>
      </c>
      <c r="G5050" s="3" t="s">
        <v>19948</v>
      </c>
      <c r="H5050" s="3" t="s">
        <v>37373</v>
      </c>
      <c r="I5050" s="3" t="s">
        <v>37374</v>
      </c>
      <c r="J5050" s="3" t="s">
        <v>37375</v>
      </c>
      <c r="K5050" s="4" t="s">
        <v>37376</v>
      </c>
      <c r="L5050" s="3"/>
    </row>
    <row r="5051" spans="1:12" ht="13.5" customHeight="1" x14ac:dyDescent="0.25">
      <c r="A5051" s="3" t="s">
        <v>106</v>
      </c>
      <c r="B5051" s="2" t="s">
        <v>43847</v>
      </c>
      <c r="C5051" s="2" t="s">
        <v>19949</v>
      </c>
      <c r="D5051" s="3" t="s">
        <v>19950</v>
      </c>
      <c r="E5051" s="3" t="s">
        <v>19951</v>
      </c>
      <c r="F5051" s="3" t="s">
        <v>19952</v>
      </c>
      <c r="G5051" s="3" t="s">
        <v>19953</v>
      </c>
      <c r="H5051" s="3" t="s">
        <v>37377</v>
      </c>
      <c r="I5051" s="3" t="s">
        <v>37378</v>
      </c>
      <c r="J5051" s="3" t="s">
        <v>37379</v>
      </c>
      <c r="K5051" s="4" t="s">
        <v>37380</v>
      </c>
      <c r="L5051" s="3"/>
    </row>
    <row r="5052" spans="1:12" ht="13.5" customHeight="1" x14ac:dyDescent="0.25">
      <c r="A5052" s="3" t="s">
        <v>106</v>
      </c>
      <c r="B5052" s="2" t="s">
        <v>43848</v>
      </c>
      <c r="C5052" s="2" t="s">
        <v>19954</v>
      </c>
      <c r="D5052" s="3" t="s">
        <v>19955</v>
      </c>
      <c r="E5052" s="3" t="s">
        <v>19956</v>
      </c>
      <c r="F5052" s="3" t="s">
        <v>19957</v>
      </c>
      <c r="G5052" s="3" t="s">
        <v>19958</v>
      </c>
      <c r="H5052" s="3" t="s">
        <v>37381</v>
      </c>
      <c r="I5052" s="3" t="s">
        <v>37382</v>
      </c>
      <c r="J5052" s="3" t="s">
        <v>37383</v>
      </c>
      <c r="K5052" s="4" t="s">
        <v>37384</v>
      </c>
      <c r="L5052" s="3"/>
    </row>
    <row r="5053" spans="1:12" ht="13.5" customHeight="1" x14ac:dyDescent="0.25">
      <c r="A5053" s="3" t="s">
        <v>106</v>
      </c>
      <c r="B5053" s="2" t="s">
        <v>43849</v>
      </c>
      <c r="C5053" s="2" t="s">
        <v>19959</v>
      </c>
      <c r="D5053" s="3" t="s">
        <v>19960</v>
      </c>
      <c r="E5053" s="3" t="s">
        <v>19961</v>
      </c>
      <c r="F5053" s="3" t="s">
        <v>19962</v>
      </c>
      <c r="G5053" s="3" t="s">
        <v>19963</v>
      </c>
      <c r="H5053" s="3" t="s">
        <v>37385</v>
      </c>
      <c r="I5053" s="3" t="s">
        <v>37386</v>
      </c>
      <c r="J5053" s="3" t="s">
        <v>37387</v>
      </c>
      <c r="K5053" s="4" t="s">
        <v>37388</v>
      </c>
      <c r="L5053" s="3"/>
    </row>
    <row r="5054" spans="1:12" ht="13.5" customHeight="1" x14ac:dyDescent="0.25">
      <c r="A5054" s="3" t="s">
        <v>106</v>
      </c>
      <c r="B5054" s="2" t="s">
        <v>43850</v>
      </c>
      <c r="C5054" s="2" t="s">
        <v>19964</v>
      </c>
      <c r="D5054" s="3" t="s">
        <v>19965</v>
      </c>
      <c r="E5054" s="3" t="s">
        <v>19966</v>
      </c>
      <c r="F5054" s="3" t="s">
        <v>19967</v>
      </c>
      <c r="G5054" s="3" t="s">
        <v>19968</v>
      </c>
      <c r="H5054" s="3" t="s">
        <v>37389</v>
      </c>
      <c r="I5054" s="3" t="s">
        <v>37390</v>
      </c>
      <c r="J5054" s="3" t="s">
        <v>37391</v>
      </c>
      <c r="K5054" s="4" t="s">
        <v>37392</v>
      </c>
      <c r="L5054" s="3"/>
    </row>
    <row r="5055" spans="1:12" ht="13.5" customHeight="1" x14ac:dyDescent="0.25">
      <c r="A5055" s="3" t="s">
        <v>106</v>
      </c>
      <c r="B5055" s="2" t="s">
        <v>43851</v>
      </c>
      <c r="C5055" s="2" t="s">
        <v>19969</v>
      </c>
      <c r="D5055" s="3" t="s">
        <v>19970</v>
      </c>
      <c r="E5055" s="3" t="s">
        <v>19971</v>
      </c>
      <c r="F5055" s="3" t="s">
        <v>19972</v>
      </c>
      <c r="G5055" s="3" t="s">
        <v>19973</v>
      </c>
      <c r="H5055" s="3" t="s">
        <v>37393</v>
      </c>
      <c r="I5055" s="3" t="s">
        <v>37394</v>
      </c>
      <c r="J5055" s="3" t="s">
        <v>37395</v>
      </c>
      <c r="K5055" s="4" t="s">
        <v>37396</v>
      </c>
      <c r="L5055" s="3"/>
    </row>
    <row r="5056" spans="1:12" ht="13.5" customHeight="1" x14ac:dyDescent="0.25">
      <c r="A5056" s="3" t="s">
        <v>9</v>
      </c>
      <c r="B5056" s="2" t="s">
        <v>43852</v>
      </c>
      <c r="C5056" s="2" t="s">
        <v>19974</v>
      </c>
      <c r="D5056" s="3" t="s">
        <v>19975</v>
      </c>
      <c r="E5056" s="3" t="s">
        <v>19975</v>
      </c>
      <c r="F5056" s="3" t="s">
        <v>19976</v>
      </c>
      <c r="G5056" s="3" t="s">
        <v>19977</v>
      </c>
      <c r="H5056" s="3" t="s">
        <v>37397</v>
      </c>
      <c r="I5056" s="3" t="s">
        <v>37397</v>
      </c>
      <c r="J5056" s="3" t="s">
        <v>37398</v>
      </c>
      <c r="K5056" s="3" t="s">
        <v>37399</v>
      </c>
      <c r="L5056" s="3"/>
    </row>
    <row r="5057" spans="1:12" ht="13.5" customHeight="1" x14ac:dyDescent="0.25">
      <c r="A5057" s="3" t="s">
        <v>9</v>
      </c>
      <c r="B5057" s="2" t="s">
        <v>43853</v>
      </c>
      <c r="C5057" s="2" t="s">
        <v>19978</v>
      </c>
      <c r="D5057" s="3" t="s">
        <v>19979</v>
      </c>
      <c r="E5057" s="3" t="s">
        <v>19979</v>
      </c>
      <c r="F5057" s="3" t="s">
        <v>19980</v>
      </c>
      <c r="G5057" s="3" t="s">
        <v>19981</v>
      </c>
      <c r="H5057" s="3" t="s">
        <v>37400</v>
      </c>
      <c r="I5057" s="3" t="s">
        <v>37400</v>
      </c>
      <c r="J5057" s="3" t="s">
        <v>37401</v>
      </c>
      <c r="K5057" s="3" t="s">
        <v>37402</v>
      </c>
      <c r="L5057" s="3"/>
    </row>
    <row r="5058" spans="1:12" ht="13.5" customHeight="1" x14ac:dyDescent="0.25">
      <c r="A5058" s="3" t="s">
        <v>106</v>
      </c>
      <c r="B5058" s="2" t="s">
        <v>43854</v>
      </c>
      <c r="C5058" s="2" t="s">
        <v>19982</v>
      </c>
      <c r="D5058" s="3" t="s">
        <v>19983</v>
      </c>
      <c r="E5058" s="3" t="s">
        <v>19984</v>
      </c>
      <c r="F5058" s="3" t="s">
        <v>19985</v>
      </c>
      <c r="G5058" s="3" t="s">
        <v>19986</v>
      </c>
      <c r="H5058" s="3" t="s">
        <v>37403</v>
      </c>
      <c r="I5058" s="3" t="s">
        <v>37404</v>
      </c>
      <c r="J5058" s="3" t="s">
        <v>37405</v>
      </c>
      <c r="K5058" s="4" t="s">
        <v>37406</v>
      </c>
      <c r="L5058" s="3"/>
    </row>
    <row r="5059" spans="1:12" ht="13.5" customHeight="1" x14ac:dyDescent="0.25">
      <c r="A5059" s="3" t="s">
        <v>106</v>
      </c>
      <c r="B5059" s="2" t="s">
        <v>43855</v>
      </c>
      <c r="C5059" s="2" t="s">
        <v>19987</v>
      </c>
      <c r="D5059" s="3" t="s">
        <v>19988</v>
      </c>
      <c r="E5059" s="3" t="s">
        <v>19989</v>
      </c>
      <c r="F5059" s="3" t="s">
        <v>19990</v>
      </c>
      <c r="G5059" s="3" t="s">
        <v>19991</v>
      </c>
      <c r="H5059" s="3" t="s">
        <v>37407</v>
      </c>
      <c r="I5059" s="3" t="s">
        <v>37408</v>
      </c>
      <c r="J5059" s="3" t="s">
        <v>37409</v>
      </c>
      <c r="K5059" s="4" t="s">
        <v>37410</v>
      </c>
      <c r="L5059" s="3"/>
    </row>
    <row r="5060" spans="1:12" ht="13.5" customHeight="1" x14ac:dyDescent="0.25">
      <c r="A5060" s="3" t="s">
        <v>106</v>
      </c>
      <c r="B5060" s="2" t="s">
        <v>43856</v>
      </c>
      <c r="C5060" s="2" t="s">
        <v>19992</v>
      </c>
      <c r="D5060" s="3" t="s">
        <v>19993</v>
      </c>
      <c r="E5060" s="3" t="s">
        <v>19994</v>
      </c>
      <c r="F5060" s="3" t="s">
        <v>19995</v>
      </c>
      <c r="G5060" s="3" t="s">
        <v>19996</v>
      </c>
      <c r="H5060" s="3" t="s">
        <v>37411</v>
      </c>
      <c r="I5060" s="3" t="s">
        <v>37412</v>
      </c>
      <c r="J5060" s="3" t="s">
        <v>37413</v>
      </c>
      <c r="K5060" s="4" t="s">
        <v>37414</v>
      </c>
      <c r="L5060" s="3"/>
    </row>
    <row r="5061" spans="1:12" ht="13.5" customHeight="1" x14ac:dyDescent="0.25">
      <c r="A5061" s="3" t="s">
        <v>106</v>
      </c>
      <c r="B5061" s="2" t="s">
        <v>43857</v>
      </c>
      <c r="C5061" s="2" t="s">
        <v>19997</v>
      </c>
      <c r="D5061" s="3" t="s">
        <v>19998</v>
      </c>
      <c r="E5061" s="3" t="s">
        <v>19999</v>
      </c>
      <c r="F5061" s="3" t="s">
        <v>20000</v>
      </c>
      <c r="G5061" s="3" t="s">
        <v>20001</v>
      </c>
      <c r="H5061" s="3" t="s">
        <v>37415</v>
      </c>
      <c r="I5061" s="3" t="s">
        <v>37416</v>
      </c>
      <c r="J5061" s="3" t="s">
        <v>37417</v>
      </c>
      <c r="K5061" s="4" t="s">
        <v>37418</v>
      </c>
      <c r="L5061" s="3"/>
    </row>
    <row r="5062" spans="1:12" ht="13.5" customHeight="1" x14ac:dyDescent="0.25">
      <c r="A5062" s="3" t="s">
        <v>106</v>
      </c>
      <c r="B5062" s="2" t="s">
        <v>43858</v>
      </c>
      <c r="C5062" s="2" t="s">
        <v>20002</v>
      </c>
      <c r="D5062" s="3" t="s">
        <v>20003</v>
      </c>
      <c r="E5062" s="3" t="s">
        <v>20004</v>
      </c>
      <c r="F5062" s="3" t="s">
        <v>20005</v>
      </c>
      <c r="G5062" s="3" t="s">
        <v>20006</v>
      </c>
      <c r="H5062" s="3" t="s">
        <v>37419</v>
      </c>
      <c r="I5062" s="3" t="s">
        <v>37420</v>
      </c>
      <c r="J5062" s="3" t="s">
        <v>37421</v>
      </c>
      <c r="K5062" s="4" t="s">
        <v>37422</v>
      </c>
      <c r="L5062" s="3"/>
    </row>
    <row r="5063" spans="1:12" ht="13.5" customHeight="1" x14ac:dyDescent="0.25">
      <c r="A5063" s="3" t="s">
        <v>106</v>
      </c>
      <c r="B5063" s="2" t="s">
        <v>43859</v>
      </c>
      <c r="C5063" s="2" t="s">
        <v>20007</v>
      </c>
      <c r="D5063" s="3" t="s">
        <v>20008</v>
      </c>
      <c r="E5063" s="3" t="s">
        <v>20009</v>
      </c>
      <c r="F5063" s="3" t="s">
        <v>20010</v>
      </c>
      <c r="G5063" s="3" t="s">
        <v>20011</v>
      </c>
      <c r="H5063" s="3" t="s">
        <v>37423</v>
      </c>
      <c r="I5063" s="3" t="s">
        <v>37424</v>
      </c>
      <c r="J5063" s="3" t="s">
        <v>37425</v>
      </c>
      <c r="K5063" s="4" t="s">
        <v>37426</v>
      </c>
      <c r="L5063" s="3"/>
    </row>
    <row r="5064" spans="1:12" ht="13.5" customHeight="1" x14ac:dyDescent="0.25">
      <c r="A5064" s="3" t="s">
        <v>106</v>
      </c>
      <c r="B5064" s="2" t="s">
        <v>43860</v>
      </c>
      <c r="C5064" s="2" t="s">
        <v>20012</v>
      </c>
      <c r="D5064" s="3" t="s">
        <v>20013</v>
      </c>
      <c r="E5064" s="3" t="s">
        <v>20014</v>
      </c>
      <c r="F5064" s="3" t="s">
        <v>20015</v>
      </c>
      <c r="G5064" s="3" t="s">
        <v>20016</v>
      </c>
      <c r="H5064" s="3" t="s">
        <v>37427</v>
      </c>
      <c r="I5064" s="3" t="s">
        <v>37428</v>
      </c>
      <c r="J5064" s="3" t="s">
        <v>37429</v>
      </c>
      <c r="K5064" s="4" t="s">
        <v>37430</v>
      </c>
      <c r="L5064" s="3"/>
    </row>
    <row r="5065" spans="1:12" ht="13.5" customHeight="1" x14ac:dyDescent="0.25">
      <c r="A5065" s="3" t="s">
        <v>106</v>
      </c>
      <c r="B5065" s="2" t="s">
        <v>43861</v>
      </c>
      <c r="C5065" s="2" t="s">
        <v>20017</v>
      </c>
      <c r="D5065" s="3" t="s">
        <v>20018</v>
      </c>
      <c r="E5065" s="3" t="s">
        <v>20019</v>
      </c>
      <c r="F5065" s="3" t="s">
        <v>20020</v>
      </c>
      <c r="G5065" s="3" t="s">
        <v>20021</v>
      </c>
      <c r="H5065" s="3" t="s">
        <v>37431</v>
      </c>
      <c r="I5065" s="3" t="s">
        <v>37432</v>
      </c>
      <c r="J5065" s="3" t="s">
        <v>37433</v>
      </c>
      <c r="K5065" s="4" t="s">
        <v>37434</v>
      </c>
      <c r="L5065" s="3"/>
    </row>
    <row r="5066" spans="1:12" ht="13.5" customHeight="1" x14ac:dyDescent="0.25">
      <c r="A5066" s="3" t="s">
        <v>9</v>
      </c>
      <c r="B5066" s="2" t="s">
        <v>43862</v>
      </c>
      <c r="C5066" s="2" t="s">
        <v>20022</v>
      </c>
      <c r="D5066" s="3" t="s">
        <v>20023</v>
      </c>
      <c r="E5066" s="3" t="s">
        <v>20023</v>
      </c>
      <c r="F5066" s="3" t="s">
        <v>20024</v>
      </c>
      <c r="G5066" s="3" t="s">
        <v>20025</v>
      </c>
      <c r="H5066" s="3" t="s">
        <v>37435</v>
      </c>
      <c r="I5066" s="3" t="s">
        <v>37435</v>
      </c>
      <c r="J5066" s="3" t="s">
        <v>37436</v>
      </c>
      <c r="K5066" s="3" t="s">
        <v>37437</v>
      </c>
      <c r="L5066" s="3"/>
    </row>
    <row r="5067" spans="1:12" ht="13.5" customHeight="1" x14ac:dyDescent="0.25">
      <c r="A5067" s="3" t="s">
        <v>106</v>
      </c>
      <c r="B5067" s="2" t="s">
        <v>43863</v>
      </c>
      <c r="C5067" s="2" t="s">
        <v>20026</v>
      </c>
      <c r="D5067" s="3" t="s">
        <v>20027</v>
      </c>
      <c r="E5067" s="3" t="s">
        <v>20028</v>
      </c>
      <c r="F5067" s="3" t="s">
        <v>20029</v>
      </c>
      <c r="G5067" s="3" t="s">
        <v>20030</v>
      </c>
      <c r="H5067" s="3" t="s">
        <v>37438</v>
      </c>
      <c r="I5067" s="3" t="s">
        <v>37439</v>
      </c>
      <c r="J5067" s="3" t="s">
        <v>37440</v>
      </c>
      <c r="K5067" s="4" t="s">
        <v>37441</v>
      </c>
      <c r="L5067" s="3"/>
    </row>
    <row r="5068" spans="1:12" ht="13.5" customHeight="1" x14ac:dyDescent="0.25">
      <c r="A5068" s="3" t="s">
        <v>106</v>
      </c>
      <c r="B5068" s="2" t="s">
        <v>43864</v>
      </c>
      <c r="C5068" s="2" t="s">
        <v>20031</v>
      </c>
      <c r="D5068" s="3" t="s">
        <v>20032</v>
      </c>
      <c r="E5068" s="3" t="s">
        <v>20033</v>
      </c>
      <c r="F5068" s="3" t="s">
        <v>20034</v>
      </c>
      <c r="G5068" s="3" t="s">
        <v>20035</v>
      </c>
      <c r="H5068" s="3" t="s">
        <v>37442</v>
      </c>
      <c r="I5068" s="3" t="s">
        <v>37443</v>
      </c>
      <c r="J5068" s="3" t="s">
        <v>37444</v>
      </c>
      <c r="K5068" s="4" t="s">
        <v>37445</v>
      </c>
      <c r="L5068" s="3"/>
    </row>
    <row r="5069" spans="1:12" ht="13.5" customHeight="1" x14ac:dyDescent="0.25">
      <c r="A5069" s="3" t="s">
        <v>9</v>
      </c>
      <c r="B5069" s="2" t="s">
        <v>43865</v>
      </c>
      <c r="C5069" s="2" t="s">
        <v>20036</v>
      </c>
      <c r="D5069" s="3" t="s">
        <v>20037</v>
      </c>
      <c r="E5069" s="3" t="s">
        <v>20037</v>
      </c>
      <c r="F5069" s="3" t="s">
        <v>20038</v>
      </c>
      <c r="G5069" s="3" t="s">
        <v>20039</v>
      </c>
      <c r="H5069" s="3" t="s">
        <v>37446</v>
      </c>
      <c r="I5069" s="3" t="s">
        <v>37446</v>
      </c>
      <c r="J5069" s="3" t="s">
        <v>37447</v>
      </c>
      <c r="K5069" s="3" t="s">
        <v>37448</v>
      </c>
      <c r="L5069" s="3"/>
    </row>
    <row r="5070" spans="1:12" ht="13.5" customHeight="1" x14ac:dyDescent="0.25">
      <c r="A5070" s="3" t="s">
        <v>36</v>
      </c>
      <c r="B5070" s="2" t="s">
        <v>43866</v>
      </c>
      <c r="C5070" s="2" t="s">
        <v>20040</v>
      </c>
      <c r="D5070" s="3" t="s">
        <v>20041</v>
      </c>
      <c r="E5070" s="3" t="s">
        <v>20041</v>
      </c>
      <c r="F5070" s="3" t="s">
        <v>20042</v>
      </c>
      <c r="G5070" s="3" t="s">
        <v>20041</v>
      </c>
      <c r="H5070" s="3" t="s">
        <v>37449</v>
      </c>
      <c r="I5070" s="3" t="s">
        <v>37449</v>
      </c>
      <c r="J5070" s="3" t="s">
        <v>37450</v>
      </c>
      <c r="K5070" s="3" t="s">
        <v>37449</v>
      </c>
      <c r="L5070" s="3"/>
    </row>
    <row r="5071" spans="1:12" ht="13.5" customHeight="1" x14ac:dyDescent="0.25">
      <c r="A5071" s="3" t="s">
        <v>145</v>
      </c>
      <c r="B5071" s="2" t="s">
        <v>43866</v>
      </c>
      <c r="C5071" s="2" t="s">
        <v>20040</v>
      </c>
      <c r="D5071" s="3" t="s">
        <v>20041</v>
      </c>
      <c r="E5071" s="3" t="s">
        <v>20041</v>
      </c>
      <c r="F5071" s="3" t="s">
        <v>20042</v>
      </c>
      <c r="G5071" s="3" t="s">
        <v>20041</v>
      </c>
      <c r="H5071" s="3" t="s">
        <v>37449</v>
      </c>
      <c r="I5071" s="3" t="s">
        <v>37449</v>
      </c>
      <c r="J5071" s="3" t="s">
        <v>37450</v>
      </c>
      <c r="K5071" s="3" t="s">
        <v>37449</v>
      </c>
      <c r="L5071" s="3"/>
    </row>
    <row r="5072" spans="1:12" ht="13.5" customHeight="1" x14ac:dyDescent="0.25">
      <c r="A5072" s="3" t="s">
        <v>1560</v>
      </c>
      <c r="B5072" s="2" t="s">
        <v>43866</v>
      </c>
      <c r="C5072" s="2" t="s">
        <v>20040</v>
      </c>
      <c r="D5072" s="3" t="s">
        <v>20041</v>
      </c>
      <c r="E5072" s="3" t="s">
        <v>20041</v>
      </c>
      <c r="F5072" s="3" t="s">
        <v>20042</v>
      </c>
      <c r="G5072" s="3" t="s">
        <v>20041</v>
      </c>
      <c r="H5072" s="3" t="s">
        <v>37449</v>
      </c>
      <c r="I5072" s="3" t="s">
        <v>37449</v>
      </c>
      <c r="J5072" s="3" t="s">
        <v>37450</v>
      </c>
      <c r="K5072" s="3" t="s">
        <v>37449</v>
      </c>
      <c r="L5072" s="3"/>
    </row>
    <row r="5073" spans="1:12" ht="13.5" customHeight="1" x14ac:dyDescent="0.25">
      <c r="A5073" s="3" t="s">
        <v>162</v>
      </c>
      <c r="B5073" s="2" t="s">
        <v>43866</v>
      </c>
      <c r="C5073" s="2" t="s">
        <v>20040</v>
      </c>
      <c r="D5073" s="3" t="s">
        <v>20041</v>
      </c>
      <c r="E5073" s="3" t="s">
        <v>20041</v>
      </c>
      <c r="F5073" s="3" t="s">
        <v>20042</v>
      </c>
      <c r="G5073" s="3" t="s">
        <v>20041</v>
      </c>
      <c r="H5073" s="3" t="s">
        <v>37449</v>
      </c>
      <c r="I5073" s="3" t="s">
        <v>37449</v>
      </c>
      <c r="J5073" s="3" t="s">
        <v>37450</v>
      </c>
      <c r="K5073" s="3" t="s">
        <v>37449</v>
      </c>
      <c r="L5073" s="3"/>
    </row>
    <row r="5074" spans="1:12" ht="13.5" customHeight="1" x14ac:dyDescent="0.25">
      <c r="A5074" s="5" t="s">
        <v>13581</v>
      </c>
      <c r="B5074" s="5" t="s">
        <v>43866</v>
      </c>
      <c r="C5074" s="5" t="s">
        <v>20040</v>
      </c>
      <c r="D5074" s="5" t="s">
        <v>20041</v>
      </c>
      <c r="E5074" s="1" t="s">
        <v>20041</v>
      </c>
      <c r="F5074" s="1" t="s">
        <v>20042</v>
      </c>
      <c r="G5074" s="1" t="s">
        <v>20041</v>
      </c>
      <c r="H5074" s="5" t="str">
        <f ca="1">IFERROR(__xludf.DUMMYFUNCTION("GOOGLETRANSLATE(D202,""en"",""ja"")"),"厚さ")</f>
        <v>厚さ</v>
      </c>
      <c r="I5074" s="5" t="str">
        <f ca="1">IFERROR(__xludf.DUMMYFUNCTION("GOOGLETRANSLATE(E202,""en"",""ja"")"),"厚さ")</f>
        <v>厚さ</v>
      </c>
      <c r="J5074" s="5" t="str">
        <f ca="1">IFERROR(__xludf.DUMMYFUNCTION("GOOGLETRANSLATE(F202,""en"",""ja"")"),"物体の 2 つの表面間の寸法。通常は、幅や長さとは対照的に最小の寸法です。")</f>
        <v>物体の 2 つの表面間の寸法。通常は、幅や長さとは対照的に最小の寸法です。</v>
      </c>
      <c r="K5074" s="5" t="str">
        <f ca="1">IFERROR(__xludf.DUMMYFUNCTION("GOOGLETRANSLATE(G202,""en"",""ja"")"),"厚さ")</f>
        <v>厚さ</v>
      </c>
      <c r="L5074" s="3"/>
    </row>
    <row r="5075" spans="1:12" ht="13.5" customHeight="1" x14ac:dyDescent="0.25">
      <c r="A5075" s="3" t="s">
        <v>1560</v>
      </c>
      <c r="B5075" s="2" t="s">
        <v>43867</v>
      </c>
      <c r="C5075" s="2" t="s">
        <v>20043</v>
      </c>
      <c r="D5075" s="3" t="s">
        <v>20044</v>
      </c>
      <c r="E5075" s="3" t="s">
        <v>20044</v>
      </c>
      <c r="F5075" s="3" t="s">
        <v>20045</v>
      </c>
      <c r="G5075" s="3" t="s">
        <v>20046</v>
      </c>
      <c r="H5075" s="3" t="s">
        <v>37451</v>
      </c>
      <c r="I5075" s="3" t="s">
        <v>37451</v>
      </c>
      <c r="J5075" s="3" t="s">
        <v>37452</v>
      </c>
      <c r="K5075" s="3" t="s">
        <v>37453</v>
      </c>
      <c r="L5075" s="3"/>
    </row>
    <row r="5076" spans="1:12" ht="13.5" customHeight="1" x14ac:dyDescent="0.25">
      <c r="A5076" s="3" t="s">
        <v>1560</v>
      </c>
      <c r="B5076" s="2" t="s">
        <v>43868</v>
      </c>
      <c r="C5076" s="2" t="s">
        <v>20047</v>
      </c>
      <c r="D5076" s="3" t="s">
        <v>20048</v>
      </c>
      <c r="E5076" s="3" t="s">
        <v>20048</v>
      </c>
      <c r="F5076" s="3" t="s">
        <v>20049</v>
      </c>
      <c r="G5076" s="3" t="s">
        <v>20050</v>
      </c>
      <c r="H5076" s="3" t="s">
        <v>37454</v>
      </c>
      <c r="I5076" s="3" t="s">
        <v>37454</v>
      </c>
      <c r="J5076" s="3" t="s">
        <v>37455</v>
      </c>
      <c r="K5076" s="3" t="s">
        <v>37456</v>
      </c>
      <c r="L5076" s="3"/>
    </row>
    <row r="5077" spans="1:12" ht="13.5" customHeight="1" x14ac:dyDescent="0.25">
      <c r="A5077" s="3" t="s">
        <v>1560</v>
      </c>
      <c r="B5077" s="2" t="s">
        <v>43869</v>
      </c>
      <c r="C5077" s="2" t="s">
        <v>20051</v>
      </c>
      <c r="D5077" s="3" t="s">
        <v>20052</v>
      </c>
      <c r="E5077" s="3" t="s">
        <v>20052</v>
      </c>
      <c r="F5077" s="3" t="s">
        <v>20053</v>
      </c>
      <c r="G5077" s="3" t="s">
        <v>20054</v>
      </c>
      <c r="H5077" s="3" t="s">
        <v>37457</v>
      </c>
      <c r="I5077" s="3" t="s">
        <v>37457</v>
      </c>
      <c r="J5077" s="3" t="s">
        <v>37458</v>
      </c>
      <c r="K5077" s="3" t="s">
        <v>37459</v>
      </c>
      <c r="L5077" s="3"/>
    </row>
    <row r="5078" spans="1:12" ht="13.5" customHeight="1" x14ac:dyDescent="0.25">
      <c r="A5078" s="3" t="s">
        <v>2907</v>
      </c>
      <c r="B5078" s="2" t="s">
        <v>43866</v>
      </c>
      <c r="C5078" s="2" t="s">
        <v>20055</v>
      </c>
      <c r="D5078" s="3" t="s">
        <v>20041</v>
      </c>
      <c r="E5078" s="3" t="s">
        <v>20041</v>
      </c>
      <c r="F5078" s="3" t="s">
        <v>20042</v>
      </c>
      <c r="G5078" s="3" t="s">
        <v>20041</v>
      </c>
      <c r="H5078" s="3" t="s">
        <v>37449</v>
      </c>
      <c r="I5078" s="3" t="s">
        <v>37449</v>
      </c>
      <c r="J5078" s="3" t="s">
        <v>37450</v>
      </c>
      <c r="K5078" s="3" t="s">
        <v>37449</v>
      </c>
      <c r="L5078" s="3"/>
    </row>
    <row r="5079" spans="1:12" ht="13.5" customHeight="1" x14ac:dyDescent="0.25">
      <c r="A5079" s="3" t="s">
        <v>1560</v>
      </c>
      <c r="B5079" s="2" t="s">
        <v>43870</v>
      </c>
      <c r="C5079" s="2" t="s">
        <v>20056</v>
      </c>
      <c r="D5079" s="3" t="s">
        <v>20057</v>
      </c>
      <c r="E5079" s="3" t="s">
        <v>20057</v>
      </c>
      <c r="F5079" s="3" t="s">
        <v>20058</v>
      </c>
      <c r="G5079" s="3" t="s">
        <v>20059</v>
      </c>
      <c r="H5079" s="3" t="s">
        <v>37460</v>
      </c>
      <c r="I5079" s="3" t="s">
        <v>37460</v>
      </c>
      <c r="J5079" s="3" t="s">
        <v>37461</v>
      </c>
      <c r="K5079" s="3" t="s">
        <v>37462</v>
      </c>
      <c r="L5079" s="3"/>
    </row>
    <row r="5080" spans="1:12" ht="13.5" customHeight="1" x14ac:dyDescent="0.25">
      <c r="A5080" s="3" t="s">
        <v>9</v>
      </c>
      <c r="B5080" s="2" t="s">
        <v>43871</v>
      </c>
      <c r="C5080" s="2" t="s">
        <v>20060</v>
      </c>
      <c r="D5080" s="3" t="s">
        <v>20061</v>
      </c>
      <c r="E5080" s="3" t="s">
        <v>20061</v>
      </c>
      <c r="F5080" s="3" t="s">
        <v>20062</v>
      </c>
      <c r="G5080" s="3" t="s">
        <v>20063</v>
      </c>
      <c r="H5080" s="3" t="s">
        <v>37463</v>
      </c>
      <c r="I5080" s="3" t="s">
        <v>37463</v>
      </c>
      <c r="J5080" s="3" t="s">
        <v>37464</v>
      </c>
      <c r="K5080" s="3" t="s">
        <v>37465</v>
      </c>
      <c r="L5080" s="3"/>
    </row>
    <row r="5081" spans="1:12" ht="13.5" customHeight="1" x14ac:dyDescent="0.25">
      <c r="A5081" s="3" t="s">
        <v>9</v>
      </c>
      <c r="B5081" s="2" t="s">
        <v>43872</v>
      </c>
      <c r="C5081" s="2" t="s">
        <v>20064</v>
      </c>
      <c r="D5081" s="3" t="s">
        <v>20065</v>
      </c>
      <c r="E5081" s="3" t="s">
        <v>20065</v>
      </c>
      <c r="F5081" s="3" t="s">
        <v>20066</v>
      </c>
      <c r="G5081" s="3" t="s">
        <v>20067</v>
      </c>
      <c r="H5081" s="3" t="s">
        <v>37466</v>
      </c>
      <c r="I5081" s="3" t="s">
        <v>37466</v>
      </c>
      <c r="J5081" s="3" t="s">
        <v>37467</v>
      </c>
      <c r="K5081" s="3" t="s">
        <v>37468</v>
      </c>
      <c r="L5081" s="3"/>
    </row>
    <row r="5082" spans="1:12" ht="13.5" customHeight="1" x14ac:dyDescent="0.25">
      <c r="A5082" s="3" t="s">
        <v>9</v>
      </c>
      <c r="B5082" s="2" t="s">
        <v>43873</v>
      </c>
      <c r="C5082" s="2" t="s">
        <v>20068</v>
      </c>
      <c r="D5082" s="3" t="s">
        <v>20069</v>
      </c>
      <c r="E5082" s="3" t="s">
        <v>20069</v>
      </c>
      <c r="F5082" s="3" t="s">
        <v>20070</v>
      </c>
      <c r="G5082" s="3" t="s">
        <v>20071</v>
      </c>
      <c r="H5082" s="3" t="s">
        <v>37469</v>
      </c>
      <c r="I5082" s="3" t="s">
        <v>37469</v>
      </c>
      <c r="J5082" s="3" t="s">
        <v>37470</v>
      </c>
      <c r="K5082" s="3" t="s">
        <v>37471</v>
      </c>
      <c r="L5082" s="3"/>
    </row>
    <row r="5083" spans="1:12" ht="13.5" customHeight="1" x14ac:dyDescent="0.25">
      <c r="A5083" s="3" t="s">
        <v>145</v>
      </c>
      <c r="B5083" s="2" t="s">
        <v>43874</v>
      </c>
      <c r="C5083" s="2" t="s">
        <v>20072</v>
      </c>
      <c r="D5083" s="3" t="s">
        <v>20073</v>
      </c>
      <c r="E5083" s="3" t="s">
        <v>20073</v>
      </c>
      <c r="F5083" s="3" t="s">
        <v>20074</v>
      </c>
      <c r="G5083" s="3" t="s">
        <v>20073</v>
      </c>
      <c r="H5083" s="3" t="s">
        <v>37472</v>
      </c>
      <c r="I5083" s="3" t="s">
        <v>37472</v>
      </c>
      <c r="J5083" s="3" t="s">
        <v>37473</v>
      </c>
      <c r="K5083" s="3" t="s">
        <v>37472</v>
      </c>
      <c r="L5083" s="3"/>
    </row>
    <row r="5084" spans="1:12" ht="13.5" customHeight="1" x14ac:dyDescent="0.25">
      <c r="A5084" s="3" t="s">
        <v>9</v>
      </c>
      <c r="B5084" s="2" t="s">
        <v>43875</v>
      </c>
      <c r="C5084" s="2" t="s">
        <v>20075</v>
      </c>
      <c r="D5084" s="3" t="s">
        <v>20076</v>
      </c>
      <c r="E5084" s="3" t="s">
        <v>20077</v>
      </c>
      <c r="F5084" s="3" t="s">
        <v>20078</v>
      </c>
      <c r="G5084" s="3" t="s">
        <v>20079</v>
      </c>
      <c r="H5084" s="3" t="s">
        <v>37474</v>
      </c>
      <c r="I5084" s="3" t="s">
        <v>37475</v>
      </c>
      <c r="J5084" s="3" t="s">
        <v>37476</v>
      </c>
      <c r="K5084" s="4" t="s">
        <v>37477</v>
      </c>
      <c r="L5084" s="3"/>
    </row>
    <row r="5085" spans="1:12" ht="13.5" customHeight="1" x14ac:dyDescent="0.25">
      <c r="A5085" s="3" t="s">
        <v>106</v>
      </c>
      <c r="B5085" s="2" t="s">
        <v>43876</v>
      </c>
      <c r="C5085" s="2" t="s">
        <v>20080</v>
      </c>
      <c r="D5085" s="3" t="s">
        <v>20081</v>
      </c>
      <c r="E5085" s="3" t="s">
        <v>20082</v>
      </c>
      <c r="F5085" s="3" t="s">
        <v>19651</v>
      </c>
      <c r="G5085" s="3" t="s">
        <v>20083</v>
      </c>
      <c r="H5085" s="3" t="s">
        <v>37478</v>
      </c>
      <c r="I5085" s="3" t="s">
        <v>37479</v>
      </c>
      <c r="J5085" s="3" t="s">
        <v>37146</v>
      </c>
      <c r="K5085" s="4" t="s">
        <v>37480</v>
      </c>
      <c r="L5085" s="3"/>
    </row>
    <row r="5086" spans="1:12" ht="13.5" customHeight="1" x14ac:dyDescent="0.25">
      <c r="A5086" s="3" t="s">
        <v>106</v>
      </c>
      <c r="B5086" s="2" t="s">
        <v>43877</v>
      </c>
      <c r="C5086" s="2" t="s">
        <v>20084</v>
      </c>
      <c r="D5086" s="3" t="s">
        <v>20085</v>
      </c>
      <c r="E5086" s="3" t="s">
        <v>20086</v>
      </c>
      <c r="F5086" s="3" t="s">
        <v>20087</v>
      </c>
      <c r="G5086" s="3" t="s">
        <v>20088</v>
      </c>
      <c r="H5086" s="3" t="s">
        <v>37481</v>
      </c>
      <c r="I5086" s="3" t="s">
        <v>37482</v>
      </c>
      <c r="J5086" s="3" t="s">
        <v>37483</v>
      </c>
      <c r="K5086" s="4" t="s">
        <v>37484</v>
      </c>
      <c r="L5086" s="3"/>
    </row>
    <row r="5087" spans="1:12" ht="13.5" customHeight="1" x14ac:dyDescent="0.25">
      <c r="A5087" s="3" t="s">
        <v>106</v>
      </c>
      <c r="B5087" s="2" t="s">
        <v>43878</v>
      </c>
      <c r="C5087" s="2" t="s">
        <v>20089</v>
      </c>
      <c r="D5087" s="3" t="s">
        <v>20090</v>
      </c>
      <c r="E5087" s="3" t="s">
        <v>20091</v>
      </c>
      <c r="F5087" s="3" t="s">
        <v>20092</v>
      </c>
      <c r="G5087" s="3" t="s">
        <v>20093</v>
      </c>
      <c r="H5087" s="3" t="s">
        <v>37485</v>
      </c>
      <c r="I5087" s="3" t="s">
        <v>37486</v>
      </c>
      <c r="J5087" s="3" t="s">
        <v>37487</v>
      </c>
      <c r="K5087" s="4" t="s">
        <v>37488</v>
      </c>
      <c r="L5087" s="3"/>
    </row>
    <row r="5088" spans="1:12" ht="13.5" customHeight="1" x14ac:dyDescent="0.25">
      <c r="A5088" s="3" t="s">
        <v>106</v>
      </c>
      <c r="B5088" s="2" t="s">
        <v>43879</v>
      </c>
      <c r="C5088" s="2" t="s">
        <v>20094</v>
      </c>
      <c r="D5088" s="3" t="s">
        <v>20095</v>
      </c>
      <c r="E5088" s="3" t="s">
        <v>20096</v>
      </c>
      <c r="F5088" s="3" t="s">
        <v>20097</v>
      </c>
      <c r="G5088" s="3" t="s">
        <v>20098</v>
      </c>
      <c r="H5088" s="3" t="s">
        <v>37489</v>
      </c>
      <c r="I5088" s="3" t="s">
        <v>37490</v>
      </c>
      <c r="J5088" s="3" t="s">
        <v>37491</v>
      </c>
      <c r="K5088" s="4" t="s">
        <v>37492</v>
      </c>
      <c r="L5088" s="3"/>
    </row>
    <row r="5089" spans="1:12" ht="13.5" customHeight="1" x14ac:dyDescent="0.25">
      <c r="A5089" s="3" t="s">
        <v>106</v>
      </c>
      <c r="B5089" s="2" t="s">
        <v>43880</v>
      </c>
      <c r="C5089" s="2" t="s">
        <v>20099</v>
      </c>
      <c r="D5089" s="3" t="s">
        <v>20100</v>
      </c>
      <c r="E5089" s="3" t="s">
        <v>20101</v>
      </c>
      <c r="F5089" s="3" t="s">
        <v>20102</v>
      </c>
      <c r="G5089" s="3" t="s">
        <v>20103</v>
      </c>
      <c r="H5089" s="3" t="s">
        <v>37493</v>
      </c>
      <c r="I5089" s="3" t="s">
        <v>37494</v>
      </c>
      <c r="J5089" s="3" t="s">
        <v>37495</v>
      </c>
      <c r="K5089" s="4" t="s">
        <v>37496</v>
      </c>
      <c r="L5089" s="3"/>
    </row>
    <row r="5090" spans="1:12" ht="13.5" customHeight="1" x14ac:dyDescent="0.25">
      <c r="A5090" s="3" t="s">
        <v>106</v>
      </c>
      <c r="B5090" s="2" t="s">
        <v>43881</v>
      </c>
      <c r="C5090" s="2" t="s">
        <v>20104</v>
      </c>
      <c r="D5090" s="3" t="s">
        <v>20105</v>
      </c>
      <c r="E5090" s="3" t="s">
        <v>20106</v>
      </c>
      <c r="F5090" s="3" t="s">
        <v>20107</v>
      </c>
      <c r="G5090" s="3" t="s">
        <v>20108</v>
      </c>
      <c r="H5090" s="3" t="s">
        <v>37497</v>
      </c>
      <c r="I5090" s="3" t="s">
        <v>37498</v>
      </c>
      <c r="J5090" s="3" t="s">
        <v>37499</v>
      </c>
      <c r="K5090" s="4" t="s">
        <v>37500</v>
      </c>
      <c r="L5090" s="3"/>
    </row>
    <row r="5091" spans="1:12" ht="13.5" customHeight="1" x14ac:dyDescent="0.25">
      <c r="A5091" s="3" t="s">
        <v>106</v>
      </c>
      <c r="B5091" s="2" t="s">
        <v>43882</v>
      </c>
      <c r="C5091" s="2" t="s">
        <v>20109</v>
      </c>
      <c r="D5091" s="3" t="s">
        <v>20110</v>
      </c>
      <c r="E5091" s="3" t="s">
        <v>20111</v>
      </c>
      <c r="F5091" s="3" t="s">
        <v>20112</v>
      </c>
      <c r="G5091" s="3" t="s">
        <v>20113</v>
      </c>
      <c r="H5091" s="3" t="s">
        <v>37501</v>
      </c>
      <c r="I5091" s="3" t="s">
        <v>37502</v>
      </c>
      <c r="J5091" s="3" t="s">
        <v>37503</v>
      </c>
      <c r="K5091" s="4" t="s">
        <v>37504</v>
      </c>
      <c r="L5091" s="3"/>
    </row>
    <row r="5092" spans="1:12" ht="13.5" customHeight="1" x14ac:dyDescent="0.25">
      <c r="A5092" s="3" t="s">
        <v>106</v>
      </c>
      <c r="B5092" s="2" t="s">
        <v>43883</v>
      </c>
      <c r="C5092" s="2" t="s">
        <v>20114</v>
      </c>
      <c r="D5092" s="3" t="s">
        <v>20115</v>
      </c>
      <c r="E5092" s="3" t="s">
        <v>20116</v>
      </c>
      <c r="F5092" s="3" t="s">
        <v>20117</v>
      </c>
      <c r="G5092" s="3" t="s">
        <v>20118</v>
      </c>
      <c r="H5092" s="3" t="s">
        <v>37505</v>
      </c>
      <c r="I5092" s="3" t="s">
        <v>37506</v>
      </c>
      <c r="J5092" s="3" t="s">
        <v>37507</v>
      </c>
      <c r="K5092" s="4" t="s">
        <v>37508</v>
      </c>
      <c r="L5092" s="3"/>
    </row>
    <row r="5093" spans="1:12" ht="13.5" customHeight="1" x14ac:dyDescent="0.25">
      <c r="A5093" s="3" t="s">
        <v>106</v>
      </c>
      <c r="B5093" s="2" t="s">
        <v>43884</v>
      </c>
      <c r="C5093" s="2" t="s">
        <v>20119</v>
      </c>
      <c r="D5093" s="3" t="s">
        <v>20120</v>
      </c>
      <c r="E5093" s="3" t="s">
        <v>20121</v>
      </c>
      <c r="F5093" s="3" t="s">
        <v>20122</v>
      </c>
      <c r="G5093" s="3" t="s">
        <v>20123</v>
      </c>
      <c r="H5093" s="3" t="s">
        <v>37509</v>
      </c>
      <c r="I5093" s="3" t="s">
        <v>37510</v>
      </c>
      <c r="J5093" s="3" t="s">
        <v>37511</v>
      </c>
      <c r="K5093" s="4" t="s">
        <v>37512</v>
      </c>
      <c r="L5093" s="3"/>
    </row>
    <row r="5094" spans="1:12" ht="13.5" customHeight="1" x14ac:dyDescent="0.25">
      <c r="A5094" s="3" t="s">
        <v>106</v>
      </c>
      <c r="B5094" s="2" t="s">
        <v>43885</v>
      </c>
      <c r="C5094" s="2" t="s">
        <v>20124</v>
      </c>
      <c r="D5094" s="3" t="s">
        <v>20125</v>
      </c>
      <c r="E5094" s="3" t="s">
        <v>20126</v>
      </c>
      <c r="F5094" s="3" t="s">
        <v>20127</v>
      </c>
      <c r="G5094" s="3" t="s">
        <v>20128</v>
      </c>
      <c r="H5094" s="3" t="s">
        <v>37513</v>
      </c>
      <c r="I5094" s="3" t="s">
        <v>37514</v>
      </c>
      <c r="J5094" s="3" t="s">
        <v>37515</v>
      </c>
      <c r="K5094" s="4" t="s">
        <v>37516</v>
      </c>
      <c r="L5094" s="3"/>
    </row>
    <row r="5095" spans="1:12" ht="13.5" customHeight="1" x14ac:dyDescent="0.25">
      <c r="A5095" s="3" t="s">
        <v>106</v>
      </c>
      <c r="B5095" s="2" t="s">
        <v>43886</v>
      </c>
      <c r="C5095" s="2" t="s">
        <v>20129</v>
      </c>
      <c r="D5095" s="3" t="s">
        <v>20130</v>
      </c>
      <c r="E5095" s="3" t="s">
        <v>20131</v>
      </c>
      <c r="F5095" s="3" t="s">
        <v>20132</v>
      </c>
      <c r="G5095" s="3" t="s">
        <v>20133</v>
      </c>
      <c r="H5095" s="3" t="s">
        <v>37517</v>
      </c>
      <c r="I5095" s="3" t="s">
        <v>37518</v>
      </c>
      <c r="J5095" s="3" t="s">
        <v>37519</v>
      </c>
      <c r="K5095" s="4" t="s">
        <v>37520</v>
      </c>
      <c r="L5095" s="3"/>
    </row>
    <row r="5096" spans="1:12" ht="13.5" customHeight="1" x14ac:dyDescent="0.25">
      <c r="A5096" s="3" t="s">
        <v>106</v>
      </c>
      <c r="B5096" s="2" t="s">
        <v>43887</v>
      </c>
      <c r="C5096" s="2" t="s">
        <v>20134</v>
      </c>
      <c r="D5096" s="3" t="s">
        <v>20135</v>
      </c>
      <c r="E5096" s="3" t="s">
        <v>20136</v>
      </c>
      <c r="F5096" s="3" t="s">
        <v>20137</v>
      </c>
      <c r="G5096" s="3" t="s">
        <v>20138</v>
      </c>
      <c r="H5096" s="3" t="s">
        <v>37521</v>
      </c>
      <c r="I5096" s="3" t="s">
        <v>37522</v>
      </c>
      <c r="J5096" s="3" t="s">
        <v>37523</v>
      </c>
      <c r="K5096" s="4" t="s">
        <v>37524</v>
      </c>
      <c r="L5096" s="3"/>
    </row>
    <row r="5097" spans="1:12" ht="13.5" customHeight="1" x14ac:dyDescent="0.25">
      <c r="A5097" s="3" t="s">
        <v>9</v>
      </c>
      <c r="B5097" s="2" t="s">
        <v>43888</v>
      </c>
      <c r="C5097" s="2" t="s">
        <v>20139</v>
      </c>
      <c r="D5097" s="3" t="s">
        <v>20140</v>
      </c>
      <c r="E5097" s="3" t="s">
        <v>20140</v>
      </c>
      <c r="F5097" s="3" t="s">
        <v>20141</v>
      </c>
      <c r="G5097" s="3" t="s">
        <v>20142</v>
      </c>
      <c r="H5097" s="3" t="s">
        <v>37525</v>
      </c>
      <c r="I5097" s="3" t="s">
        <v>37525</v>
      </c>
      <c r="J5097" s="3" t="s">
        <v>37526</v>
      </c>
      <c r="K5097" s="3" t="s">
        <v>37527</v>
      </c>
      <c r="L5097" s="3"/>
    </row>
    <row r="5098" spans="1:12" ht="13.5" customHeight="1" x14ac:dyDescent="0.25">
      <c r="A5098" s="3" t="s">
        <v>9</v>
      </c>
      <c r="B5098" s="2" t="s">
        <v>43889</v>
      </c>
      <c r="C5098" s="2" t="s">
        <v>20143</v>
      </c>
      <c r="D5098" s="3" t="s">
        <v>20144</v>
      </c>
      <c r="E5098" s="3" t="s">
        <v>20144</v>
      </c>
      <c r="F5098" s="3" t="s">
        <v>20145</v>
      </c>
      <c r="G5098" s="3" t="s">
        <v>20146</v>
      </c>
      <c r="H5098" s="3" t="s">
        <v>37528</v>
      </c>
      <c r="I5098" s="3" t="s">
        <v>37528</v>
      </c>
      <c r="J5098" s="3" t="s">
        <v>37529</v>
      </c>
      <c r="K5098" s="3" t="s">
        <v>37530</v>
      </c>
      <c r="L5098" s="3"/>
    </row>
    <row r="5099" spans="1:12" ht="13.5" customHeight="1" x14ac:dyDescent="0.25">
      <c r="A5099" s="3" t="s">
        <v>9</v>
      </c>
      <c r="B5099" s="2" t="s">
        <v>43890</v>
      </c>
      <c r="C5099" s="2" t="s">
        <v>20147</v>
      </c>
      <c r="D5099" s="3" t="s">
        <v>20148</v>
      </c>
      <c r="E5099" s="3" t="s">
        <v>20148</v>
      </c>
      <c r="F5099" s="3" t="s">
        <v>20149</v>
      </c>
      <c r="G5099" s="3" t="s">
        <v>20150</v>
      </c>
      <c r="H5099" s="3" t="s">
        <v>37531</v>
      </c>
      <c r="I5099" s="3" t="s">
        <v>37531</v>
      </c>
      <c r="J5099" s="3" t="s">
        <v>37532</v>
      </c>
      <c r="K5099" s="3" t="s">
        <v>37533</v>
      </c>
      <c r="L5099" s="3"/>
    </row>
    <row r="5100" spans="1:12" ht="13.5" customHeight="1" x14ac:dyDescent="0.25">
      <c r="A5100" s="3" t="s">
        <v>106</v>
      </c>
      <c r="B5100" s="2" t="s">
        <v>43891</v>
      </c>
      <c r="C5100" s="2" t="s">
        <v>20151</v>
      </c>
      <c r="D5100" s="3" t="s">
        <v>20152</v>
      </c>
      <c r="E5100" s="3" t="s">
        <v>20153</v>
      </c>
      <c r="F5100" s="3" t="s">
        <v>20154</v>
      </c>
      <c r="G5100" s="3" t="s">
        <v>20155</v>
      </c>
      <c r="H5100" s="3" t="s">
        <v>37534</v>
      </c>
      <c r="I5100" s="3" t="s">
        <v>37535</v>
      </c>
      <c r="J5100" s="3" t="s">
        <v>37536</v>
      </c>
      <c r="K5100" s="4" t="s">
        <v>37537</v>
      </c>
      <c r="L5100" s="3"/>
    </row>
    <row r="5101" spans="1:12" ht="13.5" customHeight="1" x14ac:dyDescent="0.25">
      <c r="A5101" s="3" t="s">
        <v>106</v>
      </c>
      <c r="B5101" s="2" t="s">
        <v>43892</v>
      </c>
      <c r="C5101" s="2" t="s">
        <v>20156</v>
      </c>
      <c r="D5101" s="3" t="s">
        <v>20157</v>
      </c>
      <c r="E5101" s="3" t="s">
        <v>20158</v>
      </c>
      <c r="F5101" s="3" t="s">
        <v>20159</v>
      </c>
      <c r="G5101" s="3" t="s">
        <v>20160</v>
      </c>
      <c r="H5101" s="3" t="s">
        <v>37538</v>
      </c>
      <c r="I5101" s="3" t="s">
        <v>37539</v>
      </c>
      <c r="J5101" s="3" t="s">
        <v>37540</v>
      </c>
      <c r="K5101" s="4" t="s">
        <v>37541</v>
      </c>
      <c r="L5101" s="3"/>
    </row>
    <row r="5102" spans="1:12" ht="13.5" customHeight="1" x14ac:dyDescent="0.25">
      <c r="A5102" s="3" t="s">
        <v>106</v>
      </c>
      <c r="B5102" s="2" t="s">
        <v>43893</v>
      </c>
      <c r="C5102" s="2" t="s">
        <v>20161</v>
      </c>
      <c r="D5102" s="3" t="s">
        <v>20162</v>
      </c>
      <c r="E5102" s="3" t="s">
        <v>20163</v>
      </c>
      <c r="F5102" s="3" t="s">
        <v>20164</v>
      </c>
      <c r="G5102" s="3" t="s">
        <v>20165</v>
      </c>
      <c r="H5102" s="3" t="s">
        <v>37542</v>
      </c>
      <c r="I5102" s="3" t="s">
        <v>37543</v>
      </c>
      <c r="J5102" s="3" t="s">
        <v>37544</v>
      </c>
      <c r="K5102" s="4" t="s">
        <v>37545</v>
      </c>
      <c r="L5102" s="3"/>
    </row>
    <row r="5103" spans="1:12" ht="13.5" customHeight="1" x14ac:dyDescent="0.25">
      <c r="A5103" s="3" t="s">
        <v>9</v>
      </c>
      <c r="B5103" s="2" t="s">
        <v>43894</v>
      </c>
      <c r="C5103" s="2" t="s">
        <v>20166</v>
      </c>
      <c r="D5103" s="3" t="s">
        <v>20167</v>
      </c>
      <c r="E5103" s="3" t="s">
        <v>20167</v>
      </c>
      <c r="F5103" s="3" t="s">
        <v>20168</v>
      </c>
      <c r="G5103" s="3" t="s">
        <v>20169</v>
      </c>
      <c r="H5103" s="3" t="s">
        <v>37546</v>
      </c>
      <c r="I5103" s="3" t="s">
        <v>37546</v>
      </c>
      <c r="J5103" s="3" t="s">
        <v>37547</v>
      </c>
      <c r="K5103" s="3" t="s">
        <v>37548</v>
      </c>
      <c r="L5103" s="3"/>
    </row>
    <row r="5104" spans="1:12" ht="13.5" customHeight="1" x14ac:dyDescent="0.25">
      <c r="A5104" s="3" t="s">
        <v>106</v>
      </c>
      <c r="B5104" s="2" t="s">
        <v>43895</v>
      </c>
      <c r="C5104" s="2" t="s">
        <v>20170</v>
      </c>
      <c r="D5104" s="3" t="s">
        <v>20171</v>
      </c>
      <c r="E5104" s="3" t="s">
        <v>20172</v>
      </c>
      <c r="F5104" s="3" t="s">
        <v>20173</v>
      </c>
      <c r="G5104" s="3" t="s">
        <v>20174</v>
      </c>
      <c r="H5104" s="3" t="s">
        <v>37549</v>
      </c>
      <c r="I5104" s="3" t="s">
        <v>37550</v>
      </c>
      <c r="J5104" s="3" t="s">
        <v>37551</v>
      </c>
      <c r="K5104" s="4" t="s">
        <v>37552</v>
      </c>
      <c r="L5104" s="3"/>
    </row>
    <row r="5105" spans="1:12" ht="13.5" customHeight="1" x14ac:dyDescent="0.25">
      <c r="A5105" s="3" t="s">
        <v>9</v>
      </c>
      <c r="B5105" s="2" t="s">
        <v>43896</v>
      </c>
      <c r="C5105" s="2" t="s">
        <v>20175</v>
      </c>
      <c r="D5105" s="3" t="s">
        <v>20176</v>
      </c>
      <c r="E5105" s="3" t="s">
        <v>20177</v>
      </c>
      <c r="F5105" s="3" t="s">
        <v>20178</v>
      </c>
      <c r="G5105" s="3" t="s">
        <v>20179</v>
      </c>
      <c r="H5105" s="3" t="s">
        <v>37553</v>
      </c>
      <c r="I5105" s="3" t="s">
        <v>37554</v>
      </c>
      <c r="J5105" s="3" t="s">
        <v>37555</v>
      </c>
      <c r="K5105" s="3" t="s">
        <v>37556</v>
      </c>
      <c r="L5105" s="3"/>
    </row>
    <row r="5106" spans="1:12" ht="13.5" customHeight="1" x14ac:dyDescent="0.25">
      <c r="A5106" s="3" t="s">
        <v>2907</v>
      </c>
      <c r="B5106" s="2" t="s">
        <v>43897</v>
      </c>
      <c r="C5106" s="2" t="s">
        <v>20180</v>
      </c>
      <c r="D5106" s="3" t="s">
        <v>20181</v>
      </c>
      <c r="E5106" s="3" t="s">
        <v>20182</v>
      </c>
      <c r="F5106" s="3" t="s">
        <v>20183</v>
      </c>
      <c r="G5106" s="3" t="s">
        <v>20181</v>
      </c>
      <c r="H5106" s="3" t="s">
        <v>37557</v>
      </c>
      <c r="I5106" s="3" t="s">
        <v>37558</v>
      </c>
      <c r="J5106" s="3" t="s">
        <v>37559</v>
      </c>
      <c r="K5106" s="3" t="s">
        <v>37557</v>
      </c>
      <c r="L5106" s="3"/>
    </row>
    <row r="5107" spans="1:12" ht="13.5" customHeight="1" x14ac:dyDescent="0.25">
      <c r="A5107" s="3" t="s">
        <v>106</v>
      </c>
      <c r="B5107" s="2" t="s">
        <v>43898</v>
      </c>
      <c r="C5107" s="2" t="s">
        <v>20184</v>
      </c>
      <c r="D5107" s="3" t="s">
        <v>20185</v>
      </c>
      <c r="E5107" s="3" t="s">
        <v>20186</v>
      </c>
      <c r="F5107" s="3" t="s">
        <v>20187</v>
      </c>
      <c r="G5107" s="3" t="s">
        <v>20188</v>
      </c>
      <c r="H5107" s="3" t="s">
        <v>37560</v>
      </c>
      <c r="I5107" s="3" t="s">
        <v>37561</v>
      </c>
      <c r="J5107" s="3" t="s">
        <v>37562</v>
      </c>
      <c r="K5107" s="4" t="s">
        <v>37563</v>
      </c>
      <c r="L5107" s="3"/>
    </row>
    <row r="5108" spans="1:12" ht="13.5" customHeight="1" x14ac:dyDescent="0.25">
      <c r="A5108" s="3" t="s">
        <v>106</v>
      </c>
      <c r="B5108" s="2" t="s">
        <v>43899</v>
      </c>
      <c r="C5108" s="2" t="s">
        <v>20189</v>
      </c>
      <c r="D5108" s="3" t="s">
        <v>20190</v>
      </c>
      <c r="E5108" s="3" t="s">
        <v>20191</v>
      </c>
      <c r="F5108" s="3" t="s">
        <v>20192</v>
      </c>
      <c r="G5108" s="3" t="s">
        <v>20193</v>
      </c>
      <c r="H5108" s="3" t="s">
        <v>37564</v>
      </c>
      <c r="I5108" s="3" t="s">
        <v>37565</v>
      </c>
      <c r="J5108" s="3" t="s">
        <v>37566</v>
      </c>
      <c r="K5108" s="4" t="s">
        <v>37567</v>
      </c>
      <c r="L5108" s="3"/>
    </row>
    <row r="5109" spans="1:12" ht="13.5" customHeight="1" x14ac:dyDescent="0.25">
      <c r="A5109" s="3" t="s">
        <v>106</v>
      </c>
      <c r="B5109" s="2" t="s">
        <v>43900</v>
      </c>
      <c r="C5109" s="2" t="s">
        <v>20194</v>
      </c>
      <c r="D5109" s="3" t="s">
        <v>20195</v>
      </c>
      <c r="E5109" s="3" t="s">
        <v>20196</v>
      </c>
      <c r="F5109" s="3" t="s">
        <v>20197</v>
      </c>
      <c r="G5109" s="3" t="s">
        <v>20198</v>
      </c>
      <c r="H5109" s="3" t="s">
        <v>37568</v>
      </c>
      <c r="I5109" s="3" t="s">
        <v>37569</v>
      </c>
      <c r="J5109" s="3" t="s">
        <v>37570</v>
      </c>
      <c r="K5109" s="4" t="s">
        <v>37571</v>
      </c>
      <c r="L5109" s="3"/>
    </row>
    <row r="5110" spans="1:12" ht="13.5" customHeight="1" x14ac:dyDescent="0.25">
      <c r="A5110" s="3" t="s">
        <v>106</v>
      </c>
      <c r="B5110" s="2" t="s">
        <v>43901</v>
      </c>
      <c r="C5110" s="2" t="s">
        <v>20199</v>
      </c>
      <c r="D5110" s="3" t="s">
        <v>20200</v>
      </c>
      <c r="E5110" s="3" t="s">
        <v>20201</v>
      </c>
      <c r="F5110" s="3" t="s">
        <v>20202</v>
      </c>
      <c r="G5110" s="3" t="s">
        <v>20203</v>
      </c>
      <c r="H5110" s="3" t="s">
        <v>37572</v>
      </c>
      <c r="I5110" s="3" t="s">
        <v>37573</v>
      </c>
      <c r="J5110" s="3" t="s">
        <v>37574</v>
      </c>
      <c r="K5110" s="4" t="s">
        <v>37575</v>
      </c>
      <c r="L5110" s="3"/>
    </row>
    <row r="5111" spans="1:12" ht="13.5" customHeight="1" x14ac:dyDescent="0.25">
      <c r="A5111" s="3" t="s">
        <v>106</v>
      </c>
      <c r="B5111" s="2" t="s">
        <v>43902</v>
      </c>
      <c r="C5111" s="2" t="s">
        <v>20204</v>
      </c>
      <c r="D5111" s="3" t="s">
        <v>20205</v>
      </c>
      <c r="E5111" s="3" t="s">
        <v>20206</v>
      </c>
      <c r="F5111" s="3" t="s">
        <v>20207</v>
      </c>
      <c r="G5111" s="3" t="s">
        <v>20208</v>
      </c>
      <c r="H5111" s="3" t="s">
        <v>37576</v>
      </c>
      <c r="I5111" s="3" t="s">
        <v>37577</v>
      </c>
      <c r="J5111" s="3" t="s">
        <v>37578</v>
      </c>
      <c r="K5111" s="4" t="s">
        <v>37579</v>
      </c>
      <c r="L5111" s="3"/>
    </row>
    <row r="5112" spans="1:12" ht="13.5" customHeight="1" x14ac:dyDescent="0.25">
      <c r="A5112" s="3" t="s">
        <v>106</v>
      </c>
      <c r="B5112" s="2" t="s">
        <v>43903</v>
      </c>
      <c r="C5112" s="2" t="s">
        <v>20209</v>
      </c>
      <c r="D5112" s="3" t="s">
        <v>20210</v>
      </c>
      <c r="E5112" s="3" t="s">
        <v>20211</v>
      </c>
      <c r="F5112" s="3" t="s">
        <v>20212</v>
      </c>
      <c r="G5112" s="3" t="s">
        <v>20213</v>
      </c>
      <c r="H5112" s="3" t="s">
        <v>37580</v>
      </c>
      <c r="I5112" s="3" t="s">
        <v>37581</v>
      </c>
      <c r="J5112" s="3" t="s">
        <v>37582</v>
      </c>
      <c r="K5112" s="4" t="s">
        <v>37583</v>
      </c>
      <c r="L5112" s="3"/>
    </row>
    <row r="5113" spans="1:12" ht="13.5" customHeight="1" x14ac:dyDescent="0.25">
      <c r="A5113" s="3" t="s">
        <v>106</v>
      </c>
      <c r="B5113" s="2" t="s">
        <v>43904</v>
      </c>
      <c r="C5113" s="2" t="s">
        <v>20214</v>
      </c>
      <c r="D5113" s="3" t="s">
        <v>20215</v>
      </c>
      <c r="E5113" s="3" t="s">
        <v>20216</v>
      </c>
      <c r="F5113" s="3" t="s">
        <v>20217</v>
      </c>
      <c r="G5113" s="3" t="s">
        <v>20218</v>
      </c>
      <c r="H5113" s="3" t="s">
        <v>37584</v>
      </c>
      <c r="I5113" s="3" t="s">
        <v>37585</v>
      </c>
      <c r="J5113" s="3" t="s">
        <v>37586</v>
      </c>
      <c r="K5113" s="4" t="s">
        <v>37587</v>
      </c>
      <c r="L5113" s="3"/>
    </row>
    <row r="5114" spans="1:12" ht="13.5" customHeight="1" x14ac:dyDescent="0.25">
      <c r="A5114" s="3" t="s">
        <v>106</v>
      </c>
      <c r="B5114" s="2" t="s">
        <v>43905</v>
      </c>
      <c r="C5114" s="2" t="s">
        <v>20219</v>
      </c>
      <c r="D5114" s="3" t="s">
        <v>20220</v>
      </c>
      <c r="E5114" s="3" t="s">
        <v>20221</v>
      </c>
      <c r="F5114" s="3" t="s">
        <v>20222</v>
      </c>
      <c r="G5114" s="3" t="s">
        <v>20223</v>
      </c>
      <c r="H5114" s="3" t="s">
        <v>37588</v>
      </c>
      <c r="I5114" s="3" t="s">
        <v>37589</v>
      </c>
      <c r="J5114" s="3" t="s">
        <v>37590</v>
      </c>
      <c r="K5114" s="4" t="s">
        <v>37591</v>
      </c>
      <c r="L5114" s="3"/>
    </row>
    <row r="5115" spans="1:12" ht="13.5" customHeight="1" x14ac:dyDescent="0.25">
      <c r="A5115" s="3" t="s">
        <v>106</v>
      </c>
      <c r="B5115" s="2" t="s">
        <v>43906</v>
      </c>
      <c r="C5115" s="2" t="s">
        <v>20224</v>
      </c>
      <c r="D5115" s="3" t="s">
        <v>20225</v>
      </c>
      <c r="E5115" s="3" t="s">
        <v>20226</v>
      </c>
      <c r="F5115" s="3" t="s">
        <v>20227</v>
      </c>
      <c r="G5115" s="3" t="s">
        <v>20228</v>
      </c>
      <c r="H5115" s="3" t="s">
        <v>37592</v>
      </c>
      <c r="I5115" s="3" t="s">
        <v>37593</v>
      </c>
      <c r="J5115" s="3" t="s">
        <v>37594</v>
      </c>
      <c r="K5115" s="4" t="s">
        <v>37595</v>
      </c>
      <c r="L5115" s="3"/>
    </row>
    <row r="5116" spans="1:12" ht="13.5" customHeight="1" x14ac:dyDescent="0.25">
      <c r="A5116" s="3" t="s">
        <v>106</v>
      </c>
      <c r="B5116" s="2" t="s">
        <v>43907</v>
      </c>
      <c r="C5116" s="2" t="s">
        <v>20229</v>
      </c>
      <c r="D5116" s="3" t="s">
        <v>20230</v>
      </c>
      <c r="E5116" s="3" t="s">
        <v>20231</v>
      </c>
      <c r="F5116" s="3" t="s">
        <v>20232</v>
      </c>
      <c r="G5116" s="3" t="s">
        <v>20233</v>
      </c>
      <c r="H5116" s="3" t="s">
        <v>37596</v>
      </c>
      <c r="I5116" s="3" t="s">
        <v>37597</v>
      </c>
      <c r="J5116" s="3" t="s">
        <v>37598</v>
      </c>
      <c r="K5116" s="4" t="s">
        <v>37599</v>
      </c>
      <c r="L5116" s="3"/>
    </row>
    <row r="5117" spans="1:12" ht="13.5" customHeight="1" x14ac:dyDescent="0.25">
      <c r="A5117" s="3" t="s">
        <v>106</v>
      </c>
      <c r="B5117" s="2" t="s">
        <v>43908</v>
      </c>
      <c r="C5117" s="2" t="s">
        <v>20234</v>
      </c>
      <c r="D5117" s="3" t="s">
        <v>20235</v>
      </c>
      <c r="E5117" s="3" t="s">
        <v>20236</v>
      </c>
      <c r="F5117" s="3" t="s">
        <v>20237</v>
      </c>
      <c r="G5117" s="3" t="s">
        <v>20238</v>
      </c>
      <c r="H5117" s="3" t="s">
        <v>37600</v>
      </c>
      <c r="I5117" s="3" t="s">
        <v>37601</v>
      </c>
      <c r="J5117" s="3" t="s">
        <v>37602</v>
      </c>
      <c r="K5117" s="4" t="s">
        <v>37603</v>
      </c>
      <c r="L5117" s="3"/>
    </row>
    <row r="5118" spans="1:12" ht="13.5" customHeight="1" x14ac:dyDescent="0.25">
      <c r="A5118" s="3" t="s">
        <v>106</v>
      </c>
      <c r="B5118" s="2" t="s">
        <v>43909</v>
      </c>
      <c r="C5118" s="2" t="s">
        <v>20239</v>
      </c>
      <c r="D5118" s="3" t="s">
        <v>20240</v>
      </c>
      <c r="E5118" s="3" t="s">
        <v>20241</v>
      </c>
      <c r="F5118" s="3" t="s">
        <v>20242</v>
      </c>
      <c r="G5118" s="3" t="s">
        <v>20243</v>
      </c>
      <c r="H5118" s="3" t="s">
        <v>37604</v>
      </c>
      <c r="I5118" s="3" t="s">
        <v>37605</v>
      </c>
      <c r="J5118" s="3" t="s">
        <v>37606</v>
      </c>
      <c r="K5118" s="4" t="s">
        <v>37607</v>
      </c>
      <c r="L5118" s="3"/>
    </row>
    <row r="5119" spans="1:12" ht="13.5" customHeight="1" x14ac:dyDescent="0.25">
      <c r="A5119" s="3" t="s">
        <v>9</v>
      </c>
      <c r="B5119" s="2" t="s">
        <v>43910</v>
      </c>
      <c r="C5119" s="2" t="s">
        <v>20244</v>
      </c>
      <c r="D5119" s="3" t="s">
        <v>20245</v>
      </c>
      <c r="E5119" s="3" t="s">
        <v>20246</v>
      </c>
      <c r="F5119" s="3" t="s">
        <v>20247</v>
      </c>
      <c r="G5119" s="3" t="s">
        <v>20248</v>
      </c>
      <c r="H5119" s="3" t="s">
        <v>37608</v>
      </c>
      <c r="I5119" s="3" t="s">
        <v>37609</v>
      </c>
      <c r="J5119" s="3" t="s">
        <v>37610</v>
      </c>
      <c r="K5119" s="3" t="s">
        <v>37611</v>
      </c>
      <c r="L5119" s="3"/>
    </row>
    <row r="5120" spans="1:12" ht="13.5" customHeight="1" x14ac:dyDescent="0.25">
      <c r="A5120" s="3" t="s">
        <v>121</v>
      </c>
      <c r="B5120" s="2" t="s">
        <v>43911</v>
      </c>
      <c r="C5120" s="2" t="s">
        <v>20249</v>
      </c>
      <c r="D5120" s="3" t="s">
        <v>20250</v>
      </c>
      <c r="E5120" s="3" t="s">
        <v>20250</v>
      </c>
      <c r="F5120" s="3" t="s">
        <v>20251</v>
      </c>
      <c r="G5120" s="3" t="s">
        <v>20250</v>
      </c>
      <c r="H5120" s="3" t="s">
        <v>37612</v>
      </c>
      <c r="I5120" s="3" t="s">
        <v>37612</v>
      </c>
      <c r="J5120" s="3" t="s">
        <v>37613</v>
      </c>
      <c r="K5120" s="3" t="s">
        <v>37612</v>
      </c>
      <c r="L5120" s="3"/>
    </row>
    <row r="5121" spans="1:12" ht="13.5" customHeight="1" x14ac:dyDescent="0.25">
      <c r="A5121" s="5" t="s">
        <v>13581</v>
      </c>
      <c r="B5121" s="5" t="s">
        <v>45171</v>
      </c>
      <c r="C5121" s="5" t="s">
        <v>45172</v>
      </c>
      <c r="D5121" s="5" t="s">
        <v>45172</v>
      </c>
      <c r="E5121" s="1" t="s">
        <v>45173</v>
      </c>
      <c r="F5121" s="1" t="s">
        <v>45174</v>
      </c>
      <c r="G5121" s="1" t="s">
        <v>45175</v>
      </c>
      <c r="H5121" s="5" t="str">
        <f ca="1">IFERROR(__xludf.DUMMYFUNCTION("GOOGLETRANSLATE(D203,""en"",""ja"")"),"ティギット")</f>
        <v>ティギット</v>
      </c>
      <c r="I5121" s="5" t="str">
        <f ca="1">IFERROR(__xludf.DUMMYFUNCTION("GOOGLETRANSLATE(E203,""en"",""ja"")"),"IgおよびITIMドメインを有するT細胞免疫受容体; TIGIT; WUCAM")</f>
        <v>IgおよびITIMドメインを有するT細胞免疫受容体; TIGIT; WUCAM</v>
      </c>
      <c r="J5121" s="5" t="str">
        <f ca="1">IFERROR(__xludf.DUMMYFUNCTION("GOOGLETRANSLATE(F203,""en"",""ja"")"),"生物学的標本における Ig および ITIM ドメインを持つ T 細胞免疫受容体の測定。")</f>
        <v>生物学的標本における Ig および ITIM ドメインを持つ T 細胞免疫受容体の測定。</v>
      </c>
      <c r="K5121" s="5" t="str">
        <f ca="1">IFERROR(__xludf.DUMMYFUNCTION("GOOGLETRANSLATE(G203,""en"",""ja"")"),"IgおよびITIMドメイン測定を伴うT細胞免疫受容体")</f>
        <v>IgおよびITIMドメイン測定を伴うT細胞免疫受容体</v>
      </c>
      <c r="L5121" s="3"/>
    </row>
    <row r="5122" spans="1:12" ht="13.5" customHeight="1" x14ac:dyDescent="0.25">
      <c r="A5122" s="3" t="s">
        <v>106</v>
      </c>
      <c r="B5122" s="2" t="s">
        <v>43912</v>
      </c>
      <c r="C5122" s="2" t="s">
        <v>20252</v>
      </c>
      <c r="D5122" s="3" t="s">
        <v>20253</v>
      </c>
      <c r="E5122" s="3" t="s">
        <v>20254</v>
      </c>
      <c r="F5122" s="3" t="s">
        <v>20255</v>
      </c>
      <c r="G5122" s="3" t="s">
        <v>20256</v>
      </c>
      <c r="H5122" s="3" t="s">
        <v>37614</v>
      </c>
      <c r="I5122" s="3" t="s">
        <v>37615</v>
      </c>
      <c r="J5122" s="3" t="s">
        <v>37616</v>
      </c>
      <c r="K5122" s="3" t="s">
        <v>37617</v>
      </c>
      <c r="L5122" s="3"/>
    </row>
    <row r="5123" spans="1:12" ht="13.5" customHeight="1" x14ac:dyDescent="0.25">
      <c r="A5123" s="5" t="s">
        <v>13581</v>
      </c>
      <c r="B5123" s="5" t="s">
        <v>45176</v>
      </c>
      <c r="C5123" s="5" t="s">
        <v>45177</v>
      </c>
      <c r="D5123" s="5" t="s">
        <v>45178</v>
      </c>
      <c r="E5123" s="1" t="s">
        <v>45179</v>
      </c>
      <c r="F5123" s="1" t="s">
        <v>45180</v>
      </c>
      <c r="G5123" s="1" t="s">
        <v>45181</v>
      </c>
      <c r="H5123" s="5" t="str">
        <f ca="1">IFERROR(__xludf.DUMMYFUNCTION("GOOGLETRANSLATE(D204,""en"",""ja"")"),"腫瘍浸潤リンパ球")</f>
        <v>腫瘍浸潤リンパ球</v>
      </c>
      <c r="I5123" s="5" t="str">
        <f ca="1">IFERROR(__xludf.DUMMYFUNCTION("GOOGLETRANSLATE(E204,""en"",""ja"")"),"TIL; 腫瘍浸潤リンパ球細胞; 腫瘍浸潤リンパ球")</f>
        <v>TIL; 腫瘍浸潤リンパ球細胞; 腫瘍浸潤リンパ球</v>
      </c>
      <c r="J5123" s="5" t="str">
        <f ca="1">IFERROR(__xludf.DUMMYFUNCTION("GOOGLETRANSLATE(F204,""en"",""ja"")"),"生物学的標本中の腫瘍浸潤リンパ球細胞の測定。")</f>
        <v>生物学的標本中の腫瘍浸潤リンパ球細胞の測定。</v>
      </c>
      <c r="K5123" s="5" t="str">
        <f ca="1">IFERROR(__xludf.DUMMYFUNCTION("GOOGLETRANSLATE(G204,""en"",""ja"")"),"腫瘍浸潤リンパ球数")</f>
        <v>腫瘍浸潤リンパ球数</v>
      </c>
      <c r="L5123" s="3"/>
    </row>
    <row r="5124" spans="1:12" ht="13.5" customHeight="1" x14ac:dyDescent="0.25">
      <c r="A5124" s="3" t="s">
        <v>9</v>
      </c>
      <c r="B5124" s="2" t="s">
        <v>43913</v>
      </c>
      <c r="C5124" s="2" t="s">
        <v>20257</v>
      </c>
      <c r="D5124" s="3" t="s">
        <v>20258</v>
      </c>
      <c r="E5124" s="3" t="s">
        <v>20259</v>
      </c>
      <c r="F5124" s="3" t="s">
        <v>20260</v>
      </c>
      <c r="G5124" s="3" t="s">
        <v>20261</v>
      </c>
      <c r="H5124" s="3" t="s">
        <v>37618</v>
      </c>
      <c r="I5124" s="3" t="s">
        <v>37619</v>
      </c>
      <c r="J5124" s="3" t="s">
        <v>37620</v>
      </c>
      <c r="K5124" s="4" t="s">
        <v>37621</v>
      </c>
      <c r="L5124" s="3"/>
    </row>
    <row r="5125" spans="1:12" ht="13.5" customHeight="1" x14ac:dyDescent="0.25">
      <c r="A5125" s="3" t="s">
        <v>9</v>
      </c>
      <c r="B5125" s="2" t="s">
        <v>43914</v>
      </c>
      <c r="C5125" s="2" t="s">
        <v>20262</v>
      </c>
      <c r="D5125" s="3" t="s">
        <v>20263</v>
      </c>
      <c r="E5125" s="3" t="s">
        <v>20264</v>
      </c>
      <c r="F5125" s="3" t="s">
        <v>20265</v>
      </c>
      <c r="G5125" s="3" t="s">
        <v>20266</v>
      </c>
      <c r="H5125" s="3" t="s">
        <v>37622</v>
      </c>
      <c r="I5125" s="3" t="s">
        <v>37623</v>
      </c>
      <c r="J5125" s="3" t="s">
        <v>37624</v>
      </c>
      <c r="K5125" s="4" t="s">
        <v>37625</v>
      </c>
      <c r="L5125" s="3"/>
    </row>
    <row r="5126" spans="1:12" ht="13.5" customHeight="1" x14ac:dyDescent="0.25">
      <c r="A5126" s="3" t="s">
        <v>9</v>
      </c>
      <c r="B5126" s="2" t="s">
        <v>43915</v>
      </c>
      <c r="C5126" s="2" t="s">
        <v>20267</v>
      </c>
      <c r="D5126" s="3" t="s">
        <v>20268</v>
      </c>
      <c r="E5126" s="3" t="s">
        <v>20269</v>
      </c>
      <c r="F5126" s="3" t="s">
        <v>20270</v>
      </c>
      <c r="G5126" s="3" t="s">
        <v>20271</v>
      </c>
      <c r="H5126" s="3" t="s">
        <v>37626</v>
      </c>
      <c r="I5126" s="3" t="s">
        <v>37627</v>
      </c>
      <c r="J5126" s="3" t="s">
        <v>37628</v>
      </c>
      <c r="K5126" s="4" t="s">
        <v>37629</v>
      </c>
      <c r="L5126" s="3"/>
    </row>
    <row r="5127" spans="1:12" ht="13.5" customHeight="1" x14ac:dyDescent="0.25">
      <c r="A5127" s="3" t="s">
        <v>9</v>
      </c>
      <c r="B5127" s="2" t="s">
        <v>43916</v>
      </c>
      <c r="C5127" s="2" t="s">
        <v>20272</v>
      </c>
      <c r="D5127" s="3" t="s">
        <v>20273</v>
      </c>
      <c r="E5127" s="3" t="s">
        <v>20274</v>
      </c>
      <c r="F5127" s="3" t="s">
        <v>20275</v>
      </c>
      <c r="G5127" s="3" t="s">
        <v>20276</v>
      </c>
      <c r="H5127" s="3" t="s">
        <v>37630</v>
      </c>
      <c r="I5127" s="3" t="s">
        <v>37631</v>
      </c>
      <c r="J5127" s="3" t="s">
        <v>37632</v>
      </c>
      <c r="K5127" s="4" t="s">
        <v>37633</v>
      </c>
      <c r="L5127" s="3"/>
    </row>
    <row r="5128" spans="1:12" ht="13.5" customHeight="1" x14ac:dyDescent="0.25">
      <c r="A5128" s="3" t="s">
        <v>9</v>
      </c>
      <c r="B5128" s="2" t="s">
        <v>43917</v>
      </c>
      <c r="C5128" s="2" t="s">
        <v>20277</v>
      </c>
      <c r="D5128" s="3" t="s">
        <v>20278</v>
      </c>
      <c r="E5128" s="3" t="s">
        <v>20279</v>
      </c>
      <c r="F5128" s="3" t="s">
        <v>20280</v>
      </c>
      <c r="G5128" s="3" t="s">
        <v>20281</v>
      </c>
      <c r="H5128" s="3" t="s">
        <v>37634</v>
      </c>
      <c r="I5128" s="3" t="s">
        <v>37635</v>
      </c>
      <c r="J5128" s="3" t="s">
        <v>37636</v>
      </c>
      <c r="K5128" s="4" t="s">
        <v>37637</v>
      </c>
      <c r="L5128" s="3"/>
    </row>
    <row r="5129" spans="1:12" ht="13.5" customHeight="1" x14ac:dyDescent="0.25">
      <c r="A5129" s="3" t="s">
        <v>5522</v>
      </c>
      <c r="B5129" s="2" t="s">
        <v>43918</v>
      </c>
      <c r="C5129" s="2" t="s">
        <v>20282</v>
      </c>
      <c r="D5129" s="3" t="s">
        <v>20283</v>
      </c>
      <c r="E5129" s="3" t="s">
        <v>20283</v>
      </c>
      <c r="F5129" s="3" t="s">
        <v>20284</v>
      </c>
      <c r="G5129" s="3" t="s">
        <v>20283</v>
      </c>
      <c r="H5129" s="3" t="s">
        <v>37638</v>
      </c>
      <c r="I5129" s="3" t="s">
        <v>37638</v>
      </c>
      <c r="J5129" s="3" t="s">
        <v>37639</v>
      </c>
      <c r="K5129" s="3" t="s">
        <v>37638</v>
      </c>
      <c r="L5129" s="3"/>
    </row>
    <row r="5130" spans="1:12" ht="13.5" customHeight="1" x14ac:dyDescent="0.25">
      <c r="A5130" s="5" t="s">
        <v>13581</v>
      </c>
      <c r="B5130" s="5" t="s">
        <v>45182</v>
      </c>
      <c r="C5130" s="5" t="s">
        <v>45183</v>
      </c>
      <c r="D5130" s="5" t="s">
        <v>45184</v>
      </c>
      <c r="E5130" s="1" t="s">
        <v>45184</v>
      </c>
      <c r="F5130" s="1" t="s">
        <v>45185</v>
      </c>
      <c r="G5130" s="1" t="s">
        <v>45184</v>
      </c>
      <c r="H5130" s="5" t="str">
        <f ca="1">IFERROR(__xludf.DUMMYFUNCTION("GOOGLETRANSLATE(D205,""en"",""ja"")"),"異常組織サンプルの数")</f>
        <v>異常組織サンプルの数</v>
      </c>
      <c r="I5130" s="5" t="str">
        <f ca="1">IFERROR(__xludf.DUMMYFUNCTION("GOOGLETRANSLATE(E205,""en"",""ja"")"),"異常組織サンプルの数")</f>
        <v>異常組織サンプルの数</v>
      </c>
      <c r="J5130" s="5" t="str">
        <f ca="1">IFERROR(__xludf.DUMMYFUNCTION("GOOGLETRANSLATE(F205,""en"",""ja"")"),"病理学的異常が観察された組織サンプルの総数。")</f>
        <v>病理学的異常が観察された組織サンプルの総数。</v>
      </c>
      <c r="K5130" s="5" t="str">
        <f ca="1">IFERROR(__xludf.DUMMYFUNCTION("GOOGLETRANSLATE(G205,""en"",""ja"")"),"異常組織サンプルの数")</f>
        <v>異常組織サンプルの数</v>
      </c>
      <c r="L5130" s="3"/>
    </row>
    <row r="5131" spans="1:12" ht="13.5" customHeight="1" x14ac:dyDescent="0.25">
      <c r="A5131" s="3" t="s">
        <v>36</v>
      </c>
      <c r="B5131" s="2" t="s">
        <v>43919</v>
      </c>
      <c r="C5131" s="2" t="s">
        <v>20285</v>
      </c>
      <c r="D5131" s="3" t="s">
        <v>20286</v>
      </c>
      <c r="E5131" s="3" t="s">
        <v>20286</v>
      </c>
      <c r="F5131" s="3" t="s">
        <v>20287</v>
      </c>
      <c r="G5131" s="3" t="s">
        <v>20286</v>
      </c>
      <c r="H5131" s="3" t="s">
        <v>37640</v>
      </c>
      <c r="I5131" s="3" t="s">
        <v>37640</v>
      </c>
      <c r="J5131" s="3" t="s">
        <v>37641</v>
      </c>
      <c r="K5131" s="3" t="s">
        <v>37640</v>
      </c>
      <c r="L5131" s="3"/>
    </row>
    <row r="5132" spans="1:12" ht="13.5" customHeight="1" x14ac:dyDescent="0.25">
      <c r="A5132" s="3" t="s">
        <v>9</v>
      </c>
      <c r="B5132" s="2" t="s">
        <v>43920</v>
      </c>
      <c r="C5132" s="2" t="s">
        <v>20288</v>
      </c>
      <c r="D5132" s="3" t="s">
        <v>20289</v>
      </c>
      <c r="E5132" s="3" t="s">
        <v>20289</v>
      </c>
      <c r="F5132" s="3" t="s">
        <v>20290</v>
      </c>
      <c r="G5132" s="3" t="s">
        <v>20291</v>
      </c>
      <c r="H5132" s="3" t="s">
        <v>37642</v>
      </c>
      <c r="I5132" s="3" t="s">
        <v>37642</v>
      </c>
      <c r="J5132" s="3" t="s">
        <v>37643</v>
      </c>
      <c r="K5132" s="3" t="s">
        <v>37644</v>
      </c>
      <c r="L5132" s="3"/>
    </row>
    <row r="5133" spans="1:12" ht="13.5" customHeight="1" x14ac:dyDescent="0.25">
      <c r="A5133" s="3" t="s">
        <v>9</v>
      </c>
      <c r="B5133" s="2" t="s">
        <v>43921</v>
      </c>
      <c r="C5133" s="2" t="s">
        <v>20292</v>
      </c>
      <c r="D5133" s="3" t="s">
        <v>20293</v>
      </c>
      <c r="E5133" s="3" t="s">
        <v>20294</v>
      </c>
      <c r="F5133" s="3" t="s">
        <v>20295</v>
      </c>
      <c r="G5133" s="3" t="s">
        <v>20296</v>
      </c>
      <c r="H5133" s="3" t="s">
        <v>37645</v>
      </c>
      <c r="I5133" s="3" t="s">
        <v>37646</v>
      </c>
      <c r="J5133" s="3" t="s">
        <v>37647</v>
      </c>
      <c r="K5133" s="3" t="s">
        <v>37648</v>
      </c>
      <c r="L5133" s="3"/>
    </row>
    <row r="5134" spans="1:12" ht="13.5" customHeight="1" x14ac:dyDescent="0.25">
      <c r="A5134" s="3" t="s">
        <v>9</v>
      </c>
      <c r="B5134" s="2" t="s">
        <v>43922</v>
      </c>
      <c r="C5134" s="2" t="s">
        <v>20297</v>
      </c>
      <c r="D5134" s="3" t="s">
        <v>20298</v>
      </c>
      <c r="E5134" s="3" t="s">
        <v>20299</v>
      </c>
      <c r="F5134" s="3" t="s">
        <v>20300</v>
      </c>
      <c r="G5134" s="3" t="s">
        <v>20301</v>
      </c>
      <c r="H5134" s="3" t="s">
        <v>37649</v>
      </c>
      <c r="I5134" s="3" t="s">
        <v>37650</v>
      </c>
      <c r="J5134" s="3" t="s">
        <v>37651</v>
      </c>
      <c r="K5134" s="3" t="s">
        <v>37652</v>
      </c>
      <c r="L5134" s="3"/>
    </row>
    <row r="5135" spans="1:12" ht="13.5" customHeight="1" x14ac:dyDescent="0.25">
      <c r="A5135" s="3" t="s">
        <v>9</v>
      </c>
      <c r="B5135" s="2" t="s">
        <v>43923</v>
      </c>
      <c r="C5135" s="2" t="s">
        <v>20302</v>
      </c>
      <c r="D5135" s="3" t="s">
        <v>20303</v>
      </c>
      <c r="E5135" s="3" t="s">
        <v>20303</v>
      </c>
      <c r="F5135" s="3" t="s">
        <v>20304</v>
      </c>
      <c r="G5135" s="3" t="s">
        <v>20305</v>
      </c>
      <c r="H5135" s="3" t="s">
        <v>37653</v>
      </c>
      <c r="I5135" s="3" t="s">
        <v>37653</v>
      </c>
      <c r="J5135" s="3" t="s">
        <v>37654</v>
      </c>
      <c r="K5135" s="3" t="s">
        <v>37655</v>
      </c>
      <c r="L5135" s="3"/>
    </row>
    <row r="5136" spans="1:12" ht="13.5" customHeight="1" x14ac:dyDescent="0.25">
      <c r="A5136" s="3" t="s">
        <v>106</v>
      </c>
      <c r="B5136" s="2" t="s">
        <v>43924</v>
      </c>
      <c r="C5136" s="2" t="s">
        <v>20306</v>
      </c>
      <c r="D5136" s="3" t="s">
        <v>20307</v>
      </c>
      <c r="E5136" s="3" t="s">
        <v>20308</v>
      </c>
      <c r="F5136" s="3" t="s">
        <v>20309</v>
      </c>
      <c r="G5136" s="3" t="s">
        <v>20310</v>
      </c>
      <c r="H5136" s="3" t="s">
        <v>20307</v>
      </c>
      <c r="I5136" s="3" t="s">
        <v>37656</v>
      </c>
      <c r="J5136" s="3" t="s">
        <v>37657</v>
      </c>
      <c r="K5136" s="3" t="s">
        <v>37658</v>
      </c>
      <c r="L5136" s="3"/>
    </row>
    <row r="5137" spans="1:12" ht="13.5" customHeight="1" x14ac:dyDescent="0.25">
      <c r="A5137" s="3" t="s">
        <v>106</v>
      </c>
      <c r="B5137" s="2" t="s">
        <v>43925</v>
      </c>
      <c r="C5137" s="2" t="s">
        <v>20311</v>
      </c>
      <c r="D5137" s="3" t="s">
        <v>20312</v>
      </c>
      <c r="E5137" s="3" t="s">
        <v>20313</v>
      </c>
      <c r="F5137" s="3" t="s">
        <v>20314</v>
      </c>
      <c r="G5137" s="3" t="s">
        <v>20315</v>
      </c>
      <c r="H5137" s="3" t="s">
        <v>37659</v>
      </c>
      <c r="I5137" s="3" t="s">
        <v>37660</v>
      </c>
      <c r="J5137" s="3" t="s">
        <v>37661</v>
      </c>
      <c r="K5137" s="4" t="s">
        <v>37662</v>
      </c>
      <c r="L5137" s="3"/>
    </row>
    <row r="5138" spans="1:12" ht="13.5" customHeight="1" x14ac:dyDescent="0.25">
      <c r="A5138" s="3" t="s">
        <v>106</v>
      </c>
      <c r="B5138" s="2" t="s">
        <v>43926</v>
      </c>
      <c r="C5138" s="2" t="s">
        <v>20316</v>
      </c>
      <c r="D5138" s="3" t="s">
        <v>20317</v>
      </c>
      <c r="E5138" s="3" t="s">
        <v>20318</v>
      </c>
      <c r="F5138" s="3" t="s">
        <v>20319</v>
      </c>
      <c r="G5138" s="3" t="s">
        <v>20320</v>
      </c>
      <c r="H5138" s="3" t="s">
        <v>37663</v>
      </c>
      <c r="I5138" s="3" t="s">
        <v>37664</v>
      </c>
      <c r="J5138" s="3" t="s">
        <v>37665</v>
      </c>
      <c r="K5138" s="4" t="s">
        <v>37666</v>
      </c>
      <c r="L5138" s="3"/>
    </row>
    <row r="5139" spans="1:12" ht="13.5" customHeight="1" x14ac:dyDescent="0.25">
      <c r="A5139" s="3" t="s">
        <v>106</v>
      </c>
      <c r="B5139" s="2" t="s">
        <v>43927</v>
      </c>
      <c r="C5139" s="2" t="s">
        <v>20321</v>
      </c>
      <c r="D5139" s="3" t="s">
        <v>20322</v>
      </c>
      <c r="E5139" s="3" t="s">
        <v>20323</v>
      </c>
      <c r="F5139" s="3" t="s">
        <v>20324</v>
      </c>
      <c r="G5139" s="3" t="s">
        <v>20325</v>
      </c>
      <c r="H5139" s="3" t="s">
        <v>20322</v>
      </c>
      <c r="I5139" s="3" t="s">
        <v>37667</v>
      </c>
      <c r="J5139" s="3" t="s">
        <v>37668</v>
      </c>
      <c r="K5139" s="4" t="s">
        <v>37669</v>
      </c>
      <c r="L5139" s="3"/>
    </row>
    <row r="5140" spans="1:12" ht="13.5" customHeight="1" x14ac:dyDescent="0.25">
      <c r="A5140" s="3" t="s">
        <v>493</v>
      </c>
      <c r="B5140" s="2" t="s">
        <v>43928</v>
      </c>
      <c r="C5140" s="2" t="s">
        <v>20326</v>
      </c>
      <c r="D5140" s="3" t="s">
        <v>20327</v>
      </c>
      <c r="E5140" s="3" t="s">
        <v>20327</v>
      </c>
      <c r="F5140" s="3" t="s">
        <v>20328</v>
      </c>
      <c r="G5140" s="3" t="s">
        <v>20327</v>
      </c>
      <c r="H5140" s="3" t="s">
        <v>37670</v>
      </c>
      <c r="I5140" s="3" t="s">
        <v>37670</v>
      </c>
      <c r="J5140" s="3" t="s">
        <v>37671</v>
      </c>
      <c r="K5140" s="3" t="s">
        <v>37670</v>
      </c>
      <c r="L5140" s="3"/>
    </row>
    <row r="5141" spans="1:12" ht="13.5" customHeight="1" x14ac:dyDescent="0.25">
      <c r="A5141" s="3" t="s">
        <v>106</v>
      </c>
      <c r="B5141" s="2" t="s">
        <v>43929</v>
      </c>
      <c r="C5141" s="2" t="s">
        <v>20326</v>
      </c>
      <c r="D5141" s="3" t="s">
        <v>20329</v>
      </c>
      <c r="E5141" s="3" t="s">
        <v>20330</v>
      </c>
      <c r="F5141" s="3" t="s">
        <v>20331</v>
      </c>
      <c r="G5141" s="3" t="s">
        <v>20332</v>
      </c>
      <c r="H5141" s="3" t="s">
        <v>20329</v>
      </c>
      <c r="I5141" s="3" t="s">
        <v>37672</v>
      </c>
      <c r="J5141" s="3" t="s">
        <v>37673</v>
      </c>
      <c r="K5141" s="3" t="s">
        <v>37674</v>
      </c>
      <c r="L5141" s="3"/>
    </row>
    <row r="5142" spans="1:12" ht="13.5" customHeight="1" x14ac:dyDescent="0.25">
      <c r="A5142" s="3" t="s">
        <v>106</v>
      </c>
      <c r="B5142" s="2" t="s">
        <v>43930</v>
      </c>
      <c r="C5142" s="2" t="s">
        <v>20333</v>
      </c>
      <c r="D5142" s="3" t="s">
        <v>20334</v>
      </c>
      <c r="E5142" s="3" t="s">
        <v>20335</v>
      </c>
      <c r="F5142" s="3" t="s">
        <v>20336</v>
      </c>
      <c r="G5142" s="3" t="s">
        <v>20337</v>
      </c>
      <c r="H5142" s="3" t="s">
        <v>20334</v>
      </c>
      <c r="I5142" s="3" t="s">
        <v>37675</v>
      </c>
      <c r="J5142" s="3" t="s">
        <v>37676</v>
      </c>
      <c r="K5142" s="3" t="s">
        <v>37677</v>
      </c>
      <c r="L5142" s="3"/>
    </row>
    <row r="5143" spans="1:12" ht="13.5" customHeight="1" x14ac:dyDescent="0.25">
      <c r="A5143" s="3" t="s">
        <v>106</v>
      </c>
      <c r="B5143" s="2" t="s">
        <v>43931</v>
      </c>
      <c r="C5143" s="2" t="s">
        <v>20338</v>
      </c>
      <c r="D5143" s="3" t="s">
        <v>20339</v>
      </c>
      <c r="E5143" s="3" t="s">
        <v>20340</v>
      </c>
      <c r="F5143" s="3" t="s">
        <v>20341</v>
      </c>
      <c r="G5143" s="3" t="s">
        <v>20342</v>
      </c>
      <c r="H5143" s="3" t="s">
        <v>37678</v>
      </c>
      <c r="I5143" s="3" t="s">
        <v>37679</v>
      </c>
      <c r="J5143" s="3" t="s">
        <v>37680</v>
      </c>
      <c r="K5143" s="4" t="s">
        <v>37681</v>
      </c>
      <c r="L5143" s="3"/>
    </row>
    <row r="5144" spans="1:12" ht="13.5" customHeight="1" x14ac:dyDescent="0.25">
      <c r="A5144" s="3" t="s">
        <v>106</v>
      </c>
      <c r="B5144" s="2" t="s">
        <v>43932</v>
      </c>
      <c r="C5144" s="2" t="s">
        <v>20343</v>
      </c>
      <c r="D5144" s="3" t="s">
        <v>20344</v>
      </c>
      <c r="E5144" s="3" t="s">
        <v>20345</v>
      </c>
      <c r="F5144" s="3" t="s">
        <v>20346</v>
      </c>
      <c r="G5144" s="3" t="s">
        <v>20347</v>
      </c>
      <c r="H5144" s="3" t="s">
        <v>37682</v>
      </c>
      <c r="I5144" s="3" t="s">
        <v>37683</v>
      </c>
      <c r="J5144" s="3" t="s">
        <v>37684</v>
      </c>
      <c r="K5144" s="4" t="s">
        <v>37685</v>
      </c>
      <c r="L5144" s="3"/>
    </row>
    <row r="5145" spans="1:12" ht="13.5" customHeight="1" x14ac:dyDescent="0.25">
      <c r="A5145" s="3" t="s">
        <v>106</v>
      </c>
      <c r="B5145" s="2" t="s">
        <v>43933</v>
      </c>
      <c r="C5145" s="2" t="s">
        <v>20348</v>
      </c>
      <c r="D5145" s="3" t="s">
        <v>20349</v>
      </c>
      <c r="E5145" s="3" t="s">
        <v>20350</v>
      </c>
      <c r="F5145" s="3" t="s">
        <v>20351</v>
      </c>
      <c r="G5145" s="3" t="s">
        <v>20352</v>
      </c>
      <c r="H5145" s="3" t="s">
        <v>20349</v>
      </c>
      <c r="I5145" s="3" t="s">
        <v>37686</v>
      </c>
      <c r="J5145" s="3" t="s">
        <v>37687</v>
      </c>
      <c r="K5145" s="4" t="s">
        <v>37688</v>
      </c>
      <c r="L5145" s="3"/>
    </row>
    <row r="5146" spans="1:12" ht="13.5" customHeight="1" x14ac:dyDescent="0.25">
      <c r="A5146" s="3" t="s">
        <v>106</v>
      </c>
      <c r="B5146" s="2" t="s">
        <v>43934</v>
      </c>
      <c r="C5146" s="2" t="s">
        <v>20353</v>
      </c>
      <c r="D5146" s="3" t="s">
        <v>20354</v>
      </c>
      <c r="E5146" s="3" t="s">
        <v>20355</v>
      </c>
      <c r="F5146" s="3" t="s">
        <v>20356</v>
      </c>
      <c r="G5146" s="3" t="s">
        <v>20357</v>
      </c>
      <c r="H5146" s="3" t="s">
        <v>20354</v>
      </c>
      <c r="I5146" s="3" t="s">
        <v>37689</v>
      </c>
      <c r="J5146" s="3" t="s">
        <v>37690</v>
      </c>
      <c r="K5146" s="4" t="s">
        <v>37691</v>
      </c>
      <c r="L5146" s="3"/>
    </row>
    <row r="5147" spans="1:12" ht="13.5" customHeight="1" x14ac:dyDescent="0.25">
      <c r="A5147" s="3" t="s">
        <v>106</v>
      </c>
      <c r="B5147" s="2" t="s">
        <v>43935</v>
      </c>
      <c r="C5147" s="2" t="s">
        <v>20358</v>
      </c>
      <c r="D5147" s="3" t="s">
        <v>20359</v>
      </c>
      <c r="E5147" s="3" t="s">
        <v>20360</v>
      </c>
      <c r="F5147" s="3" t="s">
        <v>20361</v>
      </c>
      <c r="G5147" s="3" t="s">
        <v>20362</v>
      </c>
      <c r="H5147" s="3" t="s">
        <v>20359</v>
      </c>
      <c r="I5147" s="3" t="s">
        <v>37692</v>
      </c>
      <c r="J5147" s="3" t="s">
        <v>37693</v>
      </c>
      <c r="K5147" s="4" t="s">
        <v>37694</v>
      </c>
      <c r="L5147" s="3"/>
    </row>
    <row r="5148" spans="1:12" ht="13.5" customHeight="1" x14ac:dyDescent="0.25">
      <c r="A5148" s="3" t="s">
        <v>106</v>
      </c>
      <c r="B5148" s="2" t="s">
        <v>43936</v>
      </c>
      <c r="C5148" s="2" t="s">
        <v>20363</v>
      </c>
      <c r="D5148" s="3" t="s">
        <v>20364</v>
      </c>
      <c r="E5148" s="3" t="s">
        <v>20365</v>
      </c>
      <c r="F5148" s="3" t="s">
        <v>20366</v>
      </c>
      <c r="G5148" s="3" t="s">
        <v>20367</v>
      </c>
      <c r="H5148" s="3" t="s">
        <v>20364</v>
      </c>
      <c r="I5148" s="3" t="s">
        <v>37695</v>
      </c>
      <c r="J5148" s="3" t="s">
        <v>37696</v>
      </c>
      <c r="K5148" s="4" t="s">
        <v>37697</v>
      </c>
      <c r="L5148" s="3"/>
    </row>
    <row r="5149" spans="1:12" ht="13.5" customHeight="1" x14ac:dyDescent="0.25">
      <c r="A5149" s="3" t="s">
        <v>106</v>
      </c>
      <c r="B5149" s="2" t="s">
        <v>43937</v>
      </c>
      <c r="C5149" s="2" t="s">
        <v>20368</v>
      </c>
      <c r="D5149" s="3" t="s">
        <v>20369</v>
      </c>
      <c r="E5149" s="3" t="s">
        <v>20370</v>
      </c>
      <c r="F5149" s="3" t="s">
        <v>20371</v>
      </c>
      <c r="G5149" s="3" t="s">
        <v>20372</v>
      </c>
      <c r="H5149" s="3" t="s">
        <v>20369</v>
      </c>
      <c r="I5149" s="3" t="s">
        <v>37698</v>
      </c>
      <c r="J5149" s="3" t="s">
        <v>37699</v>
      </c>
      <c r="K5149" s="4" t="s">
        <v>37700</v>
      </c>
      <c r="L5149" s="3"/>
    </row>
    <row r="5150" spans="1:12" ht="13.5" customHeight="1" x14ac:dyDescent="0.25">
      <c r="A5150" s="3" t="s">
        <v>106</v>
      </c>
      <c r="B5150" s="2" t="s">
        <v>43938</v>
      </c>
      <c r="C5150" s="2" t="s">
        <v>20373</v>
      </c>
      <c r="D5150" s="3" t="s">
        <v>20374</v>
      </c>
      <c r="E5150" s="3" t="s">
        <v>20375</v>
      </c>
      <c r="F5150" s="3" t="s">
        <v>20376</v>
      </c>
      <c r="G5150" s="3" t="s">
        <v>20377</v>
      </c>
      <c r="H5150" s="3" t="s">
        <v>20374</v>
      </c>
      <c r="I5150" s="3" t="s">
        <v>37701</v>
      </c>
      <c r="J5150" s="3" t="s">
        <v>37702</v>
      </c>
      <c r="K5150" s="3" t="s">
        <v>37703</v>
      </c>
      <c r="L5150" s="3"/>
    </row>
    <row r="5151" spans="1:12" ht="13.5" customHeight="1" x14ac:dyDescent="0.25">
      <c r="A5151" s="3" t="s">
        <v>106</v>
      </c>
      <c r="B5151" s="2" t="s">
        <v>43939</v>
      </c>
      <c r="C5151" s="2" t="s">
        <v>20378</v>
      </c>
      <c r="D5151" s="3" t="s">
        <v>20379</v>
      </c>
      <c r="E5151" s="3" t="s">
        <v>20380</v>
      </c>
      <c r="F5151" s="3" t="s">
        <v>20381</v>
      </c>
      <c r="G5151" s="3" t="s">
        <v>20382</v>
      </c>
      <c r="H5151" s="3" t="s">
        <v>20379</v>
      </c>
      <c r="I5151" s="3" t="s">
        <v>37704</v>
      </c>
      <c r="J5151" s="3" t="s">
        <v>37705</v>
      </c>
      <c r="K5151" s="4" t="s">
        <v>37706</v>
      </c>
      <c r="L5151" s="3"/>
    </row>
    <row r="5152" spans="1:12" ht="13.5" customHeight="1" x14ac:dyDescent="0.25">
      <c r="A5152" s="3" t="s">
        <v>106</v>
      </c>
      <c r="B5152" s="2" t="s">
        <v>43940</v>
      </c>
      <c r="C5152" s="2" t="s">
        <v>20383</v>
      </c>
      <c r="D5152" s="3" t="s">
        <v>20384</v>
      </c>
      <c r="E5152" s="3" t="s">
        <v>20385</v>
      </c>
      <c r="F5152" s="3" t="s">
        <v>20386</v>
      </c>
      <c r="G5152" s="3" t="s">
        <v>20387</v>
      </c>
      <c r="H5152" s="3" t="s">
        <v>20384</v>
      </c>
      <c r="I5152" s="3" t="s">
        <v>37707</v>
      </c>
      <c r="J5152" s="3" t="s">
        <v>37708</v>
      </c>
      <c r="K5152" s="4" t="s">
        <v>37709</v>
      </c>
      <c r="L5152" s="3"/>
    </row>
    <row r="5153" spans="1:12" ht="13.5" customHeight="1" x14ac:dyDescent="0.25">
      <c r="A5153" s="3" t="s">
        <v>106</v>
      </c>
      <c r="B5153" s="2" t="s">
        <v>43941</v>
      </c>
      <c r="C5153" s="2" t="s">
        <v>20388</v>
      </c>
      <c r="D5153" s="3" t="s">
        <v>20389</v>
      </c>
      <c r="E5153" s="3" t="s">
        <v>20390</v>
      </c>
      <c r="F5153" s="3" t="s">
        <v>20391</v>
      </c>
      <c r="G5153" s="3" t="s">
        <v>20392</v>
      </c>
      <c r="H5153" s="3" t="s">
        <v>37710</v>
      </c>
      <c r="I5153" s="3" t="s">
        <v>37711</v>
      </c>
      <c r="J5153" s="3" t="s">
        <v>37712</v>
      </c>
      <c r="K5153" s="4" t="s">
        <v>37713</v>
      </c>
      <c r="L5153" s="3"/>
    </row>
    <row r="5154" spans="1:12" ht="13.5" customHeight="1" x14ac:dyDescent="0.25">
      <c r="A5154" s="3" t="s">
        <v>106</v>
      </c>
      <c r="B5154" s="2" t="s">
        <v>43942</v>
      </c>
      <c r="C5154" s="2" t="s">
        <v>20393</v>
      </c>
      <c r="D5154" s="3" t="s">
        <v>20394</v>
      </c>
      <c r="E5154" s="3" t="s">
        <v>20395</v>
      </c>
      <c r="F5154" s="3" t="s">
        <v>20396</v>
      </c>
      <c r="G5154" s="3" t="s">
        <v>20397</v>
      </c>
      <c r="H5154" s="3" t="s">
        <v>37714</v>
      </c>
      <c r="I5154" s="3" t="s">
        <v>37715</v>
      </c>
      <c r="J5154" s="3" t="s">
        <v>37716</v>
      </c>
      <c r="K5154" s="4" t="s">
        <v>37717</v>
      </c>
      <c r="L5154" s="3"/>
    </row>
    <row r="5155" spans="1:12" ht="13.5" customHeight="1" x14ac:dyDescent="0.25">
      <c r="A5155" s="3" t="s">
        <v>106</v>
      </c>
      <c r="B5155" s="2" t="s">
        <v>43943</v>
      </c>
      <c r="C5155" s="2" t="s">
        <v>20398</v>
      </c>
      <c r="D5155" s="3" t="s">
        <v>20399</v>
      </c>
      <c r="E5155" s="3" t="s">
        <v>20400</v>
      </c>
      <c r="F5155" s="3" t="s">
        <v>20401</v>
      </c>
      <c r="G5155" s="3" t="s">
        <v>20402</v>
      </c>
      <c r="H5155" s="3" t="s">
        <v>20399</v>
      </c>
      <c r="I5155" s="3" t="s">
        <v>37718</v>
      </c>
      <c r="J5155" s="3" t="s">
        <v>37719</v>
      </c>
      <c r="K5155" s="4" t="s">
        <v>37720</v>
      </c>
      <c r="L5155" s="3"/>
    </row>
    <row r="5156" spans="1:12" ht="13.5" customHeight="1" x14ac:dyDescent="0.25">
      <c r="A5156" s="3" t="s">
        <v>106</v>
      </c>
      <c r="B5156" s="2" t="s">
        <v>43944</v>
      </c>
      <c r="C5156" s="2" t="s">
        <v>20403</v>
      </c>
      <c r="D5156" s="3" t="s">
        <v>20404</v>
      </c>
      <c r="E5156" s="3" t="s">
        <v>20405</v>
      </c>
      <c r="F5156" s="3" t="s">
        <v>20406</v>
      </c>
      <c r="G5156" s="3" t="s">
        <v>20407</v>
      </c>
      <c r="H5156" s="3" t="s">
        <v>20404</v>
      </c>
      <c r="I5156" s="3" t="s">
        <v>37721</v>
      </c>
      <c r="J5156" s="3" t="s">
        <v>37722</v>
      </c>
      <c r="K5156" s="4" t="s">
        <v>37723</v>
      </c>
      <c r="L5156" s="3"/>
    </row>
    <row r="5157" spans="1:12" ht="13.5" customHeight="1" x14ac:dyDescent="0.25">
      <c r="A5157" s="3" t="s">
        <v>106</v>
      </c>
      <c r="B5157" s="2" t="s">
        <v>43945</v>
      </c>
      <c r="C5157" s="2" t="s">
        <v>20408</v>
      </c>
      <c r="D5157" s="3" t="s">
        <v>20409</v>
      </c>
      <c r="E5157" s="3" t="s">
        <v>20410</v>
      </c>
      <c r="F5157" s="3" t="s">
        <v>20411</v>
      </c>
      <c r="G5157" s="3" t="s">
        <v>20412</v>
      </c>
      <c r="H5157" s="3" t="s">
        <v>20409</v>
      </c>
      <c r="I5157" s="3" t="s">
        <v>37724</v>
      </c>
      <c r="J5157" s="3" t="s">
        <v>37725</v>
      </c>
      <c r="K5157" s="3" t="s">
        <v>37726</v>
      </c>
      <c r="L5157" s="3"/>
    </row>
    <row r="5158" spans="1:12" ht="13.5" customHeight="1" x14ac:dyDescent="0.25">
      <c r="A5158" s="3" t="s">
        <v>106</v>
      </c>
      <c r="B5158" s="2" t="s">
        <v>43946</v>
      </c>
      <c r="C5158" s="2" t="s">
        <v>20413</v>
      </c>
      <c r="D5158" s="3" t="s">
        <v>20414</v>
      </c>
      <c r="E5158" s="3" t="s">
        <v>20415</v>
      </c>
      <c r="F5158" s="3" t="s">
        <v>20416</v>
      </c>
      <c r="G5158" s="3" t="s">
        <v>20417</v>
      </c>
      <c r="H5158" s="3" t="s">
        <v>37727</v>
      </c>
      <c r="I5158" s="3" t="s">
        <v>37728</v>
      </c>
      <c r="J5158" s="3" t="s">
        <v>37729</v>
      </c>
      <c r="K5158" s="4" t="s">
        <v>37730</v>
      </c>
      <c r="L5158" s="3"/>
    </row>
    <row r="5159" spans="1:12" ht="13.5" customHeight="1" x14ac:dyDescent="0.25">
      <c r="A5159" s="3" t="s">
        <v>9</v>
      </c>
      <c r="B5159" s="2" t="s">
        <v>43947</v>
      </c>
      <c r="C5159" s="2" t="s">
        <v>20418</v>
      </c>
      <c r="D5159" s="3" t="s">
        <v>20419</v>
      </c>
      <c r="E5159" s="3" t="s">
        <v>20420</v>
      </c>
      <c r="F5159" s="3" t="s">
        <v>20421</v>
      </c>
      <c r="G5159" s="3" t="s">
        <v>20422</v>
      </c>
      <c r="H5159" s="3" t="s">
        <v>37731</v>
      </c>
      <c r="I5159" s="3" t="s">
        <v>37731</v>
      </c>
      <c r="J5159" s="3" t="s">
        <v>37732</v>
      </c>
      <c r="K5159" s="3" t="s">
        <v>37733</v>
      </c>
      <c r="L5159" s="3"/>
    </row>
    <row r="5160" spans="1:12" ht="13.5" customHeight="1" x14ac:dyDescent="0.25">
      <c r="A5160" s="3" t="s">
        <v>106</v>
      </c>
      <c r="B5160" s="2" t="s">
        <v>43948</v>
      </c>
      <c r="C5160" s="2" t="s">
        <v>20423</v>
      </c>
      <c r="D5160" s="3" t="s">
        <v>20424</v>
      </c>
      <c r="E5160" s="3" t="s">
        <v>20425</v>
      </c>
      <c r="F5160" s="3" t="s">
        <v>20426</v>
      </c>
      <c r="G5160" s="3" t="s">
        <v>20427</v>
      </c>
      <c r="H5160" s="3" t="s">
        <v>20424</v>
      </c>
      <c r="I5160" s="3" t="s">
        <v>37734</v>
      </c>
      <c r="J5160" s="3" t="s">
        <v>37735</v>
      </c>
      <c r="K5160" s="4" t="s">
        <v>37736</v>
      </c>
      <c r="L5160" s="3"/>
    </row>
    <row r="5161" spans="1:12" ht="13.5" customHeight="1" x14ac:dyDescent="0.25">
      <c r="A5161" s="3" t="s">
        <v>106</v>
      </c>
      <c r="B5161" s="2" t="s">
        <v>43949</v>
      </c>
      <c r="C5161" s="2" t="s">
        <v>20428</v>
      </c>
      <c r="D5161" s="3" t="s">
        <v>20429</v>
      </c>
      <c r="E5161" s="3" t="s">
        <v>20430</v>
      </c>
      <c r="F5161" s="3" t="s">
        <v>20431</v>
      </c>
      <c r="G5161" s="3" t="s">
        <v>20432</v>
      </c>
      <c r="H5161" s="3" t="s">
        <v>20429</v>
      </c>
      <c r="I5161" s="3" t="s">
        <v>37737</v>
      </c>
      <c r="J5161" s="3" t="s">
        <v>37738</v>
      </c>
      <c r="K5161" s="4" t="s">
        <v>37739</v>
      </c>
      <c r="L5161" s="3"/>
    </row>
    <row r="5162" spans="1:12" ht="13.5" customHeight="1" x14ac:dyDescent="0.25">
      <c r="A5162" s="3" t="s">
        <v>106</v>
      </c>
      <c r="B5162" s="2" t="s">
        <v>43950</v>
      </c>
      <c r="C5162" s="2" t="s">
        <v>20433</v>
      </c>
      <c r="D5162" s="3" t="s">
        <v>20434</v>
      </c>
      <c r="E5162" s="3" t="s">
        <v>20435</v>
      </c>
      <c r="F5162" s="3" t="s">
        <v>20436</v>
      </c>
      <c r="G5162" s="3" t="s">
        <v>20437</v>
      </c>
      <c r="H5162" s="3" t="s">
        <v>20434</v>
      </c>
      <c r="I5162" s="3" t="s">
        <v>37740</v>
      </c>
      <c r="J5162" s="3" t="s">
        <v>37741</v>
      </c>
      <c r="K5162" s="3" t="s">
        <v>37742</v>
      </c>
      <c r="L5162" s="3"/>
    </row>
    <row r="5163" spans="1:12" ht="13.5" customHeight="1" x14ac:dyDescent="0.25">
      <c r="A5163" s="3" t="s">
        <v>106</v>
      </c>
      <c r="B5163" s="2" t="s">
        <v>43951</v>
      </c>
      <c r="C5163" s="2" t="s">
        <v>20438</v>
      </c>
      <c r="D5163" s="3" t="s">
        <v>20439</v>
      </c>
      <c r="E5163" s="3" t="s">
        <v>20440</v>
      </c>
      <c r="F5163" s="3" t="s">
        <v>20441</v>
      </c>
      <c r="G5163" s="3" t="s">
        <v>20442</v>
      </c>
      <c r="H5163" s="3" t="s">
        <v>20439</v>
      </c>
      <c r="I5163" s="3" t="s">
        <v>37743</v>
      </c>
      <c r="J5163" s="3" t="s">
        <v>37744</v>
      </c>
      <c r="K5163" s="4" t="s">
        <v>37745</v>
      </c>
      <c r="L5163" s="3"/>
    </row>
    <row r="5164" spans="1:12" ht="13.5" customHeight="1" x14ac:dyDescent="0.25">
      <c r="A5164" s="3" t="s">
        <v>106</v>
      </c>
      <c r="B5164" s="2" t="s">
        <v>43952</v>
      </c>
      <c r="C5164" s="2" t="s">
        <v>20443</v>
      </c>
      <c r="D5164" s="3" t="s">
        <v>20444</v>
      </c>
      <c r="E5164" s="3" t="s">
        <v>20445</v>
      </c>
      <c r="F5164" s="3" t="s">
        <v>20446</v>
      </c>
      <c r="G5164" s="3" t="s">
        <v>20447</v>
      </c>
      <c r="H5164" s="3" t="s">
        <v>37746</v>
      </c>
      <c r="I5164" s="3" t="s">
        <v>37747</v>
      </c>
      <c r="J5164" s="3" t="s">
        <v>37748</v>
      </c>
      <c r="K5164" s="4" t="s">
        <v>37749</v>
      </c>
      <c r="L5164" s="3"/>
    </row>
    <row r="5165" spans="1:12" ht="13.5" customHeight="1" x14ac:dyDescent="0.25">
      <c r="A5165" s="3" t="s">
        <v>106</v>
      </c>
      <c r="B5165" s="2" t="s">
        <v>43953</v>
      </c>
      <c r="C5165" s="2" t="s">
        <v>20448</v>
      </c>
      <c r="D5165" s="3" t="s">
        <v>20449</v>
      </c>
      <c r="E5165" s="3" t="s">
        <v>20450</v>
      </c>
      <c r="F5165" s="3" t="s">
        <v>20451</v>
      </c>
      <c r="G5165" s="3" t="s">
        <v>20452</v>
      </c>
      <c r="H5165" s="3" t="s">
        <v>37750</v>
      </c>
      <c r="I5165" s="3" t="s">
        <v>37751</v>
      </c>
      <c r="J5165" s="3" t="s">
        <v>37752</v>
      </c>
      <c r="K5165" s="4" t="s">
        <v>37753</v>
      </c>
      <c r="L5165" s="3"/>
    </row>
    <row r="5166" spans="1:12" ht="13.5" customHeight="1" x14ac:dyDescent="0.25">
      <c r="A5166" s="3" t="s">
        <v>106</v>
      </c>
      <c r="B5166" s="2" t="s">
        <v>43954</v>
      </c>
      <c r="C5166" s="2" t="s">
        <v>20453</v>
      </c>
      <c r="D5166" s="3" t="s">
        <v>20454</v>
      </c>
      <c r="E5166" s="3" t="s">
        <v>20455</v>
      </c>
      <c r="F5166" s="3" t="s">
        <v>20456</v>
      </c>
      <c r="G5166" s="3" t="s">
        <v>20457</v>
      </c>
      <c r="H5166" s="3" t="s">
        <v>20454</v>
      </c>
      <c r="I5166" s="3" t="s">
        <v>37754</v>
      </c>
      <c r="J5166" s="3" t="s">
        <v>37755</v>
      </c>
      <c r="K5166" s="4" t="s">
        <v>37756</v>
      </c>
      <c r="L5166" s="3"/>
    </row>
    <row r="5167" spans="1:12" ht="13.5" customHeight="1" x14ac:dyDescent="0.25">
      <c r="A5167" s="3" t="s">
        <v>106</v>
      </c>
      <c r="B5167" s="2" t="s">
        <v>43955</v>
      </c>
      <c r="C5167" s="2" t="s">
        <v>20458</v>
      </c>
      <c r="D5167" s="3" t="s">
        <v>20459</v>
      </c>
      <c r="E5167" s="3" t="s">
        <v>20460</v>
      </c>
      <c r="F5167" s="3" t="s">
        <v>20461</v>
      </c>
      <c r="G5167" s="3" t="s">
        <v>20462</v>
      </c>
      <c r="H5167" s="3" t="s">
        <v>37757</v>
      </c>
      <c r="I5167" s="3" t="s">
        <v>37758</v>
      </c>
      <c r="J5167" s="3" t="s">
        <v>37759</v>
      </c>
      <c r="K5167" s="3" t="s">
        <v>37760</v>
      </c>
      <c r="L5167" s="3"/>
    </row>
    <row r="5168" spans="1:12" ht="13.5" customHeight="1" x14ac:dyDescent="0.25">
      <c r="A5168" s="3" t="s">
        <v>106</v>
      </c>
      <c r="B5168" s="2" t="s">
        <v>43956</v>
      </c>
      <c r="C5168" s="2" t="s">
        <v>20463</v>
      </c>
      <c r="D5168" s="3" t="s">
        <v>20464</v>
      </c>
      <c r="E5168" s="3" t="s">
        <v>20465</v>
      </c>
      <c r="F5168" s="3" t="s">
        <v>20466</v>
      </c>
      <c r="G5168" s="3" t="s">
        <v>20467</v>
      </c>
      <c r="H5168" s="3" t="s">
        <v>20464</v>
      </c>
      <c r="I5168" s="3" t="s">
        <v>37761</v>
      </c>
      <c r="J5168" s="3" t="s">
        <v>37762</v>
      </c>
      <c r="K5168" s="3" t="s">
        <v>37763</v>
      </c>
      <c r="L5168" s="3"/>
    </row>
    <row r="5169" spans="1:12" ht="13.5" customHeight="1" x14ac:dyDescent="0.25">
      <c r="A5169" s="3" t="s">
        <v>106</v>
      </c>
      <c r="B5169" s="2" t="s">
        <v>43957</v>
      </c>
      <c r="C5169" s="2" t="s">
        <v>20468</v>
      </c>
      <c r="D5169" s="3" t="s">
        <v>20469</v>
      </c>
      <c r="E5169" s="3" t="s">
        <v>20470</v>
      </c>
      <c r="F5169" s="3" t="s">
        <v>20471</v>
      </c>
      <c r="G5169" s="3" t="s">
        <v>20472</v>
      </c>
      <c r="H5169" s="3" t="s">
        <v>37764</v>
      </c>
      <c r="I5169" s="3" t="s">
        <v>37765</v>
      </c>
      <c r="J5169" s="3" t="s">
        <v>37766</v>
      </c>
      <c r="K5169" s="4" t="s">
        <v>37767</v>
      </c>
      <c r="L5169" s="3"/>
    </row>
    <row r="5170" spans="1:12" ht="13.5" customHeight="1" x14ac:dyDescent="0.25">
      <c r="A5170" s="3" t="s">
        <v>106</v>
      </c>
      <c r="B5170" s="2" t="s">
        <v>43958</v>
      </c>
      <c r="C5170" s="2" t="s">
        <v>20473</v>
      </c>
      <c r="D5170" s="3" t="s">
        <v>20474</v>
      </c>
      <c r="E5170" s="3" t="s">
        <v>20475</v>
      </c>
      <c r="F5170" s="3" t="s">
        <v>20476</v>
      </c>
      <c r="G5170" s="3" t="s">
        <v>20477</v>
      </c>
      <c r="H5170" s="3" t="s">
        <v>37768</v>
      </c>
      <c r="I5170" s="3" t="s">
        <v>37769</v>
      </c>
      <c r="J5170" s="3" t="s">
        <v>37770</v>
      </c>
      <c r="K5170" s="4" t="s">
        <v>37771</v>
      </c>
      <c r="L5170" s="3"/>
    </row>
    <row r="5171" spans="1:12" ht="13.5" customHeight="1" x14ac:dyDescent="0.25">
      <c r="A5171" s="3" t="s">
        <v>106</v>
      </c>
      <c r="B5171" s="2" t="s">
        <v>43959</v>
      </c>
      <c r="C5171" s="2" t="s">
        <v>20478</v>
      </c>
      <c r="D5171" s="3" t="s">
        <v>20479</v>
      </c>
      <c r="E5171" s="3" t="s">
        <v>20480</v>
      </c>
      <c r="F5171" s="3" t="s">
        <v>20481</v>
      </c>
      <c r="G5171" s="3" t="s">
        <v>20482</v>
      </c>
      <c r="H5171" s="3" t="s">
        <v>37772</v>
      </c>
      <c r="I5171" s="3" t="s">
        <v>37773</v>
      </c>
      <c r="J5171" s="3" t="s">
        <v>37774</v>
      </c>
      <c r="K5171" s="4" t="s">
        <v>37775</v>
      </c>
      <c r="L5171" s="3"/>
    </row>
    <row r="5172" spans="1:12" ht="13.5" customHeight="1" x14ac:dyDescent="0.25">
      <c r="A5172" s="3" t="s">
        <v>106</v>
      </c>
      <c r="B5172" s="2" t="s">
        <v>43960</v>
      </c>
      <c r="C5172" s="2" t="s">
        <v>20483</v>
      </c>
      <c r="D5172" s="3" t="s">
        <v>20484</v>
      </c>
      <c r="E5172" s="3" t="s">
        <v>20485</v>
      </c>
      <c r="F5172" s="3" t="s">
        <v>20486</v>
      </c>
      <c r="G5172" s="3" t="s">
        <v>20487</v>
      </c>
      <c r="H5172" s="3" t="s">
        <v>37776</v>
      </c>
      <c r="I5172" s="3" t="s">
        <v>37777</v>
      </c>
      <c r="J5172" s="3" t="s">
        <v>37778</v>
      </c>
      <c r="K5172" s="4" t="s">
        <v>37779</v>
      </c>
      <c r="L5172" s="3"/>
    </row>
    <row r="5173" spans="1:12" ht="13.5" customHeight="1" x14ac:dyDescent="0.25">
      <c r="A5173" s="3" t="s">
        <v>493</v>
      </c>
      <c r="B5173" s="2" t="s">
        <v>43961</v>
      </c>
      <c r="C5173" s="2" t="s">
        <v>20488</v>
      </c>
      <c r="D5173" s="3" t="s">
        <v>20489</v>
      </c>
      <c r="E5173" s="3" t="s">
        <v>20489</v>
      </c>
      <c r="F5173" s="3" t="s">
        <v>20490</v>
      </c>
      <c r="G5173" s="3" t="s">
        <v>20489</v>
      </c>
      <c r="H5173" s="3" t="s">
        <v>37780</v>
      </c>
      <c r="I5173" s="3" t="s">
        <v>37780</v>
      </c>
      <c r="J5173" s="3" t="s">
        <v>37781</v>
      </c>
      <c r="K5173" s="3" t="s">
        <v>37780</v>
      </c>
      <c r="L5173" s="3"/>
    </row>
    <row r="5174" spans="1:12" ht="13.5" customHeight="1" x14ac:dyDescent="0.25">
      <c r="A5174" s="3" t="s">
        <v>106</v>
      </c>
      <c r="B5174" s="2" t="s">
        <v>43962</v>
      </c>
      <c r="C5174" s="2" t="s">
        <v>20491</v>
      </c>
      <c r="D5174" s="3" t="s">
        <v>20492</v>
      </c>
      <c r="E5174" s="3" t="s">
        <v>20493</v>
      </c>
      <c r="F5174" s="3" t="s">
        <v>20494</v>
      </c>
      <c r="G5174" s="3" t="s">
        <v>20495</v>
      </c>
      <c r="H5174" s="3" t="s">
        <v>20492</v>
      </c>
      <c r="I5174" s="3" t="s">
        <v>37782</v>
      </c>
      <c r="J5174" s="3" t="s">
        <v>37783</v>
      </c>
      <c r="K5174" s="3" t="s">
        <v>37784</v>
      </c>
      <c r="L5174" s="3"/>
    </row>
    <row r="5175" spans="1:12" ht="13.5" customHeight="1" x14ac:dyDescent="0.25">
      <c r="A5175" s="3" t="s">
        <v>106</v>
      </c>
      <c r="B5175" s="2" t="s">
        <v>43963</v>
      </c>
      <c r="C5175" s="2" t="s">
        <v>20496</v>
      </c>
      <c r="D5175" s="3" t="s">
        <v>20497</v>
      </c>
      <c r="E5175" s="3" t="s">
        <v>20498</v>
      </c>
      <c r="F5175" s="3" t="s">
        <v>20499</v>
      </c>
      <c r="G5175" s="3" t="s">
        <v>20500</v>
      </c>
      <c r="H5175" s="3" t="s">
        <v>20497</v>
      </c>
      <c r="I5175" s="3" t="s">
        <v>37785</v>
      </c>
      <c r="J5175" s="3" t="s">
        <v>37786</v>
      </c>
      <c r="K5175" s="4" t="s">
        <v>37787</v>
      </c>
      <c r="L5175" s="3"/>
    </row>
    <row r="5176" spans="1:12" ht="13.5" customHeight="1" x14ac:dyDescent="0.25">
      <c r="A5176" s="3" t="s">
        <v>106</v>
      </c>
      <c r="B5176" s="2" t="s">
        <v>43964</v>
      </c>
      <c r="C5176" s="2" t="s">
        <v>20501</v>
      </c>
      <c r="D5176" s="3" t="s">
        <v>20502</v>
      </c>
      <c r="E5176" s="3" t="s">
        <v>20503</v>
      </c>
      <c r="F5176" s="3" t="s">
        <v>20504</v>
      </c>
      <c r="G5176" s="3" t="s">
        <v>20505</v>
      </c>
      <c r="H5176" s="3" t="s">
        <v>37788</v>
      </c>
      <c r="I5176" s="3" t="s">
        <v>37789</v>
      </c>
      <c r="J5176" s="3" t="s">
        <v>37790</v>
      </c>
      <c r="K5176" s="4" t="s">
        <v>37791</v>
      </c>
      <c r="L5176" s="3"/>
    </row>
    <row r="5177" spans="1:12" ht="13.5" customHeight="1" x14ac:dyDescent="0.25">
      <c r="A5177" s="3" t="s">
        <v>106</v>
      </c>
      <c r="B5177" s="2" t="s">
        <v>43965</v>
      </c>
      <c r="C5177" s="2" t="s">
        <v>20506</v>
      </c>
      <c r="D5177" s="3" t="s">
        <v>20507</v>
      </c>
      <c r="E5177" s="3" t="s">
        <v>20508</v>
      </c>
      <c r="F5177" s="3" t="s">
        <v>20509</v>
      </c>
      <c r="G5177" s="3" t="s">
        <v>20510</v>
      </c>
      <c r="H5177" s="3" t="s">
        <v>20507</v>
      </c>
      <c r="I5177" s="3" t="s">
        <v>37792</v>
      </c>
      <c r="J5177" s="3" t="s">
        <v>37793</v>
      </c>
      <c r="K5177" s="4" t="s">
        <v>37794</v>
      </c>
      <c r="L5177" s="3"/>
    </row>
    <row r="5178" spans="1:12" ht="13.5" customHeight="1" x14ac:dyDescent="0.25">
      <c r="A5178" s="3" t="s">
        <v>106</v>
      </c>
      <c r="B5178" s="2" t="s">
        <v>43966</v>
      </c>
      <c r="C5178" s="2" t="s">
        <v>20511</v>
      </c>
      <c r="D5178" s="3" t="s">
        <v>20512</v>
      </c>
      <c r="E5178" s="3" t="s">
        <v>20513</v>
      </c>
      <c r="F5178" s="3" t="s">
        <v>20514</v>
      </c>
      <c r="G5178" s="3" t="s">
        <v>20515</v>
      </c>
      <c r="H5178" s="3" t="s">
        <v>20512</v>
      </c>
      <c r="I5178" s="3" t="s">
        <v>37795</v>
      </c>
      <c r="J5178" s="3" t="s">
        <v>37796</v>
      </c>
      <c r="K5178" s="4" t="s">
        <v>37797</v>
      </c>
      <c r="L5178" s="3"/>
    </row>
    <row r="5179" spans="1:12" ht="13.5" customHeight="1" x14ac:dyDescent="0.25">
      <c r="A5179" s="3" t="s">
        <v>106</v>
      </c>
      <c r="B5179" s="2" t="s">
        <v>43967</v>
      </c>
      <c r="C5179" s="2" t="s">
        <v>20516</v>
      </c>
      <c r="D5179" s="3" t="s">
        <v>20517</v>
      </c>
      <c r="E5179" s="3" t="s">
        <v>20518</v>
      </c>
      <c r="F5179" s="3" t="s">
        <v>20519</v>
      </c>
      <c r="G5179" s="3" t="s">
        <v>20520</v>
      </c>
      <c r="H5179" s="3" t="s">
        <v>37798</v>
      </c>
      <c r="I5179" s="3" t="s">
        <v>37799</v>
      </c>
      <c r="J5179" s="3" t="s">
        <v>37800</v>
      </c>
      <c r="K5179" s="4" t="s">
        <v>37801</v>
      </c>
      <c r="L5179" s="3"/>
    </row>
    <row r="5180" spans="1:12" ht="13.5" customHeight="1" x14ac:dyDescent="0.25">
      <c r="A5180" s="3" t="s">
        <v>106</v>
      </c>
      <c r="B5180" s="2" t="s">
        <v>43968</v>
      </c>
      <c r="C5180" s="2" t="s">
        <v>20521</v>
      </c>
      <c r="D5180" s="3" t="s">
        <v>20522</v>
      </c>
      <c r="E5180" s="3" t="s">
        <v>20523</v>
      </c>
      <c r="F5180" s="3" t="s">
        <v>20524</v>
      </c>
      <c r="G5180" s="3" t="s">
        <v>20525</v>
      </c>
      <c r="H5180" s="3" t="s">
        <v>20522</v>
      </c>
      <c r="I5180" s="3" t="s">
        <v>37802</v>
      </c>
      <c r="J5180" s="3" t="s">
        <v>37803</v>
      </c>
      <c r="K5180" s="3" t="s">
        <v>37804</v>
      </c>
      <c r="L5180" s="3"/>
    </row>
    <row r="5181" spans="1:12" ht="13.5" customHeight="1" x14ac:dyDescent="0.25">
      <c r="A5181" s="3" t="s">
        <v>106</v>
      </c>
      <c r="B5181" s="2" t="s">
        <v>43969</v>
      </c>
      <c r="C5181" s="2" t="s">
        <v>20526</v>
      </c>
      <c r="D5181" s="3" t="s">
        <v>20527</v>
      </c>
      <c r="E5181" s="3" t="s">
        <v>20528</v>
      </c>
      <c r="F5181" s="3" t="s">
        <v>20529</v>
      </c>
      <c r="G5181" s="3" t="s">
        <v>20530</v>
      </c>
      <c r="H5181" s="3" t="s">
        <v>20527</v>
      </c>
      <c r="I5181" s="3" t="s">
        <v>37805</v>
      </c>
      <c r="J5181" s="3" t="s">
        <v>37806</v>
      </c>
      <c r="K5181" s="4" t="s">
        <v>37807</v>
      </c>
      <c r="L5181" s="3"/>
    </row>
    <row r="5182" spans="1:12" ht="13.5" customHeight="1" x14ac:dyDescent="0.25">
      <c r="A5182" s="3" t="s">
        <v>106</v>
      </c>
      <c r="B5182" s="2" t="s">
        <v>43970</v>
      </c>
      <c r="C5182" s="2" t="s">
        <v>20531</v>
      </c>
      <c r="D5182" s="3" t="s">
        <v>20532</v>
      </c>
      <c r="E5182" s="3" t="s">
        <v>20533</v>
      </c>
      <c r="F5182" s="3" t="s">
        <v>20534</v>
      </c>
      <c r="G5182" s="3" t="s">
        <v>20535</v>
      </c>
      <c r="H5182" s="3" t="s">
        <v>37808</v>
      </c>
      <c r="I5182" s="3" t="s">
        <v>37809</v>
      </c>
      <c r="J5182" s="3" t="s">
        <v>37810</v>
      </c>
      <c r="K5182" s="4" t="s">
        <v>37811</v>
      </c>
      <c r="L5182" s="3"/>
    </row>
    <row r="5183" spans="1:12" ht="13.5" customHeight="1" x14ac:dyDescent="0.25">
      <c r="A5183" s="3" t="s">
        <v>106</v>
      </c>
      <c r="B5183" s="2" t="s">
        <v>43971</v>
      </c>
      <c r="C5183" s="2" t="s">
        <v>20536</v>
      </c>
      <c r="D5183" s="3" t="s">
        <v>20537</v>
      </c>
      <c r="E5183" s="3" t="s">
        <v>20538</v>
      </c>
      <c r="F5183" s="3" t="s">
        <v>20539</v>
      </c>
      <c r="G5183" s="3" t="s">
        <v>20540</v>
      </c>
      <c r="H5183" s="3" t="s">
        <v>37812</v>
      </c>
      <c r="I5183" s="3" t="s">
        <v>37813</v>
      </c>
      <c r="J5183" s="3" t="s">
        <v>37814</v>
      </c>
      <c r="K5183" s="4" t="s">
        <v>37815</v>
      </c>
      <c r="L5183" s="3"/>
    </row>
    <row r="5184" spans="1:12" ht="13.5" customHeight="1" x14ac:dyDescent="0.25">
      <c r="A5184" s="3" t="s">
        <v>106</v>
      </c>
      <c r="B5184" s="2" t="s">
        <v>43972</v>
      </c>
      <c r="C5184" s="2" t="s">
        <v>20541</v>
      </c>
      <c r="D5184" s="3" t="s">
        <v>20542</v>
      </c>
      <c r="E5184" s="3" t="s">
        <v>20543</v>
      </c>
      <c r="F5184" s="3" t="s">
        <v>20544</v>
      </c>
      <c r="G5184" s="3" t="s">
        <v>20545</v>
      </c>
      <c r="H5184" s="3" t="s">
        <v>37816</v>
      </c>
      <c r="I5184" s="3" t="s">
        <v>37817</v>
      </c>
      <c r="J5184" s="3" t="s">
        <v>37818</v>
      </c>
      <c r="K5184" s="4" t="s">
        <v>37819</v>
      </c>
      <c r="L5184" s="3"/>
    </row>
    <row r="5185" spans="1:12" ht="13.5" customHeight="1" x14ac:dyDescent="0.25">
      <c r="A5185" s="3" t="s">
        <v>106</v>
      </c>
      <c r="B5185" s="2" t="s">
        <v>43973</v>
      </c>
      <c r="C5185" s="2" t="s">
        <v>20546</v>
      </c>
      <c r="D5185" s="3" t="s">
        <v>20547</v>
      </c>
      <c r="E5185" s="3" t="s">
        <v>20548</v>
      </c>
      <c r="F5185" s="3" t="s">
        <v>20549</v>
      </c>
      <c r="G5185" s="3" t="s">
        <v>20550</v>
      </c>
      <c r="H5185" s="3" t="s">
        <v>20547</v>
      </c>
      <c r="I5185" s="3" t="s">
        <v>37820</v>
      </c>
      <c r="J5185" s="3" t="s">
        <v>37821</v>
      </c>
      <c r="K5185" s="4" t="s">
        <v>37822</v>
      </c>
      <c r="L5185" s="3"/>
    </row>
    <row r="5186" spans="1:12" ht="13.5" customHeight="1" x14ac:dyDescent="0.25">
      <c r="A5186" s="3" t="s">
        <v>106</v>
      </c>
      <c r="B5186" s="2" t="s">
        <v>43974</v>
      </c>
      <c r="C5186" s="2" t="s">
        <v>20551</v>
      </c>
      <c r="D5186" s="3" t="s">
        <v>20552</v>
      </c>
      <c r="E5186" s="3" t="s">
        <v>20553</v>
      </c>
      <c r="F5186" s="3" t="s">
        <v>20554</v>
      </c>
      <c r="G5186" s="3" t="s">
        <v>20555</v>
      </c>
      <c r="H5186" s="3" t="s">
        <v>20552</v>
      </c>
      <c r="I5186" s="3" t="s">
        <v>37823</v>
      </c>
      <c r="J5186" s="3" t="s">
        <v>37824</v>
      </c>
      <c r="K5186" s="4" t="s">
        <v>37825</v>
      </c>
      <c r="L5186" s="3"/>
    </row>
    <row r="5187" spans="1:12" ht="13.5" customHeight="1" x14ac:dyDescent="0.25">
      <c r="A5187" s="3" t="s">
        <v>106</v>
      </c>
      <c r="B5187" s="2" t="s">
        <v>43975</v>
      </c>
      <c r="C5187" s="2" t="s">
        <v>20556</v>
      </c>
      <c r="D5187" s="3" t="s">
        <v>20557</v>
      </c>
      <c r="E5187" s="3" t="s">
        <v>20558</v>
      </c>
      <c r="F5187" s="3" t="s">
        <v>20559</v>
      </c>
      <c r="G5187" s="3" t="s">
        <v>20560</v>
      </c>
      <c r="H5187" s="3" t="s">
        <v>20557</v>
      </c>
      <c r="I5187" s="3" t="s">
        <v>37826</v>
      </c>
      <c r="J5187" s="3" t="s">
        <v>37827</v>
      </c>
      <c r="K5187" s="4" t="s">
        <v>37828</v>
      </c>
      <c r="L5187" s="3"/>
    </row>
    <row r="5188" spans="1:12" ht="13.5" customHeight="1" x14ac:dyDescent="0.25">
      <c r="A5188" s="3" t="s">
        <v>106</v>
      </c>
      <c r="B5188" s="2" t="s">
        <v>43976</v>
      </c>
      <c r="C5188" s="2" t="s">
        <v>20561</v>
      </c>
      <c r="D5188" s="3" t="s">
        <v>20562</v>
      </c>
      <c r="E5188" s="3" t="s">
        <v>20563</v>
      </c>
      <c r="F5188" s="3" t="s">
        <v>20564</v>
      </c>
      <c r="G5188" s="3" t="s">
        <v>20565</v>
      </c>
      <c r="H5188" s="3" t="s">
        <v>20562</v>
      </c>
      <c r="I5188" s="3" t="s">
        <v>37829</v>
      </c>
      <c r="J5188" s="3" t="s">
        <v>37830</v>
      </c>
      <c r="K5188" s="4" t="s">
        <v>37831</v>
      </c>
      <c r="L5188" s="3"/>
    </row>
    <row r="5189" spans="1:12" ht="13.5" customHeight="1" x14ac:dyDescent="0.25">
      <c r="A5189" s="3" t="s">
        <v>106</v>
      </c>
      <c r="B5189" s="2" t="s">
        <v>43977</v>
      </c>
      <c r="C5189" s="2" t="s">
        <v>20566</v>
      </c>
      <c r="D5189" s="3" t="s">
        <v>20567</v>
      </c>
      <c r="E5189" s="3" t="s">
        <v>20568</v>
      </c>
      <c r="F5189" s="3" t="s">
        <v>20569</v>
      </c>
      <c r="G5189" s="3" t="s">
        <v>20570</v>
      </c>
      <c r="H5189" s="3" t="s">
        <v>20567</v>
      </c>
      <c r="I5189" s="3" t="s">
        <v>37832</v>
      </c>
      <c r="J5189" s="3" t="s">
        <v>37833</v>
      </c>
      <c r="K5189" s="3" t="s">
        <v>37834</v>
      </c>
      <c r="L5189" s="3"/>
    </row>
    <row r="5190" spans="1:12" ht="13.5" customHeight="1" x14ac:dyDescent="0.25">
      <c r="A5190" s="3" t="s">
        <v>106</v>
      </c>
      <c r="B5190" s="2" t="s">
        <v>43978</v>
      </c>
      <c r="C5190" s="2" t="s">
        <v>20571</v>
      </c>
      <c r="D5190" s="3" t="s">
        <v>20572</v>
      </c>
      <c r="E5190" s="3" t="s">
        <v>20573</v>
      </c>
      <c r="F5190" s="3" t="s">
        <v>20574</v>
      </c>
      <c r="G5190" s="3" t="s">
        <v>20575</v>
      </c>
      <c r="H5190" s="3" t="s">
        <v>20572</v>
      </c>
      <c r="I5190" s="3" t="s">
        <v>37835</v>
      </c>
      <c r="J5190" s="3" t="s">
        <v>37836</v>
      </c>
      <c r="K5190" s="4" t="s">
        <v>37837</v>
      </c>
      <c r="L5190" s="3"/>
    </row>
    <row r="5191" spans="1:12" ht="13.5" customHeight="1" x14ac:dyDescent="0.25">
      <c r="A5191" s="3" t="s">
        <v>106</v>
      </c>
      <c r="B5191" s="2" t="s">
        <v>43979</v>
      </c>
      <c r="C5191" s="2" t="s">
        <v>20576</v>
      </c>
      <c r="D5191" s="3" t="s">
        <v>20577</v>
      </c>
      <c r="E5191" s="3" t="s">
        <v>20578</v>
      </c>
      <c r="F5191" s="3" t="s">
        <v>20579</v>
      </c>
      <c r="G5191" s="3" t="s">
        <v>20580</v>
      </c>
      <c r="H5191" s="3" t="s">
        <v>20577</v>
      </c>
      <c r="I5191" s="3" t="s">
        <v>37838</v>
      </c>
      <c r="J5191" s="3" t="s">
        <v>37839</v>
      </c>
      <c r="K5191" s="3" t="s">
        <v>37840</v>
      </c>
      <c r="L5191" s="3"/>
    </row>
    <row r="5192" spans="1:12" ht="13.5" customHeight="1" x14ac:dyDescent="0.25">
      <c r="A5192" s="3" t="s">
        <v>106</v>
      </c>
      <c r="B5192" s="2" t="s">
        <v>43980</v>
      </c>
      <c r="C5192" s="2" t="s">
        <v>20581</v>
      </c>
      <c r="D5192" s="3" t="s">
        <v>20582</v>
      </c>
      <c r="E5192" s="3" t="s">
        <v>20583</v>
      </c>
      <c r="F5192" s="3" t="s">
        <v>20584</v>
      </c>
      <c r="G5192" s="3" t="s">
        <v>20585</v>
      </c>
      <c r="H5192" s="3" t="s">
        <v>20582</v>
      </c>
      <c r="I5192" s="3" t="s">
        <v>37841</v>
      </c>
      <c r="J5192" s="3" t="s">
        <v>37842</v>
      </c>
      <c r="K5192" s="3" t="s">
        <v>37843</v>
      </c>
      <c r="L5192" s="3"/>
    </row>
    <row r="5193" spans="1:12" ht="13.5" customHeight="1" x14ac:dyDescent="0.25">
      <c r="A5193" s="3" t="s">
        <v>106</v>
      </c>
      <c r="B5193" s="2" t="s">
        <v>43981</v>
      </c>
      <c r="C5193" s="2" t="s">
        <v>20586</v>
      </c>
      <c r="D5193" s="3" t="s">
        <v>20587</v>
      </c>
      <c r="E5193" s="3" t="s">
        <v>20588</v>
      </c>
      <c r="F5193" s="3" t="s">
        <v>20589</v>
      </c>
      <c r="G5193" s="3" t="s">
        <v>20590</v>
      </c>
      <c r="H5193" s="3" t="s">
        <v>20587</v>
      </c>
      <c r="I5193" s="3" t="s">
        <v>37844</v>
      </c>
      <c r="J5193" s="3" t="s">
        <v>37845</v>
      </c>
      <c r="K5193" s="4" t="s">
        <v>37846</v>
      </c>
      <c r="L5193" s="3"/>
    </row>
    <row r="5194" spans="1:12" ht="13.5" customHeight="1" x14ac:dyDescent="0.25">
      <c r="A5194" s="3" t="s">
        <v>106</v>
      </c>
      <c r="B5194" s="2" t="s">
        <v>43982</v>
      </c>
      <c r="C5194" s="2" t="s">
        <v>20591</v>
      </c>
      <c r="D5194" s="3" t="s">
        <v>20592</v>
      </c>
      <c r="E5194" s="3" t="s">
        <v>20593</v>
      </c>
      <c r="F5194" s="3" t="s">
        <v>20594</v>
      </c>
      <c r="G5194" s="3" t="s">
        <v>20595</v>
      </c>
      <c r="H5194" s="3" t="s">
        <v>37847</v>
      </c>
      <c r="I5194" s="3" t="s">
        <v>37848</v>
      </c>
      <c r="J5194" s="3" t="s">
        <v>37849</v>
      </c>
      <c r="K5194" s="4" t="s">
        <v>37850</v>
      </c>
      <c r="L5194" s="3"/>
    </row>
    <row r="5195" spans="1:12" ht="13.5" customHeight="1" x14ac:dyDescent="0.25">
      <c r="A5195" s="3" t="s">
        <v>106</v>
      </c>
      <c r="B5195" s="2" t="s">
        <v>43983</v>
      </c>
      <c r="C5195" s="2" t="s">
        <v>20596</v>
      </c>
      <c r="D5195" s="3" t="s">
        <v>20597</v>
      </c>
      <c r="E5195" s="3" t="s">
        <v>20598</v>
      </c>
      <c r="F5195" s="3" t="s">
        <v>20599</v>
      </c>
      <c r="G5195" s="3" t="s">
        <v>20600</v>
      </c>
      <c r="H5195" s="3" t="s">
        <v>37851</v>
      </c>
      <c r="I5195" s="3" t="s">
        <v>37852</v>
      </c>
      <c r="J5195" s="3" t="s">
        <v>37853</v>
      </c>
      <c r="K5195" s="4" t="s">
        <v>37854</v>
      </c>
      <c r="L5195" s="3"/>
    </row>
    <row r="5196" spans="1:12" ht="13.5" customHeight="1" x14ac:dyDescent="0.25">
      <c r="A5196" s="3" t="s">
        <v>106</v>
      </c>
      <c r="B5196" s="2" t="s">
        <v>43984</v>
      </c>
      <c r="C5196" s="2" t="s">
        <v>20601</v>
      </c>
      <c r="D5196" s="3" t="s">
        <v>20602</v>
      </c>
      <c r="E5196" s="3" t="s">
        <v>20603</v>
      </c>
      <c r="F5196" s="3" t="s">
        <v>20604</v>
      </c>
      <c r="G5196" s="3" t="s">
        <v>20605</v>
      </c>
      <c r="H5196" s="3" t="s">
        <v>20602</v>
      </c>
      <c r="I5196" s="3" t="s">
        <v>37855</v>
      </c>
      <c r="J5196" s="3" t="s">
        <v>37856</v>
      </c>
      <c r="K5196" s="4" t="s">
        <v>37857</v>
      </c>
      <c r="L5196" s="3"/>
    </row>
    <row r="5197" spans="1:12" ht="13.5" customHeight="1" x14ac:dyDescent="0.25">
      <c r="A5197" s="3" t="s">
        <v>106</v>
      </c>
      <c r="B5197" s="2" t="s">
        <v>43985</v>
      </c>
      <c r="C5197" s="2" t="s">
        <v>20606</v>
      </c>
      <c r="D5197" s="3" t="s">
        <v>20607</v>
      </c>
      <c r="E5197" s="3" t="s">
        <v>20608</v>
      </c>
      <c r="F5197" s="3" t="s">
        <v>20609</v>
      </c>
      <c r="G5197" s="3" t="s">
        <v>20610</v>
      </c>
      <c r="H5197" s="3" t="s">
        <v>37858</v>
      </c>
      <c r="I5197" s="3" t="s">
        <v>37859</v>
      </c>
      <c r="J5197" s="3" t="s">
        <v>37860</v>
      </c>
      <c r="K5197" s="3" t="s">
        <v>37861</v>
      </c>
      <c r="L5197" s="3"/>
    </row>
    <row r="5198" spans="1:12" ht="13.5" customHeight="1" x14ac:dyDescent="0.25">
      <c r="A5198" s="3" t="s">
        <v>106</v>
      </c>
      <c r="B5198" s="2" t="s">
        <v>43986</v>
      </c>
      <c r="C5198" s="2" t="s">
        <v>20611</v>
      </c>
      <c r="D5198" s="3" t="s">
        <v>20612</v>
      </c>
      <c r="E5198" s="3" t="s">
        <v>20613</v>
      </c>
      <c r="F5198" s="3" t="s">
        <v>20614</v>
      </c>
      <c r="G5198" s="3" t="s">
        <v>20615</v>
      </c>
      <c r="H5198" s="3" t="s">
        <v>37862</v>
      </c>
      <c r="I5198" s="3" t="s">
        <v>37863</v>
      </c>
      <c r="J5198" s="3" t="s">
        <v>37864</v>
      </c>
      <c r="K5198" s="3" t="s">
        <v>37865</v>
      </c>
      <c r="L5198" s="3"/>
    </row>
    <row r="5199" spans="1:12" ht="13.5" customHeight="1" x14ac:dyDescent="0.25">
      <c r="A5199" s="3" t="s">
        <v>106</v>
      </c>
      <c r="B5199" s="2" t="s">
        <v>43987</v>
      </c>
      <c r="C5199" s="2" t="s">
        <v>20616</v>
      </c>
      <c r="D5199" s="3" t="s">
        <v>20617</v>
      </c>
      <c r="E5199" s="3" t="s">
        <v>20618</v>
      </c>
      <c r="F5199" s="3" t="s">
        <v>20619</v>
      </c>
      <c r="G5199" s="3" t="s">
        <v>20620</v>
      </c>
      <c r="H5199" s="3" t="s">
        <v>37866</v>
      </c>
      <c r="I5199" s="3" t="s">
        <v>37867</v>
      </c>
      <c r="J5199" s="3" t="s">
        <v>37868</v>
      </c>
      <c r="K5199" s="3" t="s">
        <v>37869</v>
      </c>
      <c r="L5199" s="3"/>
    </row>
    <row r="5200" spans="1:12" ht="13.5" customHeight="1" x14ac:dyDescent="0.25">
      <c r="A5200" s="3" t="s">
        <v>106</v>
      </c>
      <c r="B5200" s="2" t="s">
        <v>43988</v>
      </c>
      <c r="C5200" s="2" t="s">
        <v>20621</v>
      </c>
      <c r="D5200" s="3" t="s">
        <v>20622</v>
      </c>
      <c r="E5200" s="3" t="s">
        <v>20623</v>
      </c>
      <c r="F5200" s="3" t="s">
        <v>20624</v>
      </c>
      <c r="G5200" s="3" t="s">
        <v>20625</v>
      </c>
      <c r="H5200" s="3" t="s">
        <v>37870</v>
      </c>
      <c r="I5200" s="3" t="s">
        <v>37871</v>
      </c>
      <c r="J5200" s="3" t="s">
        <v>37872</v>
      </c>
      <c r="K5200" s="4" t="s">
        <v>37873</v>
      </c>
      <c r="L5200" s="3"/>
    </row>
    <row r="5201" spans="1:12" ht="13.5" customHeight="1" x14ac:dyDescent="0.25">
      <c r="A5201" s="3" t="s">
        <v>106</v>
      </c>
      <c r="B5201" s="2" t="s">
        <v>43989</v>
      </c>
      <c r="C5201" s="2" t="s">
        <v>20626</v>
      </c>
      <c r="D5201" s="3" t="s">
        <v>20627</v>
      </c>
      <c r="E5201" s="3" t="s">
        <v>20628</v>
      </c>
      <c r="F5201" s="3" t="s">
        <v>20629</v>
      </c>
      <c r="G5201" s="3" t="s">
        <v>20630</v>
      </c>
      <c r="H5201" s="3" t="s">
        <v>37874</v>
      </c>
      <c r="I5201" s="3" t="s">
        <v>37875</v>
      </c>
      <c r="J5201" s="3" t="s">
        <v>37876</v>
      </c>
      <c r="K5201" s="4" t="s">
        <v>37877</v>
      </c>
      <c r="L5201" s="3"/>
    </row>
    <row r="5202" spans="1:12" ht="13.5" customHeight="1" x14ac:dyDescent="0.25">
      <c r="A5202" s="3" t="s">
        <v>106</v>
      </c>
      <c r="B5202" s="2" t="s">
        <v>43990</v>
      </c>
      <c r="C5202" s="2" t="s">
        <v>20631</v>
      </c>
      <c r="D5202" s="3" t="s">
        <v>20632</v>
      </c>
      <c r="E5202" s="3" t="s">
        <v>20633</v>
      </c>
      <c r="F5202" s="3" t="s">
        <v>20634</v>
      </c>
      <c r="G5202" s="3" t="s">
        <v>20635</v>
      </c>
      <c r="H5202" s="3" t="s">
        <v>37878</v>
      </c>
      <c r="I5202" s="3" t="s">
        <v>37879</v>
      </c>
      <c r="J5202" s="3" t="s">
        <v>37880</v>
      </c>
      <c r="K5202" s="4" t="s">
        <v>37881</v>
      </c>
      <c r="L5202" s="3"/>
    </row>
    <row r="5203" spans="1:12" ht="13.5" customHeight="1" x14ac:dyDescent="0.25">
      <c r="A5203" s="3" t="s">
        <v>106</v>
      </c>
      <c r="B5203" s="2" t="s">
        <v>43991</v>
      </c>
      <c r="C5203" s="2" t="s">
        <v>20636</v>
      </c>
      <c r="D5203" s="3" t="s">
        <v>20637</v>
      </c>
      <c r="E5203" s="3" t="s">
        <v>20638</v>
      </c>
      <c r="F5203" s="3" t="s">
        <v>20639</v>
      </c>
      <c r="G5203" s="3" t="s">
        <v>20640</v>
      </c>
      <c r="H5203" s="3" t="s">
        <v>37882</v>
      </c>
      <c r="I5203" s="3" t="s">
        <v>37883</v>
      </c>
      <c r="J5203" s="3" t="s">
        <v>37884</v>
      </c>
      <c r="K5203" s="3" t="s">
        <v>37885</v>
      </c>
      <c r="L5203" s="3"/>
    </row>
    <row r="5204" spans="1:12" ht="13.5" customHeight="1" x14ac:dyDescent="0.25">
      <c r="A5204" s="3" t="s">
        <v>106</v>
      </c>
      <c r="B5204" s="2" t="s">
        <v>43992</v>
      </c>
      <c r="C5204" s="2" t="s">
        <v>20641</v>
      </c>
      <c r="D5204" s="3" t="s">
        <v>20642</v>
      </c>
      <c r="E5204" s="3" t="s">
        <v>20643</v>
      </c>
      <c r="F5204" s="3" t="s">
        <v>20644</v>
      </c>
      <c r="G5204" s="3" t="s">
        <v>20645</v>
      </c>
      <c r="H5204" s="3" t="s">
        <v>37886</v>
      </c>
      <c r="I5204" s="3" t="s">
        <v>37887</v>
      </c>
      <c r="J5204" s="3" t="s">
        <v>37888</v>
      </c>
      <c r="K5204" s="3" t="s">
        <v>37889</v>
      </c>
      <c r="L5204" s="3"/>
    </row>
    <row r="5205" spans="1:12" ht="13.5" customHeight="1" x14ac:dyDescent="0.25">
      <c r="A5205" s="3" t="s">
        <v>106</v>
      </c>
      <c r="B5205" s="2" t="s">
        <v>43993</v>
      </c>
      <c r="C5205" s="2" t="s">
        <v>20646</v>
      </c>
      <c r="D5205" s="3" t="s">
        <v>20647</v>
      </c>
      <c r="E5205" s="3" t="s">
        <v>20648</v>
      </c>
      <c r="F5205" s="3" t="s">
        <v>20649</v>
      </c>
      <c r="G5205" s="3" t="s">
        <v>20650</v>
      </c>
      <c r="H5205" s="3" t="s">
        <v>37890</v>
      </c>
      <c r="I5205" s="3" t="s">
        <v>37891</v>
      </c>
      <c r="J5205" s="3" t="s">
        <v>37892</v>
      </c>
      <c r="K5205" s="4" t="s">
        <v>37893</v>
      </c>
      <c r="L5205" s="3"/>
    </row>
    <row r="5206" spans="1:12" ht="13.5" customHeight="1" x14ac:dyDescent="0.25">
      <c r="A5206" s="3" t="s">
        <v>106</v>
      </c>
      <c r="B5206" s="2" t="s">
        <v>43994</v>
      </c>
      <c r="C5206" s="2" t="s">
        <v>20651</v>
      </c>
      <c r="D5206" s="3" t="s">
        <v>20652</v>
      </c>
      <c r="E5206" s="3" t="s">
        <v>20653</v>
      </c>
      <c r="F5206" s="3" t="s">
        <v>20654</v>
      </c>
      <c r="G5206" s="3" t="s">
        <v>20655</v>
      </c>
      <c r="H5206" s="3" t="s">
        <v>37894</v>
      </c>
      <c r="I5206" s="3" t="s">
        <v>37895</v>
      </c>
      <c r="J5206" s="3" t="s">
        <v>37896</v>
      </c>
      <c r="K5206" s="4" t="s">
        <v>37897</v>
      </c>
      <c r="L5206" s="3"/>
    </row>
    <row r="5207" spans="1:12" ht="13.5" customHeight="1" x14ac:dyDescent="0.25">
      <c r="A5207" s="3" t="s">
        <v>106</v>
      </c>
      <c r="B5207" s="2" t="s">
        <v>43995</v>
      </c>
      <c r="C5207" s="2" t="s">
        <v>20656</v>
      </c>
      <c r="D5207" s="3" t="s">
        <v>20657</v>
      </c>
      <c r="E5207" s="3" t="s">
        <v>20658</v>
      </c>
      <c r="F5207" s="3" t="s">
        <v>20659</v>
      </c>
      <c r="G5207" s="3" t="s">
        <v>20660</v>
      </c>
      <c r="H5207" s="3" t="s">
        <v>37898</v>
      </c>
      <c r="I5207" s="3" t="s">
        <v>37899</v>
      </c>
      <c r="J5207" s="3" t="s">
        <v>37900</v>
      </c>
      <c r="K5207" s="3" t="s">
        <v>37901</v>
      </c>
      <c r="L5207" s="3"/>
    </row>
    <row r="5208" spans="1:12" ht="13.5" customHeight="1" x14ac:dyDescent="0.25">
      <c r="A5208" s="3" t="s">
        <v>106</v>
      </c>
      <c r="B5208" s="2" t="s">
        <v>43996</v>
      </c>
      <c r="C5208" s="2" t="s">
        <v>20661</v>
      </c>
      <c r="D5208" s="3" t="s">
        <v>20662</v>
      </c>
      <c r="E5208" s="3" t="s">
        <v>20663</v>
      </c>
      <c r="F5208" s="3" t="s">
        <v>20649</v>
      </c>
      <c r="G5208" s="3" t="s">
        <v>20664</v>
      </c>
      <c r="H5208" s="3" t="s">
        <v>37902</v>
      </c>
      <c r="I5208" s="3" t="s">
        <v>37903</v>
      </c>
      <c r="J5208" s="3" t="s">
        <v>37892</v>
      </c>
      <c r="K5208" s="4" t="s">
        <v>37904</v>
      </c>
      <c r="L5208" s="3"/>
    </row>
    <row r="5209" spans="1:12" ht="13.5" customHeight="1" x14ac:dyDescent="0.25">
      <c r="A5209" s="3" t="s">
        <v>106</v>
      </c>
      <c r="B5209" s="2" t="s">
        <v>43997</v>
      </c>
      <c r="C5209" s="2" t="s">
        <v>20665</v>
      </c>
      <c r="D5209" s="3" t="s">
        <v>20666</v>
      </c>
      <c r="E5209" s="3" t="s">
        <v>20667</v>
      </c>
      <c r="F5209" s="3" t="s">
        <v>20668</v>
      </c>
      <c r="G5209" s="3" t="s">
        <v>20669</v>
      </c>
      <c r="H5209" s="3" t="s">
        <v>37905</v>
      </c>
      <c r="I5209" s="3" t="s">
        <v>37906</v>
      </c>
      <c r="J5209" s="3" t="s">
        <v>37907</v>
      </c>
      <c r="K5209" s="3" t="s">
        <v>37908</v>
      </c>
      <c r="L5209" s="3"/>
    </row>
    <row r="5210" spans="1:12" ht="13.5" customHeight="1" x14ac:dyDescent="0.25">
      <c r="A5210" s="3" t="s">
        <v>106</v>
      </c>
      <c r="B5210" s="2" t="s">
        <v>43998</v>
      </c>
      <c r="C5210" s="2" t="s">
        <v>20670</v>
      </c>
      <c r="D5210" s="3" t="s">
        <v>20671</v>
      </c>
      <c r="E5210" s="3" t="s">
        <v>20672</v>
      </c>
      <c r="F5210" s="3" t="s">
        <v>20673</v>
      </c>
      <c r="G5210" s="3" t="s">
        <v>20674</v>
      </c>
      <c r="H5210" s="3" t="s">
        <v>37909</v>
      </c>
      <c r="I5210" s="3" t="s">
        <v>37910</v>
      </c>
      <c r="J5210" s="3" t="s">
        <v>37911</v>
      </c>
      <c r="K5210" s="4" t="s">
        <v>37912</v>
      </c>
      <c r="L5210" s="3"/>
    </row>
    <row r="5211" spans="1:12" ht="13.5" customHeight="1" x14ac:dyDescent="0.25">
      <c r="A5211" s="3" t="s">
        <v>106</v>
      </c>
      <c r="B5211" s="2" t="s">
        <v>43999</v>
      </c>
      <c r="C5211" s="2" t="s">
        <v>20675</v>
      </c>
      <c r="D5211" s="3" t="s">
        <v>20676</v>
      </c>
      <c r="E5211" s="3" t="s">
        <v>20677</v>
      </c>
      <c r="F5211" s="3" t="s">
        <v>20678</v>
      </c>
      <c r="G5211" s="3" t="s">
        <v>20679</v>
      </c>
      <c r="H5211" s="3" t="s">
        <v>37913</v>
      </c>
      <c r="I5211" s="3" t="s">
        <v>37914</v>
      </c>
      <c r="J5211" s="3" t="s">
        <v>37915</v>
      </c>
      <c r="K5211" s="4" t="s">
        <v>37916</v>
      </c>
      <c r="L5211" s="3"/>
    </row>
    <row r="5212" spans="1:12" ht="13.5" customHeight="1" x14ac:dyDescent="0.25">
      <c r="A5212" s="3" t="s">
        <v>106</v>
      </c>
      <c r="B5212" s="2" t="s">
        <v>44000</v>
      </c>
      <c r="C5212" s="2" t="s">
        <v>20680</v>
      </c>
      <c r="D5212" s="3" t="s">
        <v>20681</v>
      </c>
      <c r="E5212" s="3" t="s">
        <v>20682</v>
      </c>
      <c r="F5212" s="3" t="s">
        <v>20683</v>
      </c>
      <c r="G5212" s="3" t="s">
        <v>20684</v>
      </c>
      <c r="H5212" s="3" t="s">
        <v>37917</v>
      </c>
      <c r="I5212" s="3" t="s">
        <v>37918</v>
      </c>
      <c r="J5212" s="3" t="s">
        <v>37919</v>
      </c>
      <c r="K5212" s="4" t="s">
        <v>37920</v>
      </c>
      <c r="L5212" s="3"/>
    </row>
    <row r="5213" spans="1:12" ht="13.5" customHeight="1" x14ac:dyDescent="0.25">
      <c r="A5213" s="3" t="s">
        <v>106</v>
      </c>
      <c r="B5213" s="2" t="s">
        <v>44001</v>
      </c>
      <c r="C5213" s="2" t="s">
        <v>20685</v>
      </c>
      <c r="D5213" s="3" t="s">
        <v>20686</v>
      </c>
      <c r="E5213" s="3" t="s">
        <v>20687</v>
      </c>
      <c r="F5213" s="3" t="s">
        <v>20688</v>
      </c>
      <c r="G5213" s="3" t="s">
        <v>20689</v>
      </c>
      <c r="H5213" s="3" t="s">
        <v>37921</v>
      </c>
      <c r="I5213" s="3" t="s">
        <v>37922</v>
      </c>
      <c r="J5213" s="3" t="s">
        <v>37923</v>
      </c>
      <c r="K5213" s="4" t="s">
        <v>37924</v>
      </c>
      <c r="L5213" s="3"/>
    </row>
    <row r="5214" spans="1:12" ht="13.5" customHeight="1" x14ac:dyDescent="0.25">
      <c r="A5214" s="3" t="s">
        <v>106</v>
      </c>
      <c r="B5214" s="2" t="s">
        <v>44002</v>
      </c>
      <c r="C5214" s="2" t="s">
        <v>20690</v>
      </c>
      <c r="D5214" s="3" t="s">
        <v>20691</v>
      </c>
      <c r="E5214" s="3" t="s">
        <v>20692</v>
      </c>
      <c r="F5214" s="3" t="s">
        <v>20693</v>
      </c>
      <c r="G5214" s="3" t="s">
        <v>20694</v>
      </c>
      <c r="H5214" s="3" t="s">
        <v>37925</v>
      </c>
      <c r="I5214" s="3" t="s">
        <v>37926</v>
      </c>
      <c r="J5214" s="3" t="s">
        <v>37927</v>
      </c>
      <c r="K5214" s="4" t="s">
        <v>37928</v>
      </c>
      <c r="L5214" s="3"/>
    </row>
    <row r="5215" spans="1:12" ht="13.5" customHeight="1" x14ac:dyDescent="0.25">
      <c r="A5215" s="3" t="s">
        <v>106</v>
      </c>
      <c r="B5215" s="2" t="s">
        <v>44003</v>
      </c>
      <c r="C5215" s="2" t="s">
        <v>20695</v>
      </c>
      <c r="D5215" s="3" t="s">
        <v>20696</v>
      </c>
      <c r="E5215" s="3" t="s">
        <v>20697</v>
      </c>
      <c r="F5215" s="3" t="s">
        <v>20698</v>
      </c>
      <c r="G5215" s="3" t="s">
        <v>20699</v>
      </c>
      <c r="H5215" s="3" t="s">
        <v>37929</v>
      </c>
      <c r="I5215" s="3" t="s">
        <v>37930</v>
      </c>
      <c r="J5215" s="3" t="s">
        <v>37931</v>
      </c>
      <c r="K5215" s="4" t="s">
        <v>37932</v>
      </c>
      <c r="L5215" s="3"/>
    </row>
    <row r="5216" spans="1:12" ht="13.5" customHeight="1" x14ac:dyDescent="0.25">
      <c r="A5216" s="3" t="s">
        <v>106</v>
      </c>
      <c r="B5216" s="2" t="s">
        <v>44004</v>
      </c>
      <c r="C5216" s="2" t="s">
        <v>20700</v>
      </c>
      <c r="D5216" s="3" t="s">
        <v>20701</v>
      </c>
      <c r="E5216" s="3" t="s">
        <v>20702</v>
      </c>
      <c r="F5216" s="3" t="s">
        <v>20703</v>
      </c>
      <c r="G5216" s="3" t="s">
        <v>20704</v>
      </c>
      <c r="H5216" s="3" t="s">
        <v>37933</v>
      </c>
      <c r="I5216" s="3" t="s">
        <v>37934</v>
      </c>
      <c r="J5216" s="3" t="s">
        <v>37935</v>
      </c>
      <c r="K5216" s="4" t="s">
        <v>37936</v>
      </c>
      <c r="L5216" s="3"/>
    </row>
    <row r="5217" spans="1:12" ht="13.5" customHeight="1" x14ac:dyDescent="0.25">
      <c r="A5217" s="3" t="s">
        <v>106</v>
      </c>
      <c r="B5217" s="2" t="s">
        <v>44005</v>
      </c>
      <c r="C5217" s="2" t="s">
        <v>20705</v>
      </c>
      <c r="D5217" s="3" t="s">
        <v>20706</v>
      </c>
      <c r="E5217" s="3" t="s">
        <v>20707</v>
      </c>
      <c r="F5217" s="3" t="s">
        <v>20708</v>
      </c>
      <c r="G5217" s="3" t="s">
        <v>20709</v>
      </c>
      <c r="H5217" s="3" t="s">
        <v>37937</v>
      </c>
      <c r="I5217" s="3" t="s">
        <v>37938</v>
      </c>
      <c r="J5217" s="3" t="s">
        <v>37939</v>
      </c>
      <c r="K5217" s="3" t="s">
        <v>37940</v>
      </c>
      <c r="L5217" s="3"/>
    </row>
    <row r="5218" spans="1:12" ht="13.5" customHeight="1" x14ac:dyDescent="0.25">
      <c r="A5218" s="3" t="s">
        <v>106</v>
      </c>
      <c r="B5218" s="2" t="s">
        <v>44006</v>
      </c>
      <c r="C5218" s="2" t="s">
        <v>20710</v>
      </c>
      <c r="D5218" s="3" t="s">
        <v>20711</v>
      </c>
      <c r="E5218" s="3" t="s">
        <v>20712</v>
      </c>
      <c r="F5218" s="3" t="s">
        <v>20713</v>
      </c>
      <c r="G5218" s="3" t="s">
        <v>20714</v>
      </c>
      <c r="H5218" s="3" t="s">
        <v>37941</v>
      </c>
      <c r="I5218" s="3" t="s">
        <v>37942</v>
      </c>
      <c r="J5218" s="3" t="s">
        <v>37943</v>
      </c>
      <c r="K5218" s="4" t="s">
        <v>37944</v>
      </c>
      <c r="L5218" s="3"/>
    </row>
    <row r="5219" spans="1:12" ht="13.5" customHeight="1" x14ac:dyDescent="0.25">
      <c r="A5219" s="3" t="s">
        <v>106</v>
      </c>
      <c r="B5219" s="2" t="s">
        <v>44007</v>
      </c>
      <c r="C5219" s="2" t="s">
        <v>20715</v>
      </c>
      <c r="D5219" s="3" t="s">
        <v>20716</v>
      </c>
      <c r="E5219" s="3" t="s">
        <v>20717</v>
      </c>
      <c r="F5219" s="3" t="s">
        <v>20718</v>
      </c>
      <c r="G5219" s="3" t="s">
        <v>20719</v>
      </c>
      <c r="H5219" s="3" t="s">
        <v>37945</v>
      </c>
      <c r="I5219" s="3" t="s">
        <v>37946</v>
      </c>
      <c r="J5219" s="3" t="s">
        <v>37947</v>
      </c>
      <c r="K5219" s="4" t="s">
        <v>37948</v>
      </c>
      <c r="L5219" s="3"/>
    </row>
    <row r="5220" spans="1:12" ht="13.5" customHeight="1" x14ac:dyDescent="0.25">
      <c r="A5220" s="3" t="s">
        <v>106</v>
      </c>
      <c r="B5220" s="2" t="s">
        <v>44008</v>
      </c>
      <c r="C5220" s="2" t="s">
        <v>20720</v>
      </c>
      <c r="D5220" s="3" t="s">
        <v>20721</v>
      </c>
      <c r="E5220" s="3" t="s">
        <v>20722</v>
      </c>
      <c r="F5220" s="3" t="s">
        <v>20723</v>
      </c>
      <c r="G5220" s="3" t="s">
        <v>20724</v>
      </c>
      <c r="H5220" s="3" t="s">
        <v>37949</v>
      </c>
      <c r="I5220" s="3" t="s">
        <v>37950</v>
      </c>
      <c r="J5220" s="3" t="s">
        <v>37951</v>
      </c>
      <c r="K5220" s="4" t="s">
        <v>37952</v>
      </c>
      <c r="L5220" s="3"/>
    </row>
    <row r="5221" spans="1:12" ht="13.5" customHeight="1" x14ac:dyDescent="0.25">
      <c r="A5221" s="3" t="s">
        <v>106</v>
      </c>
      <c r="B5221" s="2" t="s">
        <v>44009</v>
      </c>
      <c r="C5221" s="2" t="s">
        <v>20725</v>
      </c>
      <c r="D5221" s="3" t="s">
        <v>20726</v>
      </c>
      <c r="E5221" s="3" t="s">
        <v>20727</v>
      </c>
      <c r="F5221" s="3" t="s">
        <v>20728</v>
      </c>
      <c r="G5221" s="3" t="s">
        <v>20729</v>
      </c>
      <c r="H5221" s="3" t="s">
        <v>37953</v>
      </c>
      <c r="I5221" s="3" t="s">
        <v>37954</v>
      </c>
      <c r="J5221" s="3" t="s">
        <v>37955</v>
      </c>
      <c r="K5221" s="4" t="s">
        <v>37956</v>
      </c>
      <c r="L5221" s="3"/>
    </row>
    <row r="5222" spans="1:12" ht="13.5" customHeight="1" x14ac:dyDescent="0.25">
      <c r="A5222" s="3" t="s">
        <v>106</v>
      </c>
      <c r="B5222" s="2" t="s">
        <v>44010</v>
      </c>
      <c r="C5222" s="2" t="s">
        <v>20730</v>
      </c>
      <c r="D5222" s="3" t="s">
        <v>20731</v>
      </c>
      <c r="E5222" s="3" t="s">
        <v>20732</v>
      </c>
      <c r="F5222" s="3" t="s">
        <v>20733</v>
      </c>
      <c r="G5222" s="3" t="s">
        <v>20734</v>
      </c>
      <c r="H5222" s="3" t="s">
        <v>37957</v>
      </c>
      <c r="I5222" s="3" t="s">
        <v>37958</v>
      </c>
      <c r="J5222" s="3" t="s">
        <v>37959</v>
      </c>
      <c r="K5222" s="4" t="s">
        <v>37960</v>
      </c>
      <c r="L5222" s="3"/>
    </row>
    <row r="5223" spans="1:12" ht="13.5" customHeight="1" x14ac:dyDescent="0.25">
      <c r="A5223" s="3" t="s">
        <v>106</v>
      </c>
      <c r="B5223" s="2" t="s">
        <v>44011</v>
      </c>
      <c r="C5223" s="2" t="s">
        <v>20735</v>
      </c>
      <c r="D5223" s="3" t="s">
        <v>20736</v>
      </c>
      <c r="E5223" s="3" t="s">
        <v>20737</v>
      </c>
      <c r="F5223" s="3" t="s">
        <v>20738</v>
      </c>
      <c r="G5223" s="3" t="s">
        <v>20739</v>
      </c>
      <c r="H5223" s="3" t="s">
        <v>37961</v>
      </c>
      <c r="I5223" s="3" t="s">
        <v>37962</v>
      </c>
      <c r="J5223" s="3" t="s">
        <v>37963</v>
      </c>
      <c r="K5223" s="4" t="s">
        <v>37964</v>
      </c>
      <c r="L5223" s="3"/>
    </row>
    <row r="5224" spans="1:12" ht="13.5" customHeight="1" x14ac:dyDescent="0.25">
      <c r="A5224" s="3" t="s">
        <v>106</v>
      </c>
      <c r="B5224" s="2" t="s">
        <v>44012</v>
      </c>
      <c r="C5224" s="2" t="s">
        <v>20740</v>
      </c>
      <c r="D5224" s="3" t="s">
        <v>20741</v>
      </c>
      <c r="E5224" s="3" t="s">
        <v>20742</v>
      </c>
      <c r="F5224" s="3" t="s">
        <v>20743</v>
      </c>
      <c r="G5224" s="3" t="s">
        <v>20744</v>
      </c>
      <c r="H5224" s="3" t="s">
        <v>37965</v>
      </c>
      <c r="I5224" s="3" t="s">
        <v>37966</v>
      </c>
      <c r="J5224" s="3" t="s">
        <v>37967</v>
      </c>
      <c r="K5224" s="3" t="s">
        <v>37968</v>
      </c>
      <c r="L5224" s="3"/>
    </row>
    <row r="5225" spans="1:12" ht="13.5" customHeight="1" x14ac:dyDescent="0.25">
      <c r="A5225" s="3" t="s">
        <v>106</v>
      </c>
      <c r="B5225" s="2" t="s">
        <v>44013</v>
      </c>
      <c r="C5225" s="2" t="s">
        <v>20745</v>
      </c>
      <c r="D5225" s="3" t="s">
        <v>20746</v>
      </c>
      <c r="E5225" s="3" t="s">
        <v>20747</v>
      </c>
      <c r="F5225" s="3" t="s">
        <v>20748</v>
      </c>
      <c r="G5225" s="3" t="s">
        <v>20749</v>
      </c>
      <c r="H5225" s="3" t="s">
        <v>37969</v>
      </c>
      <c r="I5225" s="3" t="s">
        <v>37970</v>
      </c>
      <c r="J5225" s="3" t="s">
        <v>37971</v>
      </c>
      <c r="K5225" s="4" t="s">
        <v>37972</v>
      </c>
      <c r="L5225" s="3"/>
    </row>
    <row r="5226" spans="1:12" ht="13.5" customHeight="1" x14ac:dyDescent="0.25">
      <c r="A5226" s="3" t="s">
        <v>106</v>
      </c>
      <c r="B5226" s="2" t="s">
        <v>44014</v>
      </c>
      <c r="C5226" s="2" t="s">
        <v>20750</v>
      </c>
      <c r="D5226" s="3" t="s">
        <v>20751</v>
      </c>
      <c r="E5226" s="3" t="s">
        <v>20752</v>
      </c>
      <c r="F5226" s="3" t="s">
        <v>20753</v>
      </c>
      <c r="G5226" s="3" t="s">
        <v>20754</v>
      </c>
      <c r="H5226" s="3" t="s">
        <v>37973</v>
      </c>
      <c r="I5226" s="3" t="s">
        <v>37974</v>
      </c>
      <c r="J5226" s="3" t="s">
        <v>37975</v>
      </c>
      <c r="K5226" s="4" t="s">
        <v>37976</v>
      </c>
      <c r="L5226" s="3"/>
    </row>
    <row r="5227" spans="1:12" ht="13.5" customHeight="1" x14ac:dyDescent="0.25">
      <c r="A5227" s="3" t="s">
        <v>106</v>
      </c>
      <c r="B5227" s="2" t="s">
        <v>44015</v>
      </c>
      <c r="C5227" s="2" t="s">
        <v>20755</v>
      </c>
      <c r="D5227" s="3" t="s">
        <v>20756</v>
      </c>
      <c r="E5227" s="3" t="s">
        <v>20757</v>
      </c>
      <c r="F5227" s="3" t="s">
        <v>20758</v>
      </c>
      <c r="G5227" s="3" t="s">
        <v>20759</v>
      </c>
      <c r="H5227" s="3" t="s">
        <v>37977</v>
      </c>
      <c r="I5227" s="3" t="s">
        <v>37978</v>
      </c>
      <c r="J5227" s="3" t="s">
        <v>37979</v>
      </c>
      <c r="K5227" s="4" t="s">
        <v>37980</v>
      </c>
      <c r="L5227" s="3"/>
    </row>
    <row r="5228" spans="1:12" ht="13.5" customHeight="1" x14ac:dyDescent="0.25">
      <c r="A5228" s="3" t="s">
        <v>106</v>
      </c>
      <c r="B5228" s="2" t="s">
        <v>44016</v>
      </c>
      <c r="C5228" s="2" t="s">
        <v>20760</v>
      </c>
      <c r="D5228" s="3" t="s">
        <v>20761</v>
      </c>
      <c r="E5228" s="3" t="s">
        <v>20762</v>
      </c>
      <c r="F5228" s="3" t="s">
        <v>20763</v>
      </c>
      <c r="G5228" s="3" t="s">
        <v>20764</v>
      </c>
      <c r="H5228" s="3" t="s">
        <v>37981</v>
      </c>
      <c r="I5228" s="3" t="s">
        <v>37982</v>
      </c>
      <c r="J5228" s="3" t="s">
        <v>37983</v>
      </c>
      <c r="K5228" s="4" t="s">
        <v>37984</v>
      </c>
      <c r="L5228" s="3"/>
    </row>
    <row r="5229" spans="1:12" ht="13.5" customHeight="1" x14ac:dyDescent="0.25">
      <c r="A5229" s="3" t="s">
        <v>106</v>
      </c>
      <c r="B5229" s="2" t="s">
        <v>44017</v>
      </c>
      <c r="C5229" s="2" t="s">
        <v>20765</v>
      </c>
      <c r="D5229" s="3" t="s">
        <v>20766</v>
      </c>
      <c r="E5229" s="3" t="s">
        <v>20767</v>
      </c>
      <c r="F5229" s="3" t="s">
        <v>20768</v>
      </c>
      <c r="G5229" s="3" t="s">
        <v>20769</v>
      </c>
      <c r="H5229" s="3" t="s">
        <v>37985</v>
      </c>
      <c r="I5229" s="3" t="s">
        <v>37986</v>
      </c>
      <c r="J5229" s="3" t="s">
        <v>37987</v>
      </c>
      <c r="K5229" s="3" t="s">
        <v>37988</v>
      </c>
      <c r="L5229" s="3"/>
    </row>
    <row r="5230" spans="1:12" ht="13.5" customHeight="1" x14ac:dyDescent="0.25">
      <c r="A5230" s="3" t="s">
        <v>106</v>
      </c>
      <c r="B5230" s="2" t="s">
        <v>44018</v>
      </c>
      <c r="C5230" s="2" t="s">
        <v>20770</v>
      </c>
      <c r="D5230" s="3" t="s">
        <v>20771</v>
      </c>
      <c r="E5230" s="3" t="s">
        <v>20772</v>
      </c>
      <c r="F5230" s="3" t="s">
        <v>20773</v>
      </c>
      <c r="G5230" s="3" t="s">
        <v>20774</v>
      </c>
      <c r="H5230" s="3" t="s">
        <v>37989</v>
      </c>
      <c r="I5230" s="3" t="s">
        <v>37990</v>
      </c>
      <c r="J5230" s="3" t="s">
        <v>37991</v>
      </c>
      <c r="K5230" s="4" t="s">
        <v>37992</v>
      </c>
      <c r="L5230" s="3"/>
    </row>
    <row r="5231" spans="1:12" ht="13.5" customHeight="1" x14ac:dyDescent="0.25">
      <c r="A5231" s="3" t="s">
        <v>106</v>
      </c>
      <c r="B5231" s="2" t="s">
        <v>44019</v>
      </c>
      <c r="C5231" s="2" t="s">
        <v>20775</v>
      </c>
      <c r="D5231" s="3" t="s">
        <v>20776</v>
      </c>
      <c r="E5231" s="3" t="s">
        <v>20777</v>
      </c>
      <c r="F5231" s="3" t="s">
        <v>20778</v>
      </c>
      <c r="G5231" s="3" t="s">
        <v>20779</v>
      </c>
      <c r="H5231" s="3" t="s">
        <v>37993</v>
      </c>
      <c r="I5231" s="3" t="s">
        <v>37994</v>
      </c>
      <c r="J5231" s="3" t="s">
        <v>37995</v>
      </c>
      <c r="K5231" s="3" t="s">
        <v>37996</v>
      </c>
      <c r="L5231" s="3"/>
    </row>
    <row r="5232" spans="1:12" ht="13.5" customHeight="1" x14ac:dyDescent="0.25">
      <c r="A5232" s="3" t="s">
        <v>106</v>
      </c>
      <c r="B5232" s="2" t="s">
        <v>44020</v>
      </c>
      <c r="C5232" s="2" t="s">
        <v>20780</v>
      </c>
      <c r="D5232" s="3" t="s">
        <v>20781</v>
      </c>
      <c r="E5232" s="3" t="s">
        <v>20782</v>
      </c>
      <c r="F5232" s="3" t="s">
        <v>20783</v>
      </c>
      <c r="G5232" s="3" t="s">
        <v>20784</v>
      </c>
      <c r="H5232" s="3" t="s">
        <v>37997</v>
      </c>
      <c r="I5232" s="3" t="s">
        <v>37998</v>
      </c>
      <c r="J5232" s="3" t="s">
        <v>37999</v>
      </c>
      <c r="K5232" s="4" t="s">
        <v>38000</v>
      </c>
      <c r="L5232" s="3"/>
    </row>
    <row r="5233" spans="1:12" ht="13.5" customHeight="1" x14ac:dyDescent="0.25">
      <c r="A5233" s="3" t="s">
        <v>106</v>
      </c>
      <c r="B5233" s="2" t="s">
        <v>44021</v>
      </c>
      <c r="C5233" s="2" t="s">
        <v>20785</v>
      </c>
      <c r="D5233" s="3" t="s">
        <v>20786</v>
      </c>
      <c r="E5233" s="3" t="s">
        <v>20787</v>
      </c>
      <c r="F5233" s="3" t="s">
        <v>20788</v>
      </c>
      <c r="G5233" s="3" t="s">
        <v>20789</v>
      </c>
      <c r="H5233" s="3" t="s">
        <v>38001</v>
      </c>
      <c r="I5233" s="3" t="s">
        <v>38002</v>
      </c>
      <c r="J5233" s="3" t="s">
        <v>38003</v>
      </c>
      <c r="K5233" s="3" t="s">
        <v>38004</v>
      </c>
      <c r="L5233" s="3"/>
    </row>
    <row r="5234" spans="1:12" ht="13.5" customHeight="1" x14ac:dyDescent="0.25">
      <c r="A5234" s="3" t="s">
        <v>106</v>
      </c>
      <c r="B5234" s="2" t="s">
        <v>44022</v>
      </c>
      <c r="C5234" s="2" t="s">
        <v>20790</v>
      </c>
      <c r="D5234" s="3" t="s">
        <v>20791</v>
      </c>
      <c r="E5234" s="3" t="s">
        <v>20792</v>
      </c>
      <c r="F5234" s="3" t="s">
        <v>20793</v>
      </c>
      <c r="G5234" s="3" t="s">
        <v>20794</v>
      </c>
      <c r="H5234" s="3" t="s">
        <v>38005</v>
      </c>
      <c r="I5234" s="3" t="s">
        <v>38006</v>
      </c>
      <c r="J5234" s="3" t="s">
        <v>38007</v>
      </c>
      <c r="K5234" s="4" t="s">
        <v>38008</v>
      </c>
      <c r="L5234" s="3"/>
    </row>
    <row r="5235" spans="1:12" ht="13.5" customHeight="1" x14ac:dyDescent="0.25">
      <c r="A5235" s="3" t="s">
        <v>106</v>
      </c>
      <c r="B5235" s="2" t="s">
        <v>44023</v>
      </c>
      <c r="C5235" s="2" t="s">
        <v>20795</v>
      </c>
      <c r="D5235" s="3" t="s">
        <v>20796</v>
      </c>
      <c r="E5235" s="3" t="s">
        <v>20797</v>
      </c>
      <c r="F5235" s="3" t="s">
        <v>20798</v>
      </c>
      <c r="G5235" s="3" t="s">
        <v>20799</v>
      </c>
      <c r="H5235" s="3" t="s">
        <v>38009</v>
      </c>
      <c r="I5235" s="3" t="s">
        <v>38010</v>
      </c>
      <c r="J5235" s="3" t="s">
        <v>38011</v>
      </c>
      <c r="K5235" s="4" t="s">
        <v>38012</v>
      </c>
      <c r="L5235" s="3"/>
    </row>
    <row r="5236" spans="1:12" ht="13.5" customHeight="1" x14ac:dyDescent="0.25">
      <c r="A5236" s="3" t="s">
        <v>106</v>
      </c>
      <c r="B5236" s="2" t="s">
        <v>44024</v>
      </c>
      <c r="C5236" s="2" t="s">
        <v>20800</v>
      </c>
      <c r="D5236" s="3" t="s">
        <v>20801</v>
      </c>
      <c r="E5236" s="3" t="s">
        <v>20802</v>
      </c>
      <c r="F5236" s="3" t="s">
        <v>20803</v>
      </c>
      <c r="G5236" s="3" t="s">
        <v>20804</v>
      </c>
      <c r="H5236" s="3" t="s">
        <v>38013</v>
      </c>
      <c r="I5236" s="3" t="s">
        <v>38014</v>
      </c>
      <c r="J5236" s="3" t="s">
        <v>38015</v>
      </c>
      <c r="K5236" s="4" t="s">
        <v>38016</v>
      </c>
      <c r="L5236" s="3"/>
    </row>
    <row r="5237" spans="1:12" ht="13.5" customHeight="1" x14ac:dyDescent="0.25">
      <c r="A5237" s="3" t="s">
        <v>106</v>
      </c>
      <c r="B5237" s="2" t="s">
        <v>44025</v>
      </c>
      <c r="C5237" s="2" t="s">
        <v>20805</v>
      </c>
      <c r="D5237" s="3" t="s">
        <v>20806</v>
      </c>
      <c r="E5237" s="3" t="s">
        <v>20807</v>
      </c>
      <c r="F5237" s="3" t="s">
        <v>20808</v>
      </c>
      <c r="G5237" s="3" t="s">
        <v>20809</v>
      </c>
      <c r="H5237" s="3" t="s">
        <v>38017</v>
      </c>
      <c r="I5237" s="3" t="s">
        <v>38018</v>
      </c>
      <c r="J5237" s="3" t="s">
        <v>38019</v>
      </c>
      <c r="K5237" s="4" t="s">
        <v>38020</v>
      </c>
      <c r="L5237" s="3"/>
    </row>
    <row r="5238" spans="1:12" ht="13.5" customHeight="1" x14ac:dyDescent="0.25">
      <c r="A5238" s="3" t="s">
        <v>106</v>
      </c>
      <c r="B5238" s="2" t="s">
        <v>44026</v>
      </c>
      <c r="C5238" s="2" t="s">
        <v>20810</v>
      </c>
      <c r="D5238" s="3" t="s">
        <v>20811</v>
      </c>
      <c r="E5238" s="3" t="s">
        <v>20812</v>
      </c>
      <c r="F5238" s="3" t="s">
        <v>20813</v>
      </c>
      <c r="G5238" s="3" t="s">
        <v>20814</v>
      </c>
      <c r="H5238" s="3" t="s">
        <v>38021</v>
      </c>
      <c r="I5238" s="3" t="s">
        <v>38022</v>
      </c>
      <c r="J5238" s="3" t="s">
        <v>38023</v>
      </c>
      <c r="K5238" s="3" t="s">
        <v>38024</v>
      </c>
      <c r="L5238" s="3"/>
    </row>
    <row r="5239" spans="1:12" ht="13.5" customHeight="1" x14ac:dyDescent="0.25">
      <c r="A5239" s="3" t="s">
        <v>106</v>
      </c>
      <c r="B5239" s="2" t="s">
        <v>44027</v>
      </c>
      <c r="C5239" s="2" t="s">
        <v>20815</v>
      </c>
      <c r="D5239" s="3" t="s">
        <v>20816</v>
      </c>
      <c r="E5239" s="3" t="s">
        <v>20817</v>
      </c>
      <c r="F5239" s="3" t="s">
        <v>20818</v>
      </c>
      <c r="G5239" s="3" t="s">
        <v>20819</v>
      </c>
      <c r="H5239" s="3" t="s">
        <v>38025</v>
      </c>
      <c r="I5239" s="3" t="s">
        <v>38026</v>
      </c>
      <c r="J5239" s="3" t="s">
        <v>38027</v>
      </c>
      <c r="K5239" s="4" t="s">
        <v>38028</v>
      </c>
      <c r="L5239" s="3"/>
    </row>
    <row r="5240" spans="1:12" ht="13.5" customHeight="1" x14ac:dyDescent="0.25">
      <c r="A5240" s="3" t="s">
        <v>106</v>
      </c>
      <c r="B5240" s="2" t="s">
        <v>44028</v>
      </c>
      <c r="C5240" s="2" t="s">
        <v>20820</v>
      </c>
      <c r="D5240" s="3" t="s">
        <v>20821</v>
      </c>
      <c r="E5240" s="3" t="s">
        <v>20822</v>
      </c>
      <c r="F5240" s="3" t="s">
        <v>20823</v>
      </c>
      <c r="G5240" s="3" t="s">
        <v>20824</v>
      </c>
      <c r="H5240" s="3" t="s">
        <v>38029</v>
      </c>
      <c r="I5240" s="3" t="s">
        <v>38030</v>
      </c>
      <c r="J5240" s="3" t="s">
        <v>38031</v>
      </c>
      <c r="K5240" s="4" t="s">
        <v>38032</v>
      </c>
      <c r="L5240" s="3"/>
    </row>
    <row r="5241" spans="1:12" ht="13.5" customHeight="1" x14ac:dyDescent="0.25">
      <c r="A5241" s="3" t="s">
        <v>106</v>
      </c>
      <c r="B5241" s="2" t="s">
        <v>44029</v>
      </c>
      <c r="C5241" s="2" t="s">
        <v>20825</v>
      </c>
      <c r="D5241" s="3" t="s">
        <v>20826</v>
      </c>
      <c r="E5241" s="3" t="s">
        <v>20827</v>
      </c>
      <c r="F5241" s="3" t="s">
        <v>20828</v>
      </c>
      <c r="G5241" s="3" t="s">
        <v>20829</v>
      </c>
      <c r="H5241" s="3" t="s">
        <v>38033</v>
      </c>
      <c r="I5241" s="3" t="s">
        <v>38034</v>
      </c>
      <c r="J5241" s="3" t="s">
        <v>38035</v>
      </c>
      <c r="K5241" s="4" t="s">
        <v>38036</v>
      </c>
      <c r="L5241" s="3"/>
    </row>
    <row r="5242" spans="1:12" ht="13.5" customHeight="1" x14ac:dyDescent="0.25">
      <c r="A5242" s="3" t="s">
        <v>106</v>
      </c>
      <c r="B5242" s="2" t="s">
        <v>44030</v>
      </c>
      <c r="C5242" s="2" t="s">
        <v>20830</v>
      </c>
      <c r="D5242" s="3" t="s">
        <v>20831</v>
      </c>
      <c r="E5242" s="3" t="s">
        <v>20832</v>
      </c>
      <c r="F5242" s="3" t="s">
        <v>20833</v>
      </c>
      <c r="G5242" s="3" t="s">
        <v>20834</v>
      </c>
      <c r="H5242" s="3" t="s">
        <v>38037</v>
      </c>
      <c r="I5242" s="3" t="s">
        <v>38038</v>
      </c>
      <c r="J5242" s="3" t="s">
        <v>38039</v>
      </c>
      <c r="K5242" s="4" t="s">
        <v>38040</v>
      </c>
      <c r="L5242" s="3"/>
    </row>
    <row r="5243" spans="1:12" ht="13.5" customHeight="1" x14ac:dyDescent="0.25">
      <c r="A5243" s="3" t="s">
        <v>106</v>
      </c>
      <c r="B5243" s="2" t="s">
        <v>44031</v>
      </c>
      <c r="C5243" s="2" t="s">
        <v>20835</v>
      </c>
      <c r="D5243" s="3" t="s">
        <v>20836</v>
      </c>
      <c r="E5243" s="3" t="s">
        <v>20837</v>
      </c>
      <c r="F5243" s="3" t="s">
        <v>20838</v>
      </c>
      <c r="G5243" s="3" t="s">
        <v>20839</v>
      </c>
      <c r="H5243" s="3" t="s">
        <v>38041</v>
      </c>
      <c r="I5243" s="3" t="s">
        <v>38042</v>
      </c>
      <c r="J5243" s="3" t="s">
        <v>38043</v>
      </c>
      <c r="K5243" s="3" t="s">
        <v>38044</v>
      </c>
      <c r="L5243" s="3"/>
    </row>
    <row r="5244" spans="1:12" ht="13.5" customHeight="1" x14ac:dyDescent="0.25">
      <c r="A5244" s="3" t="s">
        <v>106</v>
      </c>
      <c r="B5244" s="2" t="s">
        <v>44032</v>
      </c>
      <c r="C5244" s="2" t="s">
        <v>20840</v>
      </c>
      <c r="D5244" s="3" t="s">
        <v>20841</v>
      </c>
      <c r="E5244" s="3" t="s">
        <v>20842</v>
      </c>
      <c r="F5244" s="3" t="s">
        <v>20843</v>
      </c>
      <c r="G5244" s="3" t="s">
        <v>20844</v>
      </c>
      <c r="H5244" s="3" t="s">
        <v>38045</v>
      </c>
      <c r="I5244" s="3" t="s">
        <v>38046</v>
      </c>
      <c r="J5244" s="3" t="s">
        <v>38047</v>
      </c>
      <c r="K5244" s="4" t="s">
        <v>38048</v>
      </c>
      <c r="L5244" s="3"/>
    </row>
    <row r="5245" spans="1:12" ht="13.5" customHeight="1" x14ac:dyDescent="0.25">
      <c r="A5245" s="3" t="s">
        <v>106</v>
      </c>
      <c r="B5245" s="2" t="s">
        <v>44033</v>
      </c>
      <c r="C5245" s="2" t="s">
        <v>20845</v>
      </c>
      <c r="D5245" s="3" t="s">
        <v>20846</v>
      </c>
      <c r="E5245" s="3" t="s">
        <v>20847</v>
      </c>
      <c r="F5245" s="3" t="s">
        <v>20848</v>
      </c>
      <c r="G5245" s="3" t="s">
        <v>20849</v>
      </c>
      <c r="H5245" s="3" t="s">
        <v>38049</v>
      </c>
      <c r="I5245" s="3" t="s">
        <v>38050</v>
      </c>
      <c r="J5245" s="3" t="s">
        <v>38051</v>
      </c>
      <c r="K5245" s="4" t="s">
        <v>38052</v>
      </c>
      <c r="L5245" s="3"/>
    </row>
    <row r="5246" spans="1:12" ht="13.5" customHeight="1" x14ac:dyDescent="0.25">
      <c r="A5246" s="3" t="s">
        <v>106</v>
      </c>
      <c r="B5246" s="2" t="s">
        <v>44034</v>
      </c>
      <c r="C5246" s="2" t="s">
        <v>20850</v>
      </c>
      <c r="D5246" s="3" t="s">
        <v>20851</v>
      </c>
      <c r="E5246" s="3" t="s">
        <v>20852</v>
      </c>
      <c r="F5246" s="3" t="s">
        <v>20853</v>
      </c>
      <c r="G5246" s="3" t="s">
        <v>20854</v>
      </c>
      <c r="H5246" s="3" t="s">
        <v>38053</v>
      </c>
      <c r="I5246" s="3" t="s">
        <v>38054</v>
      </c>
      <c r="J5246" s="3" t="s">
        <v>38055</v>
      </c>
      <c r="K5246" s="4" t="s">
        <v>38056</v>
      </c>
      <c r="L5246" s="3"/>
    </row>
    <row r="5247" spans="1:12" ht="13.5" customHeight="1" x14ac:dyDescent="0.25">
      <c r="A5247" s="3" t="s">
        <v>106</v>
      </c>
      <c r="B5247" s="2" t="s">
        <v>44035</v>
      </c>
      <c r="C5247" s="2" t="s">
        <v>20855</v>
      </c>
      <c r="D5247" s="3" t="s">
        <v>20856</v>
      </c>
      <c r="E5247" s="3" t="s">
        <v>20857</v>
      </c>
      <c r="F5247" s="3" t="s">
        <v>20858</v>
      </c>
      <c r="G5247" s="3" t="s">
        <v>20859</v>
      </c>
      <c r="H5247" s="3" t="s">
        <v>38057</v>
      </c>
      <c r="I5247" s="3" t="s">
        <v>38058</v>
      </c>
      <c r="J5247" s="3" t="s">
        <v>38059</v>
      </c>
      <c r="K5247" s="4" t="s">
        <v>38060</v>
      </c>
      <c r="L5247" s="3"/>
    </row>
    <row r="5248" spans="1:12" ht="13.5" customHeight="1" x14ac:dyDescent="0.25">
      <c r="A5248" s="3" t="s">
        <v>106</v>
      </c>
      <c r="B5248" s="2" t="s">
        <v>44036</v>
      </c>
      <c r="C5248" s="2" t="s">
        <v>20860</v>
      </c>
      <c r="D5248" s="3" t="s">
        <v>20861</v>
      </c>
      <c r="E5248" s="3" t="s">
        <v>20862</v>
      </c>
      <c r="F5248" s="3" t="s">
        <v>20863</v>
      </c>
      <c r="G5248" s="3" t="s">
        <v>20864</v>
      </c>
      <c r="H5248" s="3" t="s">
        <v>38061</v>
      </c>
      <c r="I5248" s="3" t="s">
        <v>38062</v>
      </c>
      <c r="J5248" s="3" t="s">
        <v>38063</v>
      </c>
      <c r="K5248" s="4" t="s">
        <v>38064</v>
      </c>
      <c r="L5248" s="3"/>
    </row>
    <row r="5249" spans="1:12" ht="13.5" customHeight="1" x14ac:dyDescent="0.25">
      <c r="A5249" s="3" t="s">
        <v>106</v>
      </c>
      <c r="B5249" s="2" t="s">
        <v>44037</v>
      </c>
      <c r="C5249" s="2" t="s">
        <v>20865</v>
      </c>
      <c r="D5249" s="3" t="s">
        <v>20866</v>
      </c>
      <c r="E5249" s="3" t="s">
        <v>20867</v>
      </c>
      <c r="F5249" s="3" t="s">
        <v>20868</v>
      </c>
      <c r="G5249" s="3" t="s">
        <v>20869</v>
      </c>
      <c r="H5249" s="3" t="s">
        <v>38065</v>
      </c>
      <c r="I5249" s="3" t="s">
        <v>38066</v>
      </c>
      <c r="J5249" s="3" t="s">
        <v>38067</v>
      </c>
      <c r="K5249" s="4" t="s">
        <v>38068</v>
      </c>
      <c r="L5249" s="3"/>
    </row>
    <row r="5250" spans="1:12" ht="13.5" customHeight="1" x14ac:dyDescent="0.25">
      <c r="A5250" s="3" t="s">
        <v>106</v>
      </c>
      <c r="B5250" s="2" t="s">
        <v>44038</v>
      </c>
      <c r="C5250" s="2" t="s">
        <v>20870</v>
      </c>
      <c r="D5250" s="3" t="s">
        <v>20871</v>
      </c>
      <c r="E5250" s="3" t="s">
        <v>20872</v>
      </c>
      <c r="F5250" s="3" t="s">
        <v>20873</v>
      </c>
      <c r="G5250" s="3" t="s">
        <v>20874</v>
      </c>
      <c r="H5250" s="3" t="s">
        <v>38069</v>
      </c>
      <c r="I5250" s="3" t="s">
        <v>38070</v>
      </c>
      <c r="J5250" s="3" t="s">
        <v>38071</v>
      </c>
      <c r="K5250" s="4" t="s">
        <v>38072</v>
      </c>
      <c r="L5250" s="3"/>
    </row>
    <row r="5251" spans="1:12" ht="13.5" customHeight="1" x14ac:dyDescent="0.25">
      <c r="A5251" s="3" t="s">
        <v>106</v>
      </c>
      <c r="B5251" s="2" t="s">
        <v>44039</v>
      </c>
      <c r="C5251" s="2" t="s">
        <v>20875</v>
      </c>
      <c r="D5251" s="3" t="s">
        <v>20876</v>
      </c>
      <c r="E5251" s="3" t="s">
        <v>20877</v>
      </c>
      <c r="F5251" s="3" t="s">
        <v>20878</v>
      </c>
      <c r="G5251" s="3" t="s">
        <v>20879</v>
      </c>
      <c r="H5251" s="3" t="s">
        <v>38073</v>
      </c>
      <c r="I5251" s="3" t="s">
        <v>38074</v>
      </c>
      <c r="J5251" s="3" t="s">
        <v>38075</v>
      </c>
      <c r="K5251" s="4" t="s">
        <v>38076</v>
      </c>
      <c r="L5251" s="3"/>
    </row>
    <row r="5252" spans="1:12" ht="13.5" customHeight="1" x14ac:dyDescent="0.25">
      <c r="A5252" s="3" t="s">
        <v>106</v>
      </c>
      <c r="B5252" s="2" t="s">
        <v>44040</v>
      </c>
      <c r="C5252" s="2" t="s">
        <v>20880</v>
      </c>
      <c r="D5252" s="3" t="s">
        <v>20881</v>
      </c>
      <c r="E5252" s="3" t="s">
        <v>20882</v>
      </c>
      <c r="F5252" s="3" t="s">
        <v>20883</v>
      </c>
      <c r="G5252" s="3" t="s">
        <v>20884</v>
      </c>
      <c r="H5252" s="3" t="s">
        <v>38077</v>
      </c>
      <c r="I5252" s="3" t="s">
        <v>38078</v>
      </c>
      <c r="J5252" s="3" t="s">
        <v>38079</v>
      </c>
      <c r="K5252" s="4" t="s">
        <v>38080</v>
      </c>
      <c r="L5252" s="3"/>
    </row>
    <row r="5253" spans="1:12" ht="13.5" customHeight="1" x14ac:dyDescent="0.25">
      <c r="A5253" s="3" t="s">
        <v>106</v>
      </c>
      <c r="B5253" s="2" t="s">
        <v>44041</v>
      </c>
      <c r="C5253" s="2" t="s">
        <v>20885</v>
      </c>
      <c r="D5253" s="3" t="s">
        <v>20886</v>
      </c>
      <c r="E5253" s="3" t="s">
        <v>20887</v>
      </c>
      <c r="F5253" s="3" t="s">
        <v>20888</v>
      </c>
      <c r="G5253" s="3" t="s">
        <v>20889</v>
      </c>
      <c r="H5253" s="3" t="s">
        <v>38081</v>
      </c>
      <c r="I5253" s="3" t="s">
        <v>38082</v>
      </c>
      <c r="J5253" s="3" t="s">
        <v>38083</v>
      </c>
      <c r="K5253" s="4" t="s">
        <v>38084</v>
      </c>
      <c r="L5253" s="3"/>
    </row>
    <row r="5254" spans="1:12" ht="13.5" customHeight="1" x14ac:dyDescent="0.25">
      <c r="A5254" s="3" t="s">
        <v>106</v>
      </c>
      <c r="B5254" s="2" t="s">
        <v>44042</v>
      </c>
      <c r="C5254" s="2" t="s">
        <v>20890</v>
      </c>
      <c r="D5254" s="3" t="s">
        <v>20891</v>
      </c>
      <c r="E5254" s="3" t="s">
        <v>20892</v>
      </c>
      <c r="F5254" s="3" t="s">
        <v>20893</v>
      </c>
      <c r="G5254" s="3" t="s">
        <v>20894</v>
      </c>
      <c r="H5254" s="3" t="s">
        <v>38085</v>
      </c>
      <c r="I5254" s="3" t="s">
        <v>38086</v>
      </c>
      <c r="J5254" s="3" t="s">
        <v>38087</v>
      </c>
      <c r="K5254" s="4" t="s">
        <v>38088</v>
      </c>
      <c r="L5254" s="3"/>
    </row>
    <row r="5255" spans="1:12" ht="13.5" customHeight="1" x14ac:dyDescent="0.25">
      <c r="A5255" s="3" t="s">
        <v>106</v>
      </c>
      <c r="B5255" s="2" t="s">
        <v>44043</v>
      </c>
      <c r="C5255" s="2" t="s">
        <v>20895</v>
      </c>
      <c r="D5255" s="3" t="s">
        <v>20896</v>
      </c>
      <c r="E5255" s="3" t="s">
        <v>20897</v>
      </c>
      <c r="F5255" s="3" t="s">
        <v>20898</v>
      </c>
      <c r="G5255" s="3" t="s">
        <v>20899</v>
      </c>
      <c r="H5255" s="3" t="s">
        <v>38089</v>
      </c>
      <c r="I5255" s="3" t="s">
        <v>38090</v>
      </c>
      <c r="J5255" s="3" t="s">
        <v>38091</v>
      </c>
      <c r="K5255" s="4" t="s">
        <v>38092</v>
      </c>
      <c r="L5255" s="3"/>
    </row>
    <row r="5256" spans="1:12" ht="13.5" customHeight="1" x14ac:dyDescent="0.25">
      <c r="A5256" s="3" t="s">
        <v>106</v>
      </c>
      <c r="B5256" s="2" t="s">
        <v>44044</v>
      </c>
      <c r="C5256" s="2" t="s">
        <v>20900</v>
      </c>
      <c r="D5256" s="3" t="s">
        <v>20901</v>
      </c>
      <c r="E5256" s="3" t="s">
        <v>20902</v>
      </c>
      <c r="F5256" s="3" t="s">
        <v>20903</v>
      </c>
      <c r="G5256" s="3" t="s">
        <v>20904</v>
      </c>
      <c r="H5256" s="3" t="s">
        <v>38093</v>
      </c>
      <c r="I5256" s="3" t="s">
        <v>38094</v>
      </c>
      <c r="J5256" s="3" t="s">
        <v>38095</v>
      </c>
      <c r="K5256" s="3" t="s">
        <v>38096</v>
      </c>
      <c r="L5256" s="3"/>
    </row>
    <row r="5257" spans="1:12" ht="13.5" customHeight="1" x14ac:dyDescent="0.25">
      <c r="A5257" s="3" t="s">
        <v>106</v>
      </c>
      <c r="B5257" s="2" t="s">
        <v>44045</v>
      </c>
      <c r="C5257" s="2" t="s">
        <v>20905</v>
      </c>
      <c r="D5257" s="3" t="s">
        <v>20906</v>
      </c>
      <c r="E5257" s="3" t="s">
        <v>20907</v>
      </c>
      <c r="F5257" s="3" t="s">
        <v>20908</v>
      </c>
      <c r="G5257" s="3" t="s">
        <v>20909</v>
      </c>
      <c r="H5257" s="3" t="s">
        <v>38097</v>
      </c>
      <c r="I5257" s="3" t="s">
        <v>38098</v>
      </c>
      <c r="J5257" s="3" t="s">
        <v>38099</v>
      </c>
      <c r="K5257" s="4" t="s">
        <v>38100</v>
      </c>
      <c r="L5257" s="3"/>
    </row>
    <row r="5258" spans="1:12" ht="13.5" customHeight="1" x14ac:dyDescent="0.25">
      <c r="A5258" s="3" t="s">
        <v>106</v>
      </c>
      <c r="B5258" s="2" t="s">
        <v>44046</v>
      </c>
      <c r="C5258" s="2" t="s">
        <v>20910</v>
      </c>
      <c r="D5258" s="3" t="s">
        <v>20911</v>
      </c>
      <c r="E5258" s="3" t="s">
        <v>20912</v>
      </c>
      <c r="F5258" s="3" t="s">
        <v>20913</v>
      </c>
      <c r="G5258" s="3" t="s">
        <v>20914</v>
      </c>
      <c r="H5258" s="3" t="s">
        <v>38101</v>
      </c>
      <c r="I5258" s="3" t="s">
        <v>38102</v>
      </c>
      <c r="J5258" s="3" t="s">
        <v>38103</v>
      </c>
      <c r="K5258" s="4" t="s">
        <v>38104</v>
      </c>
      <c r="L5258" s="3"/>
    </row>
    <row r="5259" spans="1:12" ht="13.5" customHeight="1" x14ac:dyDescent="0.25">
      <c r="A5259" s="3" t="s">
        <v>106</v>
      </c>
      <c r="B5259" s="2" t="s">
        <v>44047</v>
      </c>
      <c r="C5259" s="2" t="s">
        <v>20915</v>
      </c>
      <c r="D5259" s="3" t="s">
        <v>20916</v>
      </c>
      <c r="E5259" s="3" t="s">
        <v>20917</v>
      </c>
      <c r="F5259" s="3" t="s">
        <v>20918</v>
      </c>
      <c r="G5259" s="3" t="s">
        <v>20919</v>
      </c>
      <c r="H5259" s="3" t="s">
        <v>38105</v>
      </c>
      <c r="I5259" s="3" t="s">
        <v>38106</v>
      </c>
      <c r="J5259" s="3" t="s">
        <v>38107</v>
      </c>
      <c r="K5259" s="4" t="s">
        <v>38108</v>
      </c>
      <c r="L5259" s="3"/>
    </row>
    <row r="5260" spans="1:12" ht="13.5" customHeight="1" x14ac:dyDescent="0.25">
      <c r="A5260" s="3" t="s">
        <v>106</v>
      </c>
      <c r="B5260" s="2" t="s">
        <v>44048</v>
      </c>
      <c r="C5260" s="2" t="s">
        <v>20920</v>
      </c>
      <c r="D5260" s="3" t="s">
        <v>20921</v>
      </c>
      <c r="E5260" s="3" t="s">
        <v>20922</v>
      </c>
      <c r="F5260" s="3" t="s">
        <v>20923</v>
      </c>
      <c r="G5260" s="3" t="s">
        <v>20924</v>
      </c>
      <c r="H5260" s="3" t="s">
        <v>38109</v>
      </c>
      <c r="I5260" s="3" t="s">
        <v>38110</v>
      </c>
      <c r="J5260" s="3" t="s">
        <v>38111</v>
      </c>
      <c r="K5260" s="3" t="s">
        <v>38112</v>
      </c>
      <c r="L5260" s="3"/>
    </row>
    <row r="5261" spans="1:12" ht="13.5" customHeight="1" x14ac:dyDescent="0.25">
      <c r="A5261" s="3" t="s">
        <v>106</v>
      </c>
      <c r="B5261" s="2" t="s">
        <v>44049</v>
      </c>
      <c r="C5261" s="2" t="s">
        <v>20925</v>
      </c>
      <c r="D5261" s="3" t="s">
        <v>20926</v>
      </c>
      <c r="E5261" s="3" t="s">
        <v>20927</v>
      </c>
      <c r="F5261" s="3" t="s">
        <v>20928</v>
      </c>
      <c r="G5261" s="3" t="s">
        <v>20929</v>
      </c>
      <c r="H5261" s="3" t="s">
        <v>38113</v>
      </c>
      <c r="I5261" s="3" t="s">
        <v>38114</v>
      </c>
      <c r="J5261" s="3" t="s">
        <v>38115</v>
      </c>
      <c r="K5261" s="4" t="s">
        <v>38116</v>
      </c>
      <c r="L5261" s="3"/>
    </row>
    <row r="5262" spans="1:12" ht="13.5" customHeight="1" x14ac:dyDescent="0.25">
      <c r="A5262" s="3" t="s">
        <v>106</v>
      </c>
      <c r="B5262" s="2" t="s">
        <v>44050</v>
      </c>
      <c r="C5262" s="2" t="s">
        <v>20930</v>
      </c>
      <c r="D5262" s="3" t="s">
        <v>20931</v>
      </c>
      <c r="E5262" s="3" t="s">
        <v>20932</v>
      </c>
      <c r="F5262" s="3" t="s">
        <v>20933</v>
      </c>
      <c r="G5262" s="3" t="s">
        <v>20934</v>
      </c>
      <c r="H5262" s="3" t="s">
        <v>38117</v>
      </c>
      <c r="I5262" s="3" t="s">
        <v>38118</v>
      </c>
      <c r="J5262" s="3" t="s">
        <v>38119</v>
      </c>
      <c r="K5262" s="4" t="s">
        <v>38120</v>
      </c>
      <c r="L5262" s="3"/>
    </row>
    <row r="5263" spans="1:12" ht="13.5" customHeight="1" x14ac:dyDescent="0.25">
      <c r="A5263" s="3" t="s">
        <v>106</v>
      </c>
      <c r="B5263" s="2" t="s">
        <v>44051</v>
      </c>
      <c r="C5263" s="2" t="s">
        <v>20935</v>
      </c>
      <c r="D5263" s="3" t="s">
        <v>20936</v>
      </c>
      <c r="E5263" s="3" t="s">
        <v>20937</v>
      </c>
      <c r="F5263" s="3" t="s">
        <v>20938</v>
      </c>
      <c r="G5263" s="3" t="s">
        <v>20939</v>
      </c>
      <c r="H5263" s="3" t="s">
        <v>38121</v>
      </c>
      <c r="I5263" s="3" t="s">
        <v>38122</v>
      </c>
      <c r="J5263" s="3" t="s">
        <v>38123</v>
      </c>
      <c r="K5263" s="4" t="s">
        <v>38124</v>
      </c>
      <c r="L5263" s="3"/>
    </row>
    <row r="5264" spans="1:12" ht="13.5" customHeight="1" x14ac:dyDescent="0.25">
      <c r="A5264" s="3" t="s">
        <v>106</v>
      </c>
      <c r="B5264" s="2" t="s">
        <v>44052</v>
      </c>
      <c r="C5264" s="2" t="s">
        <v>20940</v>
      </c>
      <c r="D5264" s="3" t="s">
        <v>20941</v>
      </c>
      <c r="E5264" s="3" t="s">
        <v>20942</v>
      </c>
      <c r="F5264" s="3" t="s">
        <v>20943</v>
      </c>
      <c r="G5264" s="3" t="s">
        <v>20944</v>
      </c>
      <c r="H5264" s="3" t="s">
        <v>38125</v>
      </c>
      <c r="I5264" s="3" t="s">
        <v>38126</v>
      </c>
      <c r="J5264" s="3" t="s">
        <v>38127</v>
      </c>
      <c r="K5264" s="4" t="s">
        <v>38128</v>
      </c>
      <c r="L5264" s="3"/>
    </row>
    <row r="5265" spans="1:12" ht="13.5" customHeight="1" x14ac:dyDescent="0.25">
      <c r="A5265" s="3" t="s">
        <v>106</v>
      </c>
      <c r="B5265" s="2" t="s">
        <v>44053</v>
      </c>
      <c r="C5265" s="2" t="s">
        <v>20945</v>
      </c>
      <c r="D5265" s="3" t="s">
        <v>20946</v>
      </c>
      <c r="E5265" s="3" t="s">
        <v>20947</v>
      </c>
      <c r="F5265" s="3" t="s">
        <v>20948</v>
      </c>
      <c r="G5265" s="3" t="s">
        <v>20949</v>
      </c>
      <c r="H5265" s="3" t="s">
        <v>38129</v>
      </c>
      <c r="I5265" s="3" t="s">
        <v>38130</v>
      </c>
      <c r="J5265" s="3" t="s">
        <v>38131</v>
      </c>
      <c r="K5265" s="4" t="s">
        <v>38132</v>
      </c>
      <c r="L5265" s="3"/>
    </row>
    <row r="5266" spans="1:12" ht="13.5" customHeight="1" x14ac:dyDescent="0.25">
      <c r="A5266" s="3" t="s">
        <v>106</v>
      </c>
      <c r="B5266" s="2" t="s">
        <v>44054</v>
      </c>
      <c r="C5266" s="2" t="s">
        <v>20950</v>
      </c>
      <c r="D5266" s="3" t="s">
        <v>20951</v>
      </c>
      <c r="E5266" s="3" t="s">
        <v>20952</v>
      </c>
      <c r="F5266" s="3" t="s">
        <v>20953</v>
      </c>
      <c r="G5266" s="3" t="s">
        <v>20954</v>
      </c>
      <c r="H5266" s="3" t="s">
        <v>38133</v>
      </c>
      <c r="I5266" s="3" t="s">
        <v>38134</v>
      </c>
      <c r="J5266" s="3" t="s">
        <v>38135</v>
      </c>
      <c r="K5266" s="4" t="s">
        <v>38136</v>
      </c>
      <c r="L5266" s="3"/>
    </row>
    <row r="5267" spans="1:12" ht="13.5" customHeight="1" x14ac:dyDescent="0.25">
      <c r="A5267" s="3" t="s">
        <v>106</v>
      </c>
      <c r="B5267" s="2" t="s">
        <v>44055</v>
      </c>
      <c r="C5267" s="2" t="s">
        <v>20955</v>
      </c>
      <c r="D5267" s="3" t="s">
        <v>20956</v>
      </c>
      <c r="E5267" s="3" t="s">
        <v>20957</v>
      </c>
      <c r="F5267" s="3" t="s">
        <v>20958</v>
      </c>
      <c r="G5267" s="3" t="s">
        <v>20959</v>
      </c>
      <c r="H5267" s="3" t="s">
        <v>38137</v>
      </c>
      <c r="I5267" s="3" t="s">
        <v>38138</v>
      </c>
      <c r="J5267" s="3" t="s">
        <v>38139</v>
      </c>
      <c r="K5267" s="4" t="s">
        <v>38140</v>
      </c>
      <c r="L5267" s="3"/>
    </row>
    <row r="5268" spans="1:12" ht="13.5" customHeight="1" x14ac:dyDescent="0.25">
      <c r="A5268" s="3" t="s">
        <v>106</v>
      </c>
      <c r="B5268" s="2" t="s">
        <v>44056</v>
      </c>
      <c r="C5268" s="2" t="s">
        <v>20960</v>
      </c>
      <c r="D5268" s="3" t="s">
        <v>20961</v>
      </c>
      <c r="E5268" s="3" t="s">
        <v>20962</v>
      </c>
      <c r="F5268" s="3" t="s">
        <v>20963</v>
      </c>
      <c r="G5268" s="3" t="s">
        <v>20964</v>
      </c>
      <c r="H5268" s="3" t="s">
        <v>38141</v>
      </c>
      <c r="I5268" s="3" t="s">
        <v>38142</v>
      </c>
      <c r="J5268" s="3" t="s">
        <v>38143</v>
      </c>
      <c r="K5268" s="4" t="s">
        <v>38144</v>
      </c>
      <c r="L5268" s="3"/>
    </row>
    <row r="5269" spans="1:12" ht="13.5" customHeight="1" x14ac:dyDescent="0.25">
      <c r="A5269" s="3" t="s">
        <v>106</v>
      </c>
      <c r="B5269" s="2" t="s">
        <v>44057</v>
      </c>
      <c r="C5269" s="2" t="s">
        <v>20965</v>
      </c>
      <c r="D5269" s="3" t="s">
        <v>20966</v>
      </c>
      <c r="E5269" s="3" t="s">
        <v>20967</v>
      </c>
      <c r="F5269" s="3" t="s">
        <v>20968</v>
      </c>
      <c r="G5269" s="3" t="s">
        <v>20969</v>
      </c>
      <c r="H5269" s="3" t="s">
        <v>38145</v>
      </c>
      <c r="I5269" s="3" t="s">
        <v>38146</v>
      </c>
      <c r="J5269" s="3" t="s">
        <v>38147</v>
      </c>
      <c r="K5269" s="4" t="s">
        <v>38148</v>
      </c>
      <c r="L5269" s="3"/>
    </row>
    <row r="5270" spans="1:12" ht="13.5" customHeight="1" x14ac:dyDescent="0.25">
      <c r="A5270" s="3" t="s">
        <v>106</v>
      </c>
      <c r="B5270" s="2" t="s">
        <v>44058</v>
      </c>
      <c r="C5270" s="2" t="s">
        <v>20970</v>
      </c>
      <c r="D5270" s="3" t="s">
        <v>20971</v>
      </c>
      <c r="E5270" s="3" t="s">
        <v>20972</v>
      </c>
      <c r="F5270" s="3" t="s">
        <v>20973</v>
      </c>
      <c r="G5270" s="3" t="s">
        <v>20974</v>
      </c>
      <c r="H5270" s="3" t="s">
        <v>38149</v>
      </c>
      <c r="I5270" s="3" t="s">
        <v>38150</v>
      </c>
      <c r="J5270" s="3" t="s">
        <v>38151</v>
      </c>
      <c r="K5270" s="4" t="s">
        <v>38152</v>
      </c>
      <c r="L5270" s="3"/>
    </row>
    <row r="5271" spans="1:12" ht="13.5" customHeight="1" x14ac:dyDescent="0.25">
      <c r="A5271" s="3" t="s">
        <v>106</v>
      </c>
      <c r="B5271" s="2" t="s">
        <v>44059</v>
      </c>
      <c r="C5271" s="2" t="s">
        <v>20975</v>
      </c>
      <c r="D5271" s="3" t="s">
        <v>20976</v>
      </c>
      <c r="E5271" s="3" t="s">
        <v>20977</v>
      </c>
      <c r="F5271" s="3" t="s">
        <v>20978</v>
      </c>
      <c r="G5271" s="3" t="s">
        <v>20979</v>
      </c>
      <c r="H5271" s="3" t="s">
        <v>38153</v>
      </c>
      <c r="I5271" s="3" t="s">
        <v>38154</v>
      </c>
      <c r="J5271" s="3" t="s">
        <v>38155</v>
      </c>
      <c r="K5271" s="3" t="s">
        <v>38156</v>
      </c>
      <c r="L5271" s="3"/>
    </row>
    <row r="5272" spans="1:12" ht="13.5" customHeight="1" x14ac:dyDescent="0.25">
      <c r="A5272" s="3" t="s">
        <v>106</v>
      </c>
      <c r="B5272" s="2" t="s">
        <v>44060</v>
      </c>
      <c r="C5272" s="2" t="s">
        <v>20980</v>
      </c>
      <c r="D5272" s="3" t="s">
        <v>20981</v>
      </c>
      <c r="E5272" s="3" t="s">
        <v>20982</v>
      </c>
      <c r="F5272" s="3" t="s">
        <v>20983</v>
      </c>
      <c r="G5272" s="3" t="s">
        <v>20984</v>
      </c>
      <c r="H5272" s="3" t="s">
        <v>38157</v>
      </c>
      <c r="I5272" s="3" t="s">
        <v>38158</v>
      </c>
      <c r="J5272" s="3" t="s">
        <v>38159</v>
      </c>
      <c r="K5272" s="4" t="s">
        <v>38160</v>
      </c>
      <c r="L5272" s="3"/>
    </row>
    <row r="5273" spans="1:12" ht="13.5" customHeight="1" x14ac:dyDescent="0.25">
      <c r="A5273" s="3" t="s">
        <v>106</v>
      </c>
      <c r="B5273" s="2" t="s">
        <v>44061</v>
      </c>
      <c r="C5273" s="2" t="s">
        <v>20985</v>
      </c>
      <c r="D5273" s="3" t="s">
        <v>20986</v>
      </c>
      <c r="E5273" s="3" t="s">
        <v>20987</v>
      </c>
      <c r="F5273" s="3" t="s">
        <v>20988</v>
      </c>
      <c r="G5273" s="3" t="s">
        <v>20989</v>
      </c>
      <c r="H5273" s="3" t="s">
        <v>38161</v>
      </c>
      <c r="I5273" s="3" t="s">
        <v>38162</v>
      </c>
      <c r="J5273" s="3" t="s">
        <v>38163</v>
      </c>
      <c r="K5273" s="4" t="s">
        <v>38164</v>
      </c>
      <c r="L5273" s="3"/>
    </row>
    <row r="5274" spans="1:12" ht="13.5" customHeight="1" x14ac:dyDescent="0.25">
      <c r="A5274" s="3" t="s">
        <v>106</v>
      </c>
      <c r="B5274" s="2" t="s">
        <v>44062</v>
      </c>
      <c r="C5274" s="2" t="s">
        <v>20990</v>
      </c>
      <c r="D5274" s="3" t="s">
        <v>20991</v>
      </c>
      <c r="E5274" s="3" t="s">
        <v>20992</v>
      </c>
      <c r="F5274" s="3" t="s">
        <v>20993</v>
      </c>
      <c r="G5274" s="3" t="s">
        <v>20994</v>
      </c>
      <c r="H5274" s="3" t="s">
        <v>38165</v>
      </c>
      <c r="I5274" s="3" t="s">
        <v>38166</v>
      </c>
      <c r="J5274" s="3" t="s">
        <v>38167</v>
      </c>
      <c r="K5274" s="4" t="s">
        <v>38168</v>
      </c>
      <c r="L5274" s="3"/>
    </row>
    <row r="5275" spans="1:12" ht="13.5" customHeight="1" x14ac:dyDescent="0.25">
      <c r="A5275" s="3" t="s">
        <v>106</v>
      </c>
      <c r="B5275" s="2" t="s">
        <v>44063</v>
      </c>
      <c r="C5275" s="2" t="s">
        <v>20995</v>
      </c>
      <c r="D5275" s="3" t="s">
        <v>20996</v>
      </c>
      <c r="E5275" s="3" t="s">
        <v>20997</v>
      </c>
      <c r="F5275" s="3" t="s">
        <v>20998</v>
      </c>
      <c r="G5275" s="3" t="s">
        <v>20999</v>
      </c>
      <c r="H5275" s="3" t="s">
        <v>38169</v>
      </c>
      <c r="I5275" s="3" t="s">
        <v>38170</v>
      </c>
      <c r="J5275" s="3" t="s">
        <v>38171</v>
      </c>
      <c r="K5275" s="4" t="s">
        <v>38172</v>
      </c>
      <c r="L5275" s="3"/>
    </row>
    <row r="5276" spans="1:12" ht="13.5" customHeight="1" x14ac:dyDescent="0.25">
      <c r="A5276" s="3" t="s">
        <v>106</v>
      </c>
      <c r="B5276" s="2" t="s">
        <v>44064</v>
      </c>
      <c r="C5276" s="2" t="s">
        <v>21000</v>
      </c>
      <c r="D5276" s="3" t="s">
        <v>21001</v>
      </c>
      <c r="E5276" s="3" t="s">
        <v>21002</v>
      </c>
      <c r="F5276" s="3" t="s">
        <v>21003</v>
      </c>
      <c r="G5276" s="3" t="s">
        <v>21004</v>
      </c>
      <c r="H5276" s="3" t="s">
        <v>38173</v>
      </c>
      <c r="I5276" s="3" t="s">
        <v>38174</v>
      </c>
      <c r="J5276" s="3" t="s">
        <v>38175</v>
      </c>
      <c r="K5276" s="4" t="s">
        <v>38176</v>
      </c>
      <c r="L5276" s="3"/>
    </row>
    <row r="5277" spans="1:12" ht="13.5" customHeight="1" x14ac:dyDescent="0.25">
      <c r="A5277" s="3" t="s">
        <v>106</v>
      </c>
      <c r="B5277" s="2" t="s">
        <v>44065</v>
      </c>
      <c r="C5277" s="2" t="s">
        <v>21005</v>
      </c>
      <c r="D5277" s="3" t="s">
        <v>21006</v>
      </c>
      <c r="E5277" s="3" t="s">
        <v>21007</v>
      </c>
      <c r="F5277" s="3" t="s">
        <v>21008</v>
      </c>
      <c r="G5277" s="3" t="s">
        <v>21009</v>
      </c>
      <c r="H5277" s="3" t="s">
        <v>38177</v>
      </c>
      <c r="I5277" s="3" t="s">
        <v>38178</v>
      </c>
      <c r="J5277" s="3" t="s">
        <v>38179</v>
      </c>
      <c r="K5277" s="4" t="s">
        <v>38180</v>
      </c>
      <c r="L5277" s="3"/>
    </row>
    <row r="5278" spans="1:12" ht="13.5" customHeight="1" x14ac:dyDescent="0.25">
      <c r="A5278" s="3" t="s">
        <v>106</v>
      </c>
      <c r="B5278" s="2" t="s">
        <v>44066</v>
      </c>
      <c r="C5278" s="2" t="s">
        <v>21010</v>
      </c>
      <c r="D5278" s="3" t="s">
        <v>21011</v>
      </c>
      <c r="E5278" s="3" t="s">
        <v>21012</v>
      </c>
      <c r="F5278" s="3" t="s">
        <v>21013</v>
      </c>
      <c r="G5278" s="3" t="s">
        <v>21014</v>
      </c>
      <c r="H5278" s="3" t="s">
        <v>38181</v>
      </c>
      <c r="I5278" s="3" t="s">
        <v>38182</v>
      </c>
      <c r="J5278" s="3" t="s">
        <v>38183</v>
      </c>
      <c r="K5278" s="4" t="s">
        <v>38184</v>
      </c>
      <c r="L5278" s="3"/>
    </row>
    <row r="5279" spans="1:12" ht="13.5" customHeight="1" x14ac:dyDescent="0.25">
      <c r="A5279" s="3" t="s">
        <v>106</v>
      </c>
      <c r="B5279" s="2" t="s">
        <v>44067</v>
      </c>
      <c r="C5279" s="2" t="s">
        <v>21015</v>
      </c>
      <c r="D5279" s="3" t="s">
        <v>21016</v>
      </c>
      <c r="E5279" s="3" t="s">
        <v>21017</v>
      </c>
      <c r="F5279" s="3" t="s">
        <v>21018</v>
      </c>
      <c r="G5279" s="3" t="s">
        <v>21019</v>
      </c>
      <c r="H5279" s="3" t="s">
        <v>38185</v>
      </c>
      <c r="I5279" s="3" t="s">
        <v>38186</v>
      </c>
      <c r="J5279" s="3" t="s">
        <v>38187</v>
      </c>
      <c r="K5279" s="4" t="s">
        <v>38188</v>
      </c>
      <c r="L5279" s="3"/>
    </row>
    <row r="5280" spans="1:12" ht="13.5" customHeight="1" x14ac:dyDescent="0.25">
      <c r="A5280" s="3" t="s">
        <v>106</v>
      </c>
      <c r="B5280" s="2" t="s">
        <v>44068</v>
      </c>
      <c r="C5280" s="2" t="s">
        <v>21020</v>
      </c>
      <c r="D5280" s="3" t="s">
        <v>21021</v>
      </c>
      <c r="E5280" s="3" t="s">
        <v>21022</v>
      </c>
      <c r="F5280" s="3" t="s">
        <v>21023</v>
      </c>
      <c r="G5280" s="3" t="s">
        <v>21024</v>
      </c>
      <c r="H5280" s="3" t="s">
        <v>38189</v>
      </c>
      <c r="I5280" s="3" t="s">
        <v>38190</v>
      </c>
      <c r="J5280" s="3" t="s">
        <v>38191</v>
      </c>
      <c r="K5280" s="4" t="s">
        <v>38192</v>
      </c>
      <c r="L5280" s="3"/>
    </row>
    <row r="5281" spans="1:12" ht="13.5" customHeight="1" x14ac:dyDescent="0.25">
      <c r="A5281" s="3" t="s">
        <v>106</v>
      </c>
      <c r="B5281" s="2" t="s">
        <v>44069</v>
      </c>
      <c r="C5281" s="2" t="s">
        <v>21025</v>
      </c>
      <c r="D5281" s="3" t="s">
        <v>21026</v>
      </c>
      <c r="E5281" s="3" t="s">
        <v>21027</v>
      </c>
      <c r="F5281" s="3" t="s">
        <v>21028</v>
      </c>
      <c r="G5281" s="3" t="s">
        <v>21029</v>
      </c>
      <c r="H5281" s="3" t="s">
        <v>21026</v>
      </c>
      <c r="I5281" s="3" t="s">
        <v>38193</v>
      </c>
      <c r="J5281" s="3" t="s">
        <v>38194</v>
      </c>
      <c r="K5281" s="3" t="s">
        <v>38195</v>
      </c>
      <c r="L5281" s="3"/>
    </row>
    <row r="5282" spans="1:12" ht="13.5" customHeight="1" x14ac:dyDescent="0.25">
      <c r="A5282" s="3" t="s">
        <v>106</v>
      </c>
      <c r="B5282" s="2" t="s">
        <v>44070</v>
      </c>
      <c r="C5282" s="2" t="s">
        <v>21030</v>
      </c>
      <c r="D5282" s="3" t="s">
        <v>21031</v>
      </c>
      <c r="E5282" s="3" t="s">
        <v>21032</v>
      </c>
      <c r="F5282" s="3" t="s">
        <v>21033</v>
      </c>
      <c r="G5282" s="3" t="s">
        <v>21034</v>
      </c>
      <c r="H5282" s="3" t="s">
        <v>38196</v>
      </c>
      <c r="I5282" s="3" t="s">
        <v>38197</v>
      </c>
      <c r="J5282" s="3" t="s">
        <v>38198</v>
      </c>
      <c r="K5282" s="3" t="s">
        <v>38199</v>
      </c>
      <c r="L5282" s="3"/>
    </row>
    <row r="5283" spans="1:12" ht="13.5" customHeight="1" x14ac:dyDescent="0.25">
      <c r="A5283" s="3" t="s">
        <v>106</v>
      </c>
      <c r="B5283" s="2" t="s">
        <v>44071</v>
      </c>
      <c r="C5283" s="2" t="s">
        <v>21035</v>
      </c>
      <c r="D5283" s="3" t="s">
        <v>21036</v>
      </c>
      <c r="E5283" s="3" t="s">
        <v>21037</v>
      </c>
      <c r="F5283" s="3" t="s">
        <v>21038</v>
      </c>
      <c r="G5283" s="3" t="s">
        <v>21039</v>
      </c>
      <c r="H5283" s="3" t="s">
        <v>21036</v>
      </c>
      <c r="I5283" s="3" t="s">
        <v>38200</v>
      </c>
      <c r="J5283" s="3" t="s">
        <v>38201</v>
      </c>
      <c r="K5283" s="3" t="s">
        <v>38202</v>
      </c>
      <c r="L5283" s="3"/>
    </row>
    <row r="5284" spans="1:12" ht="13.5" customHeight="1" x14ac:dyDescent="0.25">
      <c r="A5284" s="3" t="s">
        <v>106</v>
      </c>
      <c r="B5284" s="2" t="s">
        <v>44072</v>
      </c>
      <c r="C5284" s="2" t="s">
        <v>21040</v>
      </c>
      <c r="D5284" s="3" t="s">
        <v>21041</v>
      </c>
      <c r="E5284" s="3" t="s">
        <v>21042</v>
      </c>
      <c r="F5284" s="3" t="s">
        <v>21043</v>
      </c>
      <c r="G5284" s="3" t="s">
        <v>21044</v>
      </c>
      <c r="H5284" s="3" t="s">
        <v>21041</v>
      </c>
      <c r="I5284" s="3" t="s">
        <v>38203</v>
      </c>
      <c r="J5284" s="3" t="s">
        <v>38204</v>
      </c>
      <c r="K5284" s="4" t="s">
        <v>38205</v>
      </c>
      <c r="L5284" s="3"/>
    </row>
    <row r="5285" spans="1:12" ht="13.5" customHeight="1" x14ac:dyDescent="0.25">
      <c r="A5285" s="3" t="s">
        <v>106</v>
      </c>
      <c r="B5285" s="2" t="s">
        <v>44073</v>
      </c>
      <c r="C5285" s="2" t="s">
        <v>21045</v>
      </c>
      <c r="D5285" s="3" t="s">
        <v>21046</v>
      </c>
      <c r="E5285" s="3" t="s">
        <v>21047</v>
      </c>
      <c r="F5285" s="3" t="s">
        <v>21048</v>
      </c>
      <c r="G5285" s="3" t="s">
        <v>21049</v>
      </c>
      <c r="H5285" s="3" t="s">
        <v>38206</v>
      </c>
      <c r="I5285" s="3" t="s">
        <v>38207</v>
      </c>
      <c r="J5285" s="3" t="s">
        <v>38208</v>
      </c>
      <c r="K5285" s="3" t="s">
        <v>38209</v>
      </c>
      <c r="L5285" s="3"/>
    </row>
    <row r="5286" spans="1:12" ht="13.5" customHeight="1" x14ac:dyDescent="0.25">
      <c r="A5286" s="5" t="s">
        <v>13581</v>
      </c>
      <c r="B5286" s="5" t="s">
        <v>45186</v>
      </c>
      <c r="C5286" s="5" t="s">
        <v>21045</v>
      </c>
      <c r="D5286" s="5" t="s">
        <v>45187</v>
      </c>
      <c r="E5286" s="1" t="s">
        <v>45188</v>
      </c>
      <c r="F5286" s="1" t="s">
        <v>45189</v>
      </c>
      <c r="G5286" s="1" t="s">
        <v>45190</v>
      </c>
      <c r="H5286" s="5" t="str">
        <f ca="1">IFERROR(__xludf.DUMMYFUNCTION("GOOGLETRANSLATE(D206,""en"",""ja"")"),"三次リンパ組織構造")</f>
        <v>三次リンパ組織構造</v>
      </c>
      <c r="I5286" s="5" t="str">
        <f ca="1">IFERROR(__xludf.DUMMYFUNCTION("GOOGLETRANSLATE(E206,""en"",""ja"")"),"三次リンパ組織; TLS")</f>
        <v>三次リンパ組織; TLS</v>
      </c>
      <c r="J5286" s="5" t="str">
        <f ca="1">IFERROR(__xludf.DUMMYFUNCTION("GOOGLETRANSLATE(F206,""en"",""ja"")"),"生物標本における三次リンパ組織構造の評価。")</f>
        <v>生物標本における三次リンパ組織構造の評価。</v>
      </c>
      <c r="K5286" s="5" t="str">
        <f ca="1">IFERROR(__xludf.DUMMYFUNCTION("GOOGLETRANSLATE(G206,""en"",""ja"")"),"三次リンパ構造評価")</f>
        <v>三次リンパ構造評価</v>
      </c>
      <c r="L5286" s="3"/>
    </row>
    <row r="5287" spans="1:12" ht="13.5" customHeight="1" x14ac:dyDescent="0.25">
      <c r="A5287" s="3" t="s">
        <v>106</v>
      </c>
      <c r="B5287" s="2" t="s">
        <v>44074</v>
      </c>
      <c r="C5287" s="2" t="s">
        <v>21050</v>
      </c>
      <c r="D5287" s="3" t="s">
        <v>21051</v>
      </c>
      <c r="E5287" s="3" t="s">
        <v>21052</v>
      </c>
      <c r="F5287" s="3" t="s">
        <v>21053</v>
      </c>
      <c r="G5287" s="3" t="s">
        <v>21054</v>
      </c>
      <c r="H5287" s="3" t="s">
        <v>38210</v>
      </c>
      <c r="I5287" s="3" t="s">
        <v>38211</v>
      </c>
      <c r="J5287" s="3" t="s">
        <v>38212</v>
      </c>
      <c r="K5287" s="4" t="s">
        <v>38213</v>
      </c>
      <c r="L5287" s="3"/>
    </row>
    <row r="5288" spans="1:12" ht="13.5" customHeight="1" x14ac:dyDescent="0.25">
      <c r="A5288" s="3" t="s">
        <v>106</v>
      </c>
      <c r="B5288" s="2" t="s">
        <v>44075</v>
      </c>
      <c r="C5288" s="2" t="s">
        <v>21055</v>
      </c>
      <c r="D5288" s="3" t="s">
        <v>21056</v>
      </c>
      <c r="E5288" s="3" t="s">
        <v>21057</v>
      </c>
      <c r="F5288" s="3" t="s">
        <v>21058</v>
      </c>
      <c r="G5288" s="3" t="s">
        <v>21059</v>
      </c>
      <c r="H5288" s="3" t="s">
        <v>38214</v>
      </c>
      <c r="I5288" s="3" t="s">
        <v>38215</v>
      </c>
      <c r="J5288" s="3" t="s">
        <v>38216</v>
      </c>
      <c r="K5288" s="4" t="s">
        <v>38217</v>
      </c>
      <c r="L5288" s="3"/>
    </row>
    <row r="5289" spans="1:12" ht="13.5" customHeight="1" x14ac:dyDescent="0.25">
      <c r="A5289" s="3" t="s">
        <v>106</v>
      </c>
      <c r="B5289" s="2" t="s">
        <v>44076</v>
      </c>
      <c r="C5289" s="2" t="s">
        <v>21060</v>
      </c>
      <c r="D5289" s="3" t="s">
        <v>21061</v>
      </c>
      <c r="E5289" s="3" t="s">
        <v>21062</v>
      </c>
      <c r="F5289" s="3" t="s">
        <v>21063</v>
      </c>
      <c r="G5289" s="3" t="s">
        <v>21064</v>
      </c>
      <c r="H5289" s="3" t="s">
        <v>38218</v>
      </c>
      <c r="I5289" s="3" t="s">
        <v>38219</v>
      </c>
      <c r="J5289" s="3" t="s">
        <v>38220</v>
      </c>
      <c r="K5289" s="4" t="s">
        <v>38221</v>
      </c>
      <c r="L5289" s="3"/>
    </row>
    <row r="5290" spans="1:12" ht="13.5" customHeight="1" x14ac:dyDescent="0.25">
      <c r="A5290" s="3" t="s">
        <v>106</v>
      </c>
      <c r="B5290" s="2" t="s">
        <v>44077</v>
      </c>
      <c r="C5290" s="2" t="s">
        <v>21065</v>
      </c>
      <c r="D5290" s="3" t="s">
        <v>21066</v>
      </c>
      <c r="E5290" s="3" t="s">
        <v>21067</v>
      </c>
      <c r="F5290" s="3" t="s">
        <v>21068</v>
      </c>
      <c r="G5290" s="3" t="s">
        <v>21069</v>
      </c>
      <c r="H5290" s="3" t="s">
        <v>21066</v>
      </c>
      <c r="I5290" s="3" t="s">
        <v>38222</v>
      </c>
      <c r="J5290" s="3" t="s">
        <v>38223</v>
      </c>
      <c r="K5290" s="3" t="s">
        <v>38224</v>
      </c>
      <c r="L5290" s="3"/>
    </row>
    <row r="5291" spans="1:12" ht="13.5" customHeight="1" x14ac:dyDescent="0.25">
      <c r="A5291" s="3" t="s">
        <v>106</v>
      </c>
      <c r="B5291" s="2" t="s">
        <v>44078</v>
      </c>
      <c r="C5291" s="2" t="s">
        <v>21070</v>
      </c>
      <c r="D5291" s="3" t="s">
        <v>21071</v>
      </c>
      <c r="E5291" s="3" t="s">
        <v>21072</v>
      </c>
      <c r="F5291" s="3" t="s">
        <v>21073</v>
      </c>
      <c r="G5291" s="3" t="s">
        <v>21074</v>
      </c>
      <c r="H5291" s="3" t="s">
        <v>38225</v>
      </c>
      <c r="I5291" s="3" t="s">
        <v>38226</v>
      </c>
      <c r="J5291" s="3" t="s">
        <v>38227</v>
      </c>
      <c r="K5291" s="3" t="s">
        <v>38228</v>
      </c>
      <c r="L5291" s="3"/>
    </row>
    <row r="5292" spans="1:12" ht="13.5" customHeight="1" x14ac:dyDescent="0.25">
      <c r="A5292" s="3" t="s">
        <v>9</v>
      </c>
      <c r="B5292" s="2" t="s">
        <v>44078</v>
      </c>
      <c r="C5292" s="2" t="s">
        <v>21070</v>
      </c>
      <c r="D5292" s="3" t="s">
        <v>21071</v>
      </c>
      <c r="E5292" s="3" t="s">
        <v>21072</v>
      </c>
      <c r="F5292" s="3" t="s">
        <v>21073</v>
      </c>
      <c r="G5292" s="3" t="s">
        <v>21074</v>
      </c>
      <c r="H5292" s="3" t="s">
        <v>38225</v>
      </c>
      <c r="I5292" s="3" t="s">
        <v>38226</v>
      </c>
      <c r="J5292" s="3" t="s">
        <v>38227</v>
      </c>
      <c r="K5292" s="3" t="s">
        <v>38228</v>
      </c>
      <c r="L5292" s="3"/>
    </row>
    <row r="5293" spans="1:12" ht="13.5" customHeight="1" x14ac:dyDescent="0.25">
      <c r="A5293" s="3" t="s">
        <v>106</v>
      </c>
      <c r="B5293" s="2" t="s">
        <v>44079</v>
      </c>
      <c r="C5293" s="2" t="s">
        <v>21075</v>
      </c>
      <c r="D5293" s="3" t="s">
        <v>21076</v>
      </c>
      <c r="E5293" s="3" t="s">
        <v>21077</v>
      </c>
      <c r="F5293" s="3" t="s">
        <v>21078</v>
      </c>
      <c r="G5293" s="3" t="s">
        <v>21079</v>
      </c>
      <c r="H5293" s="3" t="s">
        <v>21076</v>
      </c>
      <c r="I5293" s="3" t="s">
        <v>38229</v>
      </c>
      <c r="J5293" s="3" t="s">
        <v>38230</v>
      </c>
      <c r="K5293" s="4" t="s">
        <v>38231</v>
      </c>
      <c r="L5293" s="3"/>
    </row>
    <row r="5294" spans="1:12" ht="13.5" customHeight="1" x14ac:dyDescent="0.25">
      <c r="A5294" s="3" t="s">
        <v>106</v>
      </c>
      <c r="B5294" s="2" t="s">
        <v>44080</v>
      </c>
      <c r="C5294" s="2" t="s">
        <v>21080</v>
      </c>
      <c r="D5294" s="3" t="s">
        <v>21081</v>
      </c>
      <c r="E5294" s="3" t="s">
        <v>21082</v>
      </c>
      <c r="F5294" s="3" t="s">
        <v>21083</v>
      </c>
      <c r="G5294" s="3" t="s">
        <v>21084</v>
      </c>
      <c r="H5294" s="3" t="s">
        <v>38232</v>
      </c>
      <c r="I5294" s="3" t="s">
        <v>38233</v>
      </c>
      <c r="J5294" s="3" t="s">
        <v>38234</v>
      </c>
      <c r="K5294" s="3" t="s">
        <v>38235</v>
      </c>
      <c r="L5294" s="3"/>
    </row>
    <row r="5295" spans="1:12" ht="13.5" customHeight="1" x14ac:dyDescent="0.25">
      <c r="A5295" s="3" t="s">
        <v>106</v>
      </c>
      <c r="B5295" s="2" t="s">
        <v>44081</v>
      </c>
      <c r="C5295" s="2" t="s">
        <v>21085</v>
      </c>
      <c r="D5295" s="3" t="s">
        <v>21086</v>
      </c>
      <c r="E5295" s="3" t="s">
        <v>21087</v>
      </c>
      <c r="F5295" s="3" t="s">
        <v>21088</v>
      </c>
      <c r="G5295" s="3" t="s">
        <v>21089</v>
      </c>
      <c r="H5295" s="3" t="s">
        <v>38236</v>
      </c>
      <c r="I5295" s="3" t="s">
        <v>38237</v>
      </c>
      <c r="J5295" s="3" t="s">
        <v>38238</v>
      </c>
      <c r="K5295" s="3" t="s">
        <v>38239</v>
      </c>
      <c r="L5295" s="3"/>
    </row>
    <row r="5296" spans="1:12" ht="13.5" customHeight="1" x14ac:dyDescent="0.25">
      <c r="A5296" s="3" t="s">
        <v>106</v>
      </c>
      <c r="B5296" s="2" t="s">
        <v>44082</v>
      </c>
      <c r="C5296" s="2" t="s">
        <v>21090</v>
      </c>
      <c r="D5296" s="3" t="s">
        <v>21091</v>
      </c>
      <c r="E5296" s="3" t="s">
        <v>21092</v>
      </c>
      <c r="F5296" s="3" t="s">
        <v>21093</v>
      </c>
      <c r="G5296" s="3" t="s">
        <v>21094</v>
      </c>
      <c r="H5296" s="3" t="s">
        <v>38240</v>
      </c>
      <c r="I5296" s="3" t="s">
        <v>38241</v>
      </c>
      <c r="J5296" s="3" t="s">
        <v>38242</v>
      </c>
      <c r="K5296" s="4" t="s">
        <v>38243</v>
      </c>
      <c r="L5296" s="3"/>
    </row>
    <row r="5297" spans="1:12" ht="13.5" customHeight="1" x14ac:dyDescent="0.25">
      <c r="A5297" s="3" t="s">
        <v>106</v>
      </c>
      <c r="B5297" s="2" t="s">
        <v>44083</v>
      </c>
      <c r="C5297" s="2" t="s">
        <v>21095</v>
      </c>
      <c r="D5297" s="3" t="s">
        <v>21096</v>
      </c>
      <c r="E5297" s="3" t="s">
        <v>21097</v>
      </c>
      <c r="F5297" s="3" t="s">
        <v>21098</v>
      </c>
      <c r="G5297" s="3" t="s">
        <v>21099</v>
      </c>
      <c r="H5297" s="3" t="s">
        <v>38244</v>
      </c>
      <c r="I5297" s="3" t="s">
        <v>38245</v>
      </c>
      <c r="J5297" s="3" t="s">
        <v>38246</v>
      </c>
      <c r="K5297" s="4" t="s">
        <v>38247</v>
      </c>
      <c r="L5297" s="3"/>
    </row>
    <row r="5298" spans="1:12" ht="13.5" customHeight="1" x14ac:dyDescent="0.25">
      <c r="A5298" s="3" t="s">
        <v>106</v>
      </c>
      <c r="B5298" s="2" t="s">
        <v>44084</v>
      </c>
      <c r="C5298" s="2" t="s">
        <v>21100</v>
      </c>
      <c r="D5298" s="3" t="s">
        <v>21101</v>
      </c>
      <c r="E5298" s="3" t="s">
        <v>21102</v>
      </c>
      <c r="F5298" s="3" t="s">
        <v>21103</v>
      </c>
      <c r="G5298" s="3" t="s">
        <v>21104</v>
      </c>
      <c r="H5298" s="3" t="s">
        <v>38248</v>
      </c>
      <c r="I5298" s="3" t="s">
        <v>38249</v>
      </c>
      <c r="J5298" s="3" t="s">
        <v>38250</v>
      </c>
      <c r="K5298" s="4" t="s">
        <v>38251</v>
      </c>
      <c r="L5298" s="3"/>
    </row>
    <row r="5299" spans="1:12" ht="13.5" customHeight="1" x14ac:dyDescent="0.25">
      <c r="A5299" s="3" t="s">
        <v>106</v>
      </c>
      <c r="B5299" s="2" t="s">
        <v>44085</v>
      </c>
      <c r="C5299" s="2" t="s">
        <v>21105</v>
      </c>
      <c r="D5299" s="3" t="s">
        <v>21106</v>
      </c>
      <c r="E5299" s="3" t="s">
        <v>21107</v>
      </c>
      <c r="F5299" s="3" t="s">
        <v>21108</v>
      </c>
      <c r="G5299" s="3" t="s">
        <v>21109</v>
      </c>
      <c r="H5299" s="3" t="s">
        <v>38252</v>
      </c>
      <c r="I5299" s="3" t="s">
        <v>38253</v>
      </c>
      <c r="J5299" s="3" t="s">
        <v>38254</v>
      </c>
      <c r="K5299" s="4" t="s">
        <v>38255</v>
      </c>
      <c r="L5299" s="3"/>
    </row>
    <row r="5300" spans="1:12" ht="13.5" customHeight="1" x14ac:dyDescent="0.25">
      <c r="A5300" s="3" t="s">
        <v>106</v>
      </c>
      <c r="B5300" s="2" t="s">
        <v>44086</v>
      </c>
      <c r="C5300" s="2" t="s">
        <v>21110</v>
      </c>
      <c r="D5300" s="3" t="s">
        <v>21111</v>
      </c>
      <c r="E5300" s="3" t="s">
        <v>21112</v>
      </c>
      <c r="F5300" s="3" t="s">
        <v>21113</v>
      </c>
      <c r="G5300" s="3" t="s">
        <v>21114</v>
      </c>
      <c r="H5300" s="3" t="s">
        <v>38256</v>
      </c>
      <c r="I5300" s="3" t="s">
        <v>38257</v>
      </c>
      <c r="J5300" s="3" t="s">
        <v>38258</v>
      </c>
      <c r="K5300" s="4" t="s">
        <v>38259</v>
      </c>
      <c r="L5300" s="3"/>
    </row>
    <row r="5301" spans="1:12" ht="13.5" customHeight="1" x14ac:dyDescent="0.25">
      <c r="A5301" s="3" t="s">
        <v>106</v>
      </c>
      <c r="B5301" s="2" t="s">
        <v>44087</v>
      </c>
      <c r="C5301" s="2" t="s">
        <v>21115</v>
      </c>
      <c r="D5301" s="3" t="s">
        <v>21116</v>
      </c>
      <c r="E5301" s="3" t="s">
        <v>21117</v>
      </c>
      <c r="F5301" s="3" t="s">
        <v>21118</v>
      </c>
      <c r="G5301" s="3" t="s">
        <v>21119</v>
      </c>
      <c r="H5301" s="3" t="s">
        <v>21116</v>
      </c>
      <c r="I5301" s="3" t="s">
        <v>38260</v>
      </c>
      <c r="J5301" s="3" t="s">
        <v>38261</v>
      </c>
      <c r="K5301" s="3" t="s">
        <v>38262</v>
      </c>
      <c r="L5301" s="3"/>
    </row>
    <row r="5302" spans="1:12" ht="13.5" customHeight="1" x14ac:dyDescent="0.25">
      <c r="A5302" s="3" t="s">
        <v>183</v>
      </c>
      <c r="B5302" s="2" t="s">
        <v>44088</v>
      </c>
      <c r="C5302" s="2" t="s">
        <v>21120</v>
      </c>
      <c r="D5302" s="3" t="s">
        <v>21121</v>
      </c>
      <c r="E5302" s="3" t="s">
        <v>21121</v>
      </c>
      <c r="F5302" s="3" t="s">
        <v>21122</v>
      </c>
      <c r="G5302" s="3" t="s">
        <v>21121</v>
      </c>
      <c r="H5302" s="3" t="s">
        <v>38263</v>
      </c>
      <c r="I5302" s="3" t="s">
        <v>38263</v>
      </c>
      <c r="J5302" s="3" t="s">
        <v>38264</v>
      </c>
      <c r="K5302" s="3" t="s">
        <v>38263</v>
      </c>
      <c r="L5302" s="3"/>
    </row>
    <row r="5303" spans="1:12" ht="13.5" customHeight="1" x14ac:dyDescent="0.25">
      <c r="A5303" s="3" t="s">
        <v>9</v>
      </c>
      <c r="B5303" s="2" t="s">
        <v>44089</v>
      </c>
      <c r="C5303" s="2" t="s">
        <v>21123</v>
      </c>
      <c r="D5303" s="3" t="s">
        <v>21124</v>
      </c>
      <c r="E5303" s="3" t="s">
        <v>21124</v>
      </c>
      <c r="F5303" s="3" t="s">
        <v>21125</v>
      </c>
      <c r="G5303" s="3" t="s">
        <v>21126</v>
      </c>
      <c r="H5303" s="3" t="s">
        <v>38265</v>
      </c>
      <c r="I5303" s="3" t="s">
        <v>38265</v>
      </c>
      <c r="J5303" s="3" t="s">
        <v>38266</v>
      </c>
      <c r="K5303" s="3" t="s">
        <v>38265</v>
      </c>
      <c r="L5303" s="3"/>
    </row>
    <row r="5304" spans="1:12" ht="13.5" customHeight="1" x14ac:dyDescent="0.25">
      <c r="A5304" s="3" t="s">
        <v>106</v>
      </c>
      <c r="B5304" s="2" t="s">
        <v>44090</v>
      </c>
      <c r="C5304" s="2" t="s">
        <v>21127</v>
      </c>
      <c r="D5304" s="3" t="s">
        <v>21128</v>
      </c>
      <c r="E5304" s="3" t="s">
        <v>21129</v>
      </c>
      <c r="F5304" s="3" t="s">
        <v>21130</v>
      </c>
      <c r="G5304" s="3" t="s">
        <v>21131</v>
      </c>
      <c r="H5304" s="3" t="s">
        <v>38267</v>
      </c>
      <c r="I5304" s="3" t="s">
        <v>38268</v>
      </c>
      <c r="J5304" s="3" t="s">
        <v>38269</v>
      </c>
      <c r="K5304" s="4" t="s">
        <v>38270</v>
      </c>
      <c r="L5304" s="3"/>
    </row>
    <row r="5305" spans="1:12" ht="13.5" customHeight="1" x14ac:dyDescent="0.25">
      <c r="A5305" s="3" t="s">
        <v>5068</v>
      </c>
      <c r="B5305" s="2" t="s">
        <v>44091</v>
      </c>
      <c r="C5305" s="2" t="s">
        <v>21132</v>
      </c>
      <c r="D5305" s="3" t="s">
        <v>21133</v>
      </c>
      <c r="E5305" s="3" t="s">
        <v>21134</v>
      </c>
      <c r="F5305" s="3" t="s">
        <v>21135</v>
      </c>
      <c r="G5305" s="3" t="s">
        <v>21136</v>
      </c>
      <c r="H5305" s="3" t="s">
        <v>38271</v>
      </c>
      <c r="I5305" s="3" t="s">
        <v>38272</v>
      </c>
      <c r="J5305" s="3" t="s">
        <v>38273</v>
      </c>
      <c r="K5305" s="3" t="s">
        <v>38274</v>
      </c>
      <c r="L5305" s="3"/>
    </row>
    <row r="5306" spans="1:12" ht="13.5" customHeight="1" x14ac:dyDescent="0.25">
      <c r="A5306" s="5" t="s">
        <v>13581</v>
      </c>
      <c r="B5306" s="5" t="s">
        <v>45191</v>
      </c>
      <c r="C5306" s="5" t="s">
        <v>45192</v>
      </c>
      <c r="D5306" s="5" t="s">
        <v>45193</v>
      </c>
      <c r="E5306" s="1" t="s">
        <v>45194</v>
      </c>
      <c r="F5306" s="1" t="s">
        <v>45195</v>
      </c>
      <c r="G5306" s="1" t="s">
        <v>45196</v>
      </c>
      <c r="H5306" s="5" t="str">
        <f ca="1">IFERROR(__xludf.DUMMYFUNCTION("GOOGLETRANSLATE(D207,""en"",""ja"")"),"腫瘍境界の構成")</f>
        <v>腫瘍境界の構成</v>
      </c>
      <c r="I5306" s="5" t="str">
        <f ca="1">IFERROR(__xludf.DUMMYFUNCTION("GOOGLETRANSLATE(E207,""en"",""ja"")"),"浸潤マージン；腫瘍境界形状；腫瘍マージン形状")</f>
        <v>浸潤マージン；腫瘍境界形状；腫瘍マージン形状</v>
      </c>
      <c r="J5306" s="5" t="str">
        <f ca="1">IFERROR(__xludf.DUMMYFUNCTION("GOOGLETRANSLATE(F207,""en"",""ja"")"),"腫瘍が隣接する非腫瘍組織と接する点の形態学的外観の評価。")</f>
        <v>腫瘍が隣接する非腫瘍組織と接する点の形態学的外観の評価。</v>
      </c>
      <c r="K5306" s="5" t="str">
        <f ca="1">IFERROR(__xludf.DUMMYFUNCTION("GOOGLETRANSLATE(G207,""en"",""ja"")"),"腫瘍マージン構成評価")</f>
        <v>腫瘍マージン構成評価</v>
      </c>
      <c r="L5306" s="3"/>
    </row>
    <row r="5307" spans="1:12" ht="13.5" customHeight="1" x14ac:dyDescent="0.25">
      <c r="A5307" s="5" t="s">
        <v>13581</v>
      </c>
      <c r="B5307" s="5" t="s">
        <v>45197</v>
      </c>
      <c r="C5307" s="5" t="s">
        <v>45198</v>
      </c>
      <c r="D5307" s="5" t="s">
        <v>45199</v>
      </c>
      <c r="E5307" s="1" t="s">
        <v>45199</v>
      </c>
      <c r="F5307" s="1" t="s">
        <v>45200</v>
      </c>
      <c r="G5307" s="1" t="s">
        <v>45201</v>
      </c>
      <c r="H5307" s="5" t="str">
        <f ca="1">IFERROR(__xludf.DUMMYFUNCTION("GOOGLETRANSLATE(D208,""en"",""ja"")"),"腫瘍の分化")</f>
        <v>腫瘍の分化</v>
      </c>
      <c r="I5307" s="5" t="str">
        <f ca="1">IFERROR(__xludf.DUMMYFUNCTION("GOOGLETRANSLATE(E208,""en"",""ja"")"),"腫瘍の分化")</f>
        <v>腫瘍の分化</v>
      </c>
      <c r="J5307" s="5" t="str">
        <f ca="1">IFERROR(__xludf.DUMMYFUNCTION("GOOGLETRANSLATE(F208,""en"",""ja"")"),"腫瘍が発生した非病理学的組織と比較した腫瘍の組織構造の評価。")</f>
        <v>腫瘍が発生した非病理学的組織と比較した腫瘍の組織構造の評価。</v>
      </c>
      <c r="K5307" s="5" t="str">
        <f ca="1">IFERROR(__xludf.DUMMYFUNCTION("GOOGLETRANSLATE(G208,""en"",""ja"")"),"腫瘍分化評価")</f>
        <v>腫瘍分化評価</v>
      </c>
      <c r="L5307" s="3"/>
    </row>
    <row r="5308" spans="1:12" ht="13.5" customHeight="1" x14ac:dyDescent="0.25">
      <c r="A5308" s="3" t="s">
        <v>9</v>
      </c>
      <c r="B5308" s="2" t="s">
        <v>44092</v>
      </c>
      <c r="C5308" s="2" t="s">
        <v>21137</v>
      </c>
      <c r="D5308" s="3" t="s">
        <v>21138</v>
      </c>
      <c r="E5308" s="3" t="s">
        <v>21138</v>
      </c>
      <c r="F5308" s="3" t="s">
        <v>21139</v>
      </c>
      <c r="G5308" s="3" t="s">
        <v>21140</v>
      </c>
      <c r="H5308" s="3" t="s">
        <v>38275</v>
      </c>
      <c r="I5308" s="3" t="s">
        <v>38275</v>
      </c>
      <c r="J5308" s="3" t="s">
        <v>38276</v>
      </c>
      <c r="K5308" s="3" t="s">
        <v>38277</v>
      </c>
      <c r="L5308" s="3"/>
    </row>
    <row r="5309" spans="1:12" ht="13.5" customHeight="1" x14ac:dyDescent="0.25">
      <c r="A5309" s="5" t="s">
        <v>13581</v>
      </c>
      <c r="B5309" s="5" t="s">
        <v>45202</v>
      </c>
      <c r="C5309" s="5" t="s">
        <v>45203</v>
      </c>
      <c r="D5309" s="5" t="s">
        <v>45204</v>
      </c>
      <c r="E5309" s="1" t="s">
        <v>45205</v>
      </c>
      <c r="F5309" s="1" t="s">
        <v>45206</v>
      </c>
      <c r="G5309" s="1" t="s">
        <v>45204</v>
      </c>
      <c r="H5309" s="5" t="str">
        <f ca="1">IFERROR(__xludf.DUMMYFUNCTION("GOOGLETRANSLATE(D209,""en"",""ja"")"),"腫瘍浸潤指標")</f>
        <v>腫瘍浸潤指標</v>
      </c>
      <c r="I5309" s="5" t="str">
        <f ca="1">IFERROR(__xludf.DUMMYFUNCTION("GOOGLETRANSLATE(E209,""en"",""ja"")"),"浸潤癌指標、浸潤腫瘍指標、侵襲性腫瘍指標、腫瘍浸潤指標")</f>
        <v>浸潤癌指標、浸潤腫瘍指標、侵襲性腫瘍指標、腫瘍浸潤指標</v>
      </c>
      <c r="J5309" s="5" t="str">
        <f ca="1">IFERROR(__xludf.DUMMYFUNCTION("GOOGLETRANSLATE(F209,""en"",""ja"")"),"腫瘍の浸潤が起こっているかどうかを示します。")</f>
        <v>腫瘍の浸潤が起こっているかどうかを示します。</v>
      </c>
      <c r="K5309" s="5" t="str">
        <f ca="1">IFERROR(__xludf.DUMMYFUNCTION("GOOGLETRANSLATE(G209,""en"",""ja"")"),"腫瘍浸潤指標")</f>
        <v>腫瘍浸潤指標</v>
      </c>
      <c r="L5309" s="3"/>
    </row>
    <row r="5310" spans="1:12" ht="13.5" customHeight="1" x14ac:dyDescent="0.25">
      <c r="A5310" s="5" t="s">
        <v>13581</v>
      </c>
      <c r="B5310" s="5" t="s">
        <v>45207</v>
      </c>
      <c r="C5310" s="5" t="s">
        <v>45208</v>
      </c>
      <c r="D5310" s="5" t="s">
        <v>45209</v>
      </c>
      <c r="E5310" s="1" t="s">
        <v>45209</v>
      </c>
      <c r="F5310" s="1" t="s">
        <v>45210</v>
      </c>
      <c r="G5310" s="1" t="s">
        <v>45211</v>
      </c>
      <c r="H5310" s="5" t="str">
        <f ca="1">IFERROR(__xludf.DUMMYFUNCTION("GOOGLETRANSLATE(D210,""en"",""ja"")"),"腫瘍浸潤パターン")</f>
        <v>腫瘍浸潤パターン</v>
      </c>
      <c r="I5310" s="5" t="str">
        <f ca="1">IFERROR(__xludf.DUMMYFUNCTION("GOOGLETRANSLATE(E210,""en"",""ja"")"),"腫瘍浸潤パターン")</f>
        <v>腫瘍浸潤パターン</v>
      </c>
      <c r="J5310" s="5" t="str">
        <f ca="1">IFERROR(__xludf.DUMMYFUNCTION("GOOGLETRANSLATE(F210,""en"",""ja"")"),"生物標本における腫瘍浸潤パターンの評価。")</f>
        <v>生物標本における腫瘍浸潤パターンの評価。</v>
      </c>
      <c r="K5310" s="5" t="str">
        <f ca="1">IFERROR(__xludf.DUMMYFUNCTION("GOOGLETRANSLATE(G210,""en"",""ja"")"),"腫瘍浸潤パターン評価")</f>
        <v>腫瘍浸潤パターン評価</v>
      </c>
      <c r="L5310" s="3"/>
    </row>
    <row r="5311" spans="1:12" ht="13.5" customHeight="1" x14ac:dyDescent="0.25">
      <c r="A5311" s="3" t="s">
        <v>158</v>
      </c>
      <c r="B5311" s="2" t="s">
        <v>44093</v>
      </c>
      <c r="C5311" s="2" t="s">
        <v>21141</v>
      </c>
      <c r="D5311" s="3" t="s">
        <v>21142</v>
      </c>
      <c r="E5311" s="3" t="s">
        <v>21143</v>
      </c>
      <c r="F5311" s="3" t="s">
        <v>21144</v>
      </c>
      <c r="G5311" s="3" t="s">
        <v>21142</v>
      </c>
      <c r="H5311" s="3" t="s">
        <v>38278</v>
      </c>
      <c r="I5311" s="3" t="s">
        <v>38279</v>
      </c>
      <c r="J5311" s="3" t="s">
        <v>38280</v>
      </c>
      <c r="K5311" s="3" t="s">
        <v>38278</v>
      </c>
      <c r="L5311" s="3"/>
    </row>
    <row r="5312" spans="1:12" ht="13.5" customHeight="1" x14ac:dyDescent="0.25">
      <c r="A5312" s="3" t="s">
        <v>9</v>
      </c>
      <c r="B5312" s="2" t="s">
        <v>44094</v>
      </c>
      <c r="C5312" s="2" t="s">
        <v>21145</v>
      </c>
      <c r="D5312" s="3" t="s">
        <v>21146</v>
      </c>
      <c r="E5312" s="3" t="s">
        <v>21146</v>
      </c>
      <c r="F5312" s="3" t="s">
        <v>21147</v>
      </c>
      <c r="G5312" s="3" t="s">
        <v>21148</v>
      </c>
      <c r="H5312" s="3" t="s">
        <v>38281</v>
      </c>
      <c r="I5312" s="3" t="s">
        <v>38281</v>
      </c>
      <c r="J5312" s="3" t="s">
        <v>38282</v>
      </c>
      <c r="K5312" s="3" t="s">
        <v>38283</v>
      </c>
      <c r="L5312" s="3"/>
    </row>
    <row r="5313" spans="1:12" ht="13.5" customHeight="1" x14ac:dyDescent="0.25">
      <c r="A5313" s="3" t="s">
        <v>9</v>
      </c>
      <c r="B5313" s="2" t="s">
        <v>44095</v>
      </c>
      <c r="C5313" s="2" t="s">
        <v>21149</v>
      </c>
      <c r="D5313" s="3" t="s">
        <v>21150</v>
      </c>
      <c r="E5313" s="3" t="s">
        <v>21151</v>
      </c>
      <c r="F5313" s="3" t="s">
        <v>21152</v>
      </c>
      <c r="G5313" s="3" t="s">
        <v>21153</v>
      </c>
      <c r="H5313" s="3" t="s">
        <v>38284</v>
      </c>
      <c r="I5313" s="3" t="s">
        <v>38285</v>
      </c>
      <c r="J5313" s="3" t="s">
        <v>38286</v>
      </c>
      <c r="K5313" s="3" t="s">
        <v>38287</v>
      </c>
      <c r="L5313" s="3"/>
    </row>
    <row r="5314" spans="1:12" ht="13.5" customHeight="1" x14ac:dyDescent="0.25">
      <c r="A5314" s="3" t="s">
        <v>145</v>
      </c>
      <c r="B5314" s="2" t="s">
        <v>44096</v>
      </c>
      <c r="C5314" s="2" t="s">
        <v>21154</v>
      </c>
      <c r="D5314" s="3" t="s">
        <v>21155</v>
      </c>
      <c r="E5314" s="3" t="s">
        <v>21155</v>
      </c>
      <c r="F5314" s="3" t="s">
        <v>21156</v>
      </c>
      <c r="G5314" s="3" t="s">
        <v>21155</v>
      </c>
      <c r="H5314" s="3" t="s">
        <v>38288</v>
      </c>
      <c r="I5314" s="3" t="s">
        <v>38288</v>
      </c>
      <c r="J5314" s="3" t="s">
        <v>38289</v>
      </c>
      <c r="K5314" s="3" t="s">
        <v>38288</v>
      </c>
      <c r="L5314" s="3"/>
    </row>
    <row r="5315" spans="1:12" ht="13.5" customHeight="1" x14ac:dyDescent="0.25">
      <c r="A5315" s="3" t="s">
        <v>9</v>
      </c>
      <c r="B5315" s="2" t="s">
        <v>44097</v>
      </c>
      <c r="C5315" s="2" t="s">
        <v>21157</v>
      </c>
      <c r="D5315" s="3" t="s">
        <v>21158</v>
      </c>
      <c r="E5315" s="3" t="s">
        <v>21159</v>
      </c>
      <c r="F5315" s="3" t="s">
        <v>21160</v>
      </c>
      <c r="G5315" s="3" t="s">
        <v>21161</v>
      </c>
      <c r="H5315" s="3" t="s">
        <v>38290</v>
      </c>
      <c r="I5315" s="3" t="s">
        <v>38291</v>
      </c>
      <c r="J5315" s="3" t="s">
        <v>38292</v>
      </c>
      <c r="K5315" s="3" t="s">
        <v>38293</v>
      </c>
      <c r="L5315" s="3"/>
    </row>
    <row r="5316" spans="1:12" ht="13.5" customHeight="1" x14ac:dyDescent="0.25">
      <c r="A5316" s="3" t="s">
        <v>9</v>
      </c>
      <c r="B5316" s="2" t="s">
        <v>44098</v>
      </c>
      <c r="C5316" s="2" t="s">
        <v>21162</v>
      </c>
      <c r="D5316" s="3" t="s">
        <v>21163</v>
      </c>
      <c r="E5316" s="3" t="s">
        <v>21164</v>
      </c>
      <c r="F5316" s="3" t="s">
        <v>21165</v>
      </c>
      <c r="G5316" s="3" t="s">
        <v>21166</v>
      </c>
      <c r="H5316" s="3" t="s">
        <v>38294</v>
      </c>
      <c r="I5316" s="3" t="s">
        <v>38295</v>
      </c>
      <c r="J5316" s="3" t="s">
        <v>38296</v>
      </c>
      <c r="K5316" s="4" t="s">
        <v>38297</v>
      </c>
      <c r="L5316" s="3"/>
    </row>
    <row r="5317" spans="1:12" ht="13.5" customHeight="1" x14ac:dyDescent="0.25">
      <c r="A5317" s="3" t="s">
        <v>9</v>
      </c>
      <c r="B5317" s="2" t="s">
        <v>44099</v>
      </c>
      <c r="C5317" s="2" t="s">
        <v>21167</v>
      </c>
      <c r="D5317" s="3" t="s">
        <v>21168</v>
      </c>
      <c r="E5317" s="3" t="s">
        <v>21169</v>
      </c>
      <c r="F5317" s="3" t="s">
        <v>21170</v>
      </c>
      <c r="G5317" s="3" t="s">
        <v>21171</v>
      </c>
      <c r="H5317" s="3" t="s">
        <v>38298</v>
      </c>
      <c r="I5317" s="3" t="s">
        <v>38299</v>
      </c>
      <c r="J5317" s="3" t="s">
        <v>38300</v>
      </c>
      <c r="K5317" s="4" t="s">
        <v>38301</v>
      </c>
      <c r="L5317" s="3"/>
    </row>
    <row r="5318" spans="1:12" ht="13.5" customHeight="1" x14ac:dyDescent="0.25">
      <c r="A5318" s="3" t="s">
        <v>9</v>
      </c>
      <c r="B5318" s="2" t="s">
        <v>44100</v>
      </c>
      <c r="C5318" s="2" t="s">
        <v>21172</v>
      </c>
      <c r="D5318" s="3" t="s">
        <v>21173</v>
      </c>
      <c r="E5318" s="3" t="s">
        <v>21174</v>
      </c>
      <c r="F5318" s="3" t="s">
        <v>21175</v>
      </c>
      <c r="G5318" s="3" t="s">
        <v>21176</v>
      </c>
      <c r="H5318" s="3" t="s">
        <v>38302</v>
      </c>
      <c r="I5318" s="3" t="s">
        <v>38303</v>
      </c>
      <c r="J5318" s="3" t="s">
        <v>38304</v>
      </c>
      <c r="K5318" s="4" t="s">
        <v>38305</v>
      </c>
      <c r="L5318" s="3"/>
    </row>
    <row r="5319" spans="1:12" ht="13.5" customHeight="1" x14ac:dyDescent="0.25">
      <c r="A5319" s="3" t="s">
        <v>9</v>
      </c>
      <c r="B5319" s="2" t="s">
        <v>44101</v>
      </c>
      <c r="C5319" s="2" t="s">
        <v>21177</v>
      </c>
      <c r="D5319" s="3" t="s">
        <v>21178</v>
      </c>
      <c r="E5319" s="3" t="s">
        <v>21179</v>
      </c>
      <c r="F5319" s="3" t="s">
        <v>21180</v>
      </c>
      <c r="G5319" s="3" t="s">
        <v>21178</v>
      </c>
      <c r="H5319" s="3" t="s">
        <v>38306</v>
      </c>
      <c r="I5319" s="3" t="s">
        <v>38307</v>
      </c>
      <c r="J5319" s="3" t="s">
        <v>38308</v>
      </c>
      <c r="K5319" s="4" t="s">
        <v>38306</v>
      </c>
      <c r="L5319" s="3"/>
    </row>
    <row r="5320" spans="1:12" ht="13.5" customHeight="1" x14ac:dyDescent="0.25">
      <c r="A5320" s="3" t="s">
        <v>9</v>
      </c>
      <c r="B5320" s="2" t="s">
        <v>44102</v>
      </c>
      <c r="C5320" s="2" t="s">
        <v>21181</v>
      </c>
      <c r="D5320" s="3" t="s">
        <v>21182</v>
      </c>
      <c r="E5320" s="3" t="s">
        <v>21183</v>
      </c>
      <c r="F5320" s="3" t="s">
        <v>21184</v>
      </c>
      <c r="G5320" s="3" t="s">
        <v>21185</v>
      </c>
      <c r="H5320" s="3" t="s">
        <v>38309</v>
      </c>
      <c r="I5320" s="3" t="s">
        <v>38310</v>
      </c>
      <c r="J5320" s="3" t="s">
        <v>38311</v>
      </c>
      <c r="K5320" s="4" t="s">
        <v>38312</v>
      </c>
      <c r="L5320" s="3"/>
    </row>
    <row r="5321" spans="1:12" ht="13.5" customHeight="1" x14ac:dyDescent="0.25">
      <c r="A5321" s="3" t="s">
        <v>9</v>
      </c>
      <c r="B5321" s="2" t="s">
        <v>44103</v>
      </c>
      <c r="C5321" s="2" t="s">
        <v>21186</v>
      </c>
      <c r="D5321" s="3" t="s">
        <v>21187</v>
      </c>
      <c r="E5321" s="3" t="s">
        <v>21188</v>
      </c>
      <c r="F5321" s="3" t="s">
        <v>21189</v>
      </c>
      <c r="G5321" s="3" t="s">
        <v>21190</v>
      </c>
      <c r="H5321" s="3" t="s">
        <v>38313</v>
      </c>
      <c r="I5321" s="3" t="s">
        <v>38314</v>
      </c>
      <c r="J5321" s="3" t="s">
        <v>38315</v>
      </c>
      <c r="K5321" s="4" t="s">
        <v>38316</v>
      </c>
      <c r="L5321" s="3"/>
    </row>
    <row r="5322" spans="1:12" ht="13.5" customHeight="1" x14ac:dyDescent="0.25">
      <c r="A5322" s="3" t="s">
        <v>9</v>
      </c>
      <c r="B5322" s="2" t="s">
        <v>44104</v>
      </c>
      <c r="C5322" s="2" t="s">
        <v>21191</v>
      </c>
      <c r="D5322" s="3" t="s">
        <v>21192</v>
      </c>
      <c r="E5322" s="3" t="s">
        <v>21193</v>
      </c>
      <c r="F5322" s="3" t="s">
        <v>21194</v>
      </c>
      <c r="G5322" s="3" t="s">
        <v>21195</v>
      </c>
      <c r="H5322" s="3" t="s">
        <v>38317</v>
      </c>
      <c r="I5322" s="3" t="s">
        <v>38318</v>
      </c>
      <c r="J5322" s="3" t="s">
        <v>38319</v>
      </c>
      <c r="K5322" s="3" t="s">
        <v>38320</v>
      </c>
      <c r="L5322" s="3"/>
    </row>
    <row r="5323" spans="1:12" ht="13.5" customHeight="1" x14ac:dyDescent="0.25">
      <c r="A5323" s="3" t="s">
        <v>9</v>
      </c>
      <c r="B5323" s="2" t="s">
        <v>44105</v>
      </c>
      <c r="C5323" s="2" t="s">
        <v>21196</v>
      </c>
      <c r="D5323" s="3" t="s">
        <v>21197</v>
      </c>
      <c r="E5323" s="3" t="s">
        <v>21198</v>
      </c>
      <c r="F5323" s="3" t="s">
        <v>21199</v>
      </c>
      <c r="G5323" s="3" t="s">
        <v>21200</v>
      </c>
      <c r="H5323" s="3" t="s">
        <v>38321</v>
      </c>
      <c r="I5323" s="3" t="s">
        <v>38322</v>
      </c>
      <c r="J5323" s="3" t="s">
        <v>38323</v>
      </c>
      <c r="K5323" s="3" t="s">
        <v>38324</v>
      </c>
      <c r="L5323" s="3"/>
    </row>
    <row r="5324" spans="1:12" ht="13.5" customHeight="1" x14ac:dyDescent="0.25">
      <c r="A5324" s="3" t="s">
        <v>9</v>
      </c>
      <c r="B5324" s="2" t="s">
        <v>44106</v>
      </c>
      <c r="C5324" s="2" t="s">
        <v>21201</v>
      </c>
      <c r="D5324" s="3" t="s">
        <v>21202</v>
      </c>
      <c r="E5324" s="3" t="s">
        <v>21203</v>
      </c>
      <c r="F5324" s="3" t="s">
        <v>21204</v>
      </c>
      <c r="G5324" s="3" t="s">
        <v>21205</v>
      </c>
      <c r="H5324" s="3" t="s">
        <v>38325</v>
      </c>
      <c r="I5324" s="3" t="s">
        <v>38326</v>
      </c>
      <c r="J5324" s="3" t="s">
        <v>38327</v>
      </c>
      <c r="K5324" s="3" t="s">
        <v>38328</v>
      </c>
      <c r="L5324" s="3"/>
    </row>
    <row r="5325" spans="1:12" ht="13.5" customHeight="1" x14ac:dyDescent="0.25">
      <c r="A5325" s="3" t="s">
        <v>9</v>
      </c>
      <c r="B5325" s="2" t="s">
        <v>44107</v>
      </c>
      <c r="C5325" s="2" t="s">
        <v>21206</v>
      </c>
      <c r="D5325" s="3" t="s">
        <v>21207</v>
      </c>
      <c r="E5325" s="3" t="s">
        <v>21208</v>
      </c>
      <c r="F5325" s="3" t="s">
        <v>21209</v>
      </c>
      <c r="G5325" s="3" t="s">
        <v>21210</v>
      </c>
      <c r="H5325" s="3" t="s">
        <v>38329</v>
      </c>
      <c r="I5325" s="3" t="s">
        <v>38330</v>
      </c>
      <c r="J5325" s="3" t="s">
        <v>38331</v>
      </c>
      <c r="K5325" s="4" t="s">
        <v>38332</v>
      </c>
      <c r="L5325" s="3"/>
    </row>
    <row r="5326" spans="1:12" ht="13.5" customHeight="1" x14ac:dyDescent="0.25">
      <c r="A5326" s="3" t="s">
        <v>9</v>
      </c>
      <c r="B5326" s="2" t="s">
        <v>44108</v>
      </c>
      <c r="C5326" s="2" t="s">
        <v>21211</v>
      </c>
      <c r="D5326" s="3" t="s">
        <v>21212</v>
      </c>
      <c r="E5326" s="3" t="s">
        <v>21213</v>
      </c>
      <c r="F5326" s="3" t="s">
        <v>21214</v>
      </c>
      <c r="G5326" s="3" t="s">
        <v>21215</v>
      </c>
      <c r="H5326" s="3" t="s">
        <v>38333</v>
      </c>
      <c r="I5326" s="3" t="s">
        <v>38334</v>
      </c>
      <c r="J5326" s="3" t="s">
        <v>38335</v>
      </c>
      <c r="K5326" s="4" t="s">
        <v>38336</v>
      </c>
      <c r="L5326" s="3"/>
    </row>
    <row r="5327" spans="1:12" ht="13.5" customHeight="1" x14ac:dyDescent="0.25">
      <c r="A5327" s="3" t="s">
        <v>9</v>
      </c>
      <c r="B5327" s="2" t="s">
        <v>44109</v>
      </c>
      <c r="C5327" s="2" t="s">
        <v>21216</v>
      </c>
      <c r="D5327" s="3" t="s">
        <v>21217</v>
      </c>
      <c r="E5327" s="3" t="s">
        <v>21218</v>
      </c>
      <c r="F5327" s="3" t="s">
        <v>21219</v>
      </c>
      <c r="G5327" s="3" t="s">
        <v>21220</v>
      </c>
      <c r="H5327" s="3" t="s">
        <v>38337</v>
      </c>
      <c r="I5327" s="3" t="s">
        <v>38338</v>
      </c>
      <c r="J5327" s="3" t="s">
        <v>38339</v>
      </c>
      <c r="K5327" s="4" t="s">
        <v>38340</v>
      </c>
      <c r="L5327" s="3"/>
    </row>
    <row r="5328" spans="1:12" ht="13.5" customHeight="1" x14ac:dyDescent="0.25">
      <c r="A5328" s="3" t="s">
        <v>9</v>
      </c>
      <c r="B5328" s="2" t="s">
        <v>44110</v>
      </c>
      <c r="C5328" s="2" t="s">
        <v>21221</v>
      </c>
      <c r="D5328" s="3" t="s">
        <v>21222</v>
      </c>
      <c r="E5328" s="3" t="s">
        <v>21222</v>
      </c>
      <c r="F5328" s="3" t="s">
        <v>21223</v>
      </c>
      <c r="G5328" s="3" t="s">
        <v>21224</v>
      </c>
      <c r="H5328" s="3" t="s">
        <v>38341</v>
      </c>
      <c r="I5328" s="3" t="s">
        <v>38341</v>
      </c>
      <c r="J5328" s="3" t="s">
        <v>38342</v>
      </c>
      <c r="K5328" s="3" t="s">
        <v>38343</v>
      </c>
      <c r="L5328" s="3"/>
    </row>
    <row r="5329" spans="1:12" ht="13.5" customHeight="1" x14ac:dyDescent="0.25">
      <c r="A5329" s="3" t="s">
        <v>9</v>
      </c>
      <c r="B5329" s="2" t="s">
        <v>44111</v>
      </c>
      <c r="C5329" s="2" t="s">
        <v>21225</v>
      </c>
      <c r="D5329" s="3" t="s">
        <v>21226</v>
      </c>
      <c r="E5329" s="3" t="s">
        <v>21226</v>
      </c>
      <c r="F5329" s="3" t="s">
        <v>21227</v>
      </c>
      <c r="G5329" s="3" t="s">
        <v>21228</v>
      </c>
      <c r="H5329" s="3" t="s">
        <v>38344</v>
      </c>
      <c r="I5329" s="3" t="s">
        <v>38344</v>
      </c>
      <c r="J5329" s="3" t="s">
        <v>38345</v>
      </c>
      <c r="K5329" s="3" t="s">
        <v>38346</v>
      </c>
      <c r="L5329" s="3"/>
    </row>
    <row r="5330" spans="1:12" ht="13.5" customHeight="1" x14ac:dyDescent="0.25">
      <c r="A5330" s="3" t="s">
        <v>9</v>
      </c>
      <c r="B5330" s="2" t="s">
        <v>44112</v>
      </c>
      <c r="C5330" s="2" t="s">
        <v>21229</v>
      </c>
      <c r="D5330" s="3" t="s">
        <v>21230</v>
      </c>
      <c r="E5330" s="3" t="s">
        <v>21231</v>
      </c>
      <c r="F5330" s="3" t="s">
        <v>21232</v>
      </c>
      <c r="G5330" s="3" t="s">
        <v>21233</v>
      </c>
      <c r="H5330" s="3" t="s">
        <v>38347</v>
      </c>
      <c r="I5330" s="3" t="s">
        <v>38348</v>
      </c>
      <c r="J5330" s="3" t="s">
        <v>38349</v>
      </c>
      <c r="K5330" s="3" t="s">
        <v>38350</v>
      </c>
      <c r="L5330" s="3"/>
    </row>
    <row r="5331" spans="1:12" ht="13.5" customHeight="1" x14ac:dyDescent="0.25">
      <c r="A5331" s="3" t="s">
        <v>54</v>
      </c>
      <c r="B5331" s="2" t="s">
        <v>44113</v>
      </c>
      <c r="C5331" s="2" t="s">
        <v>21234</v>
      </c>
      <c r="D5331" s="3" t="s">
        <v>21235</v>
      </c>
      <c r="E5331" s="3" t="s">
        <v>21235</v>
      </c>
      <c r="F5331" s="3" t="s">
        <v>21236</v>
      </c>
      <c r="G5331" s="3" t="s">
        <v>21235</v>
      </c>
      <c r="H5331" s="3" t="s">
        <v>38351</v>
      </c>
      <c r="I5331" s="3" t="s">
        <v>38351</v>
      </c>
      <c r="J5331" s="3" t="s">
        <v>38352</v>
      </c>
      <c r="K5331" s="3" t="s">
        <v>38351</v>
      </c>
      <c r="L5331" s="3"/>
    </row>
    <row r="5332" spans="1:12" ht="13.5" customHeight="1" x14ac:dyDescent="0.25">
      <c r="A5332" s="3" t="s">
        <v>54</v>
      </c>
      <c r="B5332" s="2" t="s">
        <v>44114</v>
      </c>
      <c r="C5332" s="2" t="s">
        <v>21237</v>
      </c>
      <c r="D5332" s="3" t="s">
        <v>21238</v>
      </c>
      <c r="E5332" s="3" t="s">
        <v>21239</v>
      </c>
      <c r="F5332" s="3" t="s">
        <v>21240</v>
      </c>
      <c r="G5332" s="3" t="s">
        <v>21241</v>
      </c>
      <c r="H5332" s="3" t="s">
        <v>38353</v>
      </c>
      <c r="I5332" s="3" t="s">
        <v>38354</v>
      </c>
      <c r="J5332" s="3" t="s">
        <v>38355</v>
      </c>
      <c r="K5332" s="3" t="s">
        <v>38356</v>
      </c>
      <c r="L5332" s="3"/>
    </row>
    <row r="5333" spans="1:12" ht="13.5" customHeight="1" x14ac:dyDescent="0.25">
      <c r="A5333" s="3" t="s">
        <v>9</v>
      </c>
      <c r="B5333" s="2" t="s">
        <v>44114</v>
      </c>
      <c r="C5333" s="2" t="s">
        <v>21237</v>
      </c>
      <c r="D5333" s="3" t="s">
        <v>21238</v>
      </c>
      <c r="E5333" s="3" t="s">
        <v>21239</v>
      </c>
      <c r="F5333" s="3" t="s">
        <v>21240</v>
      </c>
      <c r="G5333" s="3" t="s">
        <v>21241</v>
      </c>
      <c r="H5333" s="3" t="s">
        <v>38353</v>
      </c>
      <c r="I5333" s="3" t="s">
        <v>38354</v>
      </c>
      <c r="J5333" s="3" t="s">
        <v>38355</v>
      </c>
      <c r="K5333" s="3" t="s">
        <v>38356</v>
      </c>
      <c r="L5333" s="3"/>
    </row>
    <row r="5334" spans="1:12" ht="13.5" customHeight="1" x14ac:dyDescent="0.25">
      <c r="A5334" s="3" t="s">
        <v>9</v>
      </c>
      <c r="B5334" s="2" t="s">
        <v>44115</v>
      </c>
      <c r="C5334" s="2" t="s">
        <v>21242</v>
      </c>
      <c r="D5334" s="3" t="s">
        <v>21243</v>
      </c>
      <c r="E5334" s="3" t="s">
        <v>21244</v>
      </c>
      <c r="F5334" s="3" t="s">
        <v>21245</v>
      </c>
      <c r="G5334" s="3" t="s">
        <v>21246</v>
      </c>
      <c r="H5334" s="3" t="s">
        <v>38357</v>
      </c>
      <c r="I5334" s="3" t="s">
        <v>38358</v>
      </c>
      <c r="J5334" s="3" t="s">
        <v>38359</v>
      </c>
      <c r="K5334" s="3" t="s">
        <v>38360</v>
      </c>
      <c r="L5334" s="3"/>
    </row>
    <row r="5335" spans="1:12" ht="13.5" customHeight="1" x14ac:dyDescent="0.25">
      <c r="A5335" s="3" t="s">
        <v>54</v>
      </c>
      <c r="B5335" s="2" t="s">
        <v>44116</v>
      </c>
      <c r="C5335" s="2" t="s">
        <v>21247</v>
      </c>
      <c r="D5335" s="3" t="s">
        <v>21248</v>
      </c>
      <c r="E5335" s="3" t="s">
        <v>21248</v>
      </c>
      <c r="F5335" s="3" t="s">
        <v>21249</v>
      </c>
      <c r="G5335" s="3" t="s">
        <v>21248</v>
      </c>
      <c r="H5335" s="3" t="s">
        <v>38361</v>
      </c>
      <c r="I5335" s="3" t="s">
        <v>38361</v>
      </c>
      <c r="J5335" s="3" t="s">
        <v>38362</v>
      </c>
      <c r="K5335" s="3" t="s">
        <v>38361</v>
      </c>
      <c r="L5335" s="3"/>
    </row>
    <row r="5336" spans="1:12" ht="13.5" customHeight="1" x14ac:dyDescent="0.25">
      <c r="A5336" s="3" t="s">
        <v>54</v>
      </c>
      <c r="B5336" s="2" t="s">
        <v>44117</v>
      </c>
      <c r="C5336" s="2" t="s">
        <v>21250</v>
      </c>
      <c r="D5336" s="3" t="s">
        <v>21251</v>
      </c>
      <c r="E5336" s="3" t="s">
        <v>21251</v>
      </c>
      <c r="F5336" s="3" t="s">
        <v>21252</v>
      </c>
      <c r="G5336" s="3" t="s">
        <v>21251</v>
      </c>
      <c r="H5336" s="3" t="s">
        <v>38363</v>
      </c>
      <c r="I5336" s="3" t="s">
        <v>38363</v>
      </c>
      <c r="J5336" s="3" t="s">
        <v>38364</v>
      </c>
      <c r="K5336" s="3" t="s">
        <v>38363</v>
      </c>
      <c r="L5336" s="3"/>
    </row>
    <row r="5337" spans="1:12" ht="13.5" customHeight="1" x14ac:dyDescent="0.25">
      <c r="A5337" s="3" t="s">
        <v>188</v>
      </c>
      <c r="B5337" s="2" t="s">
        <v>44118</v>
      </c>
      <c r="C5337" s="2" t="s">
        <v>21253</v>
      </c>
      <c r="D5337" s="3" t="s">
        <v>21254</v>
      </c>
      <c r="E5337" s="3" t="s">
        <v>21254</v>
      </c>
      <c r="F5337" s="3" t="s">
        <v>21255</v>
      </c>
      <c r="G5337" s="3" t="s">
        <v>21254</v>
      </c>
      <c r="H5337" s="3" t="s">
        <v>38365</v>
      </c>
      <c r="I5337" s="3" t="s">
        <v>38365</v>
      </c>
      <c r="J5337" s="3" t="s">
        <v>38366</v>
      </c>
      <c r="K5337" s="3" t="s">
        <v>38365</v>
      </c>
      <c r="L5337" s="3"/>
    </row>
    <row r="5338" spans="1:12" ht="13.5" customHeight="1" x14ac:dyDescent="0.25">
      <c r="A5338" s="3" t="s">
        <v>106</v>
      </c>
      <c r="B5338" s="2" t="s">
        <v>44119</v>
      </c>
      <c r="C5338" s="2" t="s">
        <v>21256</v>
      </c>
      <c r="D5338" s="3" t="s">
        <v>21257</v>
      </c>
      <c r="E5338" s="3" t="s">
        <v>21258</v>
      </c>
      <c r="F5338" s="3" t="s">
        <v>21259</v>
      </c>
      <c r="G5338" s="3" t="s">
        <v>21260</v>
      </c>
      <c r="H5338" s="3" t="s">
        <v>38367</v>
      </c>
      <c r="I5338" s="3" t="s">
        <v>38368</v>
      </c>
      <c r="J5338" s="3" t="s">
        <v>38369</v>
      </c>
      <c r="K5338" s="3" t="s">
        <v>38370</v>
      </c>
      <c r="L5338" s="3"/>
    </row>
    <row r="5339" spans="1:12" ht="13.5" customHeight="1" x14ac:dyDescent="0.25">
      <c r="A5339" s="3" t="s">
        <v>70</v>
      </c>
      <c r="B5339" s="2" t="s">
        <v>44120</v>
      </c>
      <c r="C5339" s="2" t="s">
        <v>21261</v>
      </c>
      <c r="D5339" s="3" t="s">
        <v>21262</v>
      </c>
      <c r="E5339" s="3" t="s">
        <v>21262</v>
      </c>
      <c r="F5339" s="3" t="s">
        <v>21263</v>
      </c>
      <c r="G5339" s="3" t="s">
        <v>21264</v>
      </c>
      <c r="H5339" s="3" t="s">
        <v>38371</v>
      </c>
      <c r="I5339" s="3" t="s">
        <v>38371</v>
      </c>
      <c r="J5339" s="3" t="s">
        <v>38372</v>
      </c>
      <c r="K5339" s="4" t="s">
        <v>38373</v>
      </c>
      <c r="L5339" s="3"/>
    </row>
    <row r="5340" spans="1:12" ht="13.5" customHeight="1" x14ac:dyDescent="0.25">
      <c r="A5340" s="3" t="s">
        <v>70</v>
      </c>
      <c r="B5340" s="2" t="s">
        <v>44121</v>
      </c>
      <c r="C5340" s="2" t="s">
        <v>21265</v>
      </c>
      <c r="D5340" s="3" t="s">
        <v>21266</v>
      </c>
      <c r="E5340" s="3" t="s">
        <v>21266</v>
      </c>
      <c r="F5340" s="3" t="s">
        <v>21267</v>
      </c>
      <c r="G5340" s="3" t="s">
        <v>21268</v>
      </c>
      <c r="H5340" s="3" t="s">
        <v>38374</v>
      </c>
      <c r="I5340" s="3" t="s">
        <v>38374</v>
      </c>
      <c r="J5340" s="3" t="s">
        <v>38375</v>
      </c>
      <c r="K5340" s="4" t="s">
        <v>38376</v>
      </c>
      <c r="L5340" s="3"/>
    </row>
    <row r="5341" spans="1:12" ht="13.5" customHeight="1" x14ac:dyDescent="0.25">
      <c r="A5341" s="3" t="s">
        <v>188</v>
      </c>
      <c r="B5341" s="2" t="s">
        <v>44122</v>
      </c>
      <c r="C5341" s="2" t="s">
        <v>21269</v>
      </c>
      <c r="D5341" s="3" t="s">
        <v>21270</v>
      </c>
      <c r="E5341" s="3" t="s">
        <v>21270</v>
      </c>
      <c r="F5341" s="3" t="s">
        <v>21271</v>
      </c>
      <c r="G5341" s="3" t="s">
        <v>21270</v>
      </c>
      <c r="H5341" s="3" t="s">
        <v>38377</v>
      </c>
      <c r="I5341" s="3" t="s">
        <v>38377</v>
      </c>
      <c r="J5341" s="3" t="s">
        <v>38378</v>
      </c>
      <c r="K5341" s="3" t="s">
        <v>38377</v>
      </c>
      <c r="L5341" s="3"/>
    </row>
    <row r="5342" spans="1:12" ht="13.5" customHeight="1" x14ac:dyDescent="0.25">
      <c r="A5342" s="3" t="s">
        <v>9</v>
      </c>
      <c r="B5342" s="2" t="s">
        <v>44123</v>
      </c>
      <c r="C5342" s="2" t="s">
        <v>21272</v>
      </c>
      <c r="D5342" s="3" t="s">
        <v>21273</v>
      </c>
      <c r="E5342" s="3" t="s">
        <v>21273</v>
      </c>
      <c r="F5342" s="3" t="s">
        <v>21274</v>
      </c>
      <c r="G5342" s="3" t="s">
        <v>21275</v>
      </c>
      <c r="H5342" s="3" t="s">
        <v>38379</v>
      </c>
      <c r="I5342" s="3" t="s">
        <v>38379</v>
      </c>
      <c r="J5342" s="3" t="s">
        <v>38380</v>
      </c>
      <c r="K5342" s="3" t="s">
        <v>38381</v>
      </c>
      <c r="L5342" s="3"/>
    </row>
    <row r="5343" spans="1:12" ht="13.5" customHeight="1" x14ac:dyDescent="0.25">
      <c r="A5343" s="3" t="s">
        <v>9</v>
      </c>
      <c r="B5343" s="2" t="s">
        <v>44124</v>
      </c>
      <c r="C5343" s="2" t="s">
        <v>21276</v>
      </c>
      <c r="D5343" s="3" t="s">
        <v>21277</v>
      </c>
      <c r="E5343" s="3" t="s">
        <v>21277</v>
      </c>
      <c r="F5343" s="3" t="s">
        <v>21278</v>
      </c>
      <c r="G5343" s="3" t="s">
        <v>21279</v>
      </c>
      <c r="H5343" s="3" t="s">
        <v>38382</v>
      </c>
      <c r="I5343" s="3" t="s">
        <v>38382</v>
      </c>
      <c r="J5343" s="3" t="s">
        <v>38383</v>
      </c>
      <c r="K5343" s="3" t="s">
        <v>38384</v>
      </c>
      <c r="L5343" s="3"/>
    </row>
    <row r="5344" spans="1:12" ht="13.5" customHeight="1" x14ac:dyDescent="0.25">
      <c r="A5344" s="3" t="s">
        <v>70</v>
      </c>
      <c r="B5344" s="2" t="s">
        <v>44125</v>
      </c>
      <c r="C5344" s="2" t="s">
        <v>21280</v>
      </c>
      <c r="D5344" s="3" t="s">
        <v>21281</v>
      </c>
      <c r="E5344" s="3" t="s">
        <v>21281</v>
      </c>
      <c r="F5344" s="3" t="s">
        <v>21282</v>
      </c>
      <c r="G5344" s="3" t="s">
        <v>21283</v>
      </c>
      <c r="H5344" s="3" t="s">
        <v>38385</v>
      </c>
      <c r="I5344" s="3" t="s">
        <v>38385</v>
      </c>
      <c r="J5344" s="3" t="s">
        <v>38386</v>
      </c>
      <c r="K5344" s="3" t="s">
        <v>38387</v>
      </c>
      <c r="L5344" s="3"/>
    </row>
    <row r="5345" spans="1:12" ht="13.5" customHeight="1" x14ac:dyDescent="0.25">
      <c r="A5345" s="3" t="s">
        <v>9</v>
      </c>
      <c r="B5345" s="2" t="s">
        <v>44126</v>
      </c>
      <c r="C5345" s="2" t="s">
        <v>21284</v>
      </c>
      <c r="D5345" s="3" t="s">
        <v>21285</v>
      </c>
      <c r="E5345" s="3" t="s">
        <v>21285</v>
      </c>
      <c r="F5345" s="3" t="s">
        <v>21286</v>
      </c>
      <c r="G5345" s="3" t="s">
        <v>21287</v>
      </c>
      <c r="H5345" s="3" t="s">
        <v>38388</v>
      </c>
      <c r="I5345" s="3" t="s">
        <v>38388</v>
      </c>
      <c r="J5345" s="3" t="s">
        <v>38389</v>
      </c>
      <c r="K5345" s="3" t="s">
        <v>38390</v>
      </c>
      <c r="L5345" s="3"/>
    </row>
    <row r="5346" spans="1:12" ht="13.5" customHeight="1" x14ac:dyDescent="0.25">
      <c r="A5346" s="3" t="s">
        <v>70</v>
      </c>
      <c r="B5346" s="2" t="s">
        <v>44127</v>
      </c>
      <c r="C5346" s="2" t="s">
        <v>21288</v>
      </c>
      <c r="D5346" s="3" t="s">
        <v>21289</v>
      </c>
      <c r="E5346" s="3" t="s">
        <v>21289</v>
      </c>
      <c r="F5346" s="3" t="s">
        <v>21290</v>
      </c>
      <c r="G5346" s="3" t="s">
        <v>21291</v>
      </c>
      <c r="H5346" s="3" t="s">
        <v>38391</v>
      </c>
      <c r="I5346" s="3" t="s">
        <v>38391</v>
      </c>
      <c r="J5346" s="3" t="s">
        <v>38392</v>
      </c>
      <c r="K5346" s="3" t="s">
        <v>38393</v>
      </c>
      <c r="L5346" s="3"/>
    </row>
    <row r="5347" spans="1:12" ht="13.5" customHeight="1" x14ac:dyDescent="0.25">
      <c r="A5347" s="3" t="s">
        <v>9</v>
      </c>
      <c r="B5347" s="2" t="s">
        <v>44128</v>
      </c>
      <c r="C5347" s="2" t="s">
        <v>21292</v>
      </c>
      <c r="D5347" s="3" t="s">
        <v>21293</v>
      </c>
      <c r="E5347" s="3" t="s">
        <v>21294</v>
      </c>
      <c r="F5347" s="3" t="s">
        <v>21295</v>
      </c>
      <c r="G5347" s="3" t="s">
        <v>21296</v>
      </c>
      <c r="H5347" s="3" t="s">
        <v>38394</v>
      </c>
      <c r="I5347" s="3" t="s">
        <v>38395</v>
      </c>
      <c r="J5347" s="3" t="s">
        <v>38396</v>
      </c>
      <c r="K5347" s="3" t="s">
        <v>38397</v>
      </c>
      <c r="L5347" s="3"/>
    </row>
    <row r="5348" spans="1:12" ht="13.5" customHeight="1" x14ac:dyDescent="0.25">
      <c r="A5348" s="3" t="s">
        <v>188</v>
      </c>
      <c r="B5348" s="2" t="s">
        <v>44129</v>
      </c>
      <c r="C5348" s="2" t="s">
        <v>21297</v>
      </c>
      <c r="D5348" s="3" t="s">
        <v>21298</v>
      </c>
      <c r="E5348" s="3" t="s">
        <v>21298</v>
      </c>
      <c r="F5348" s="3" t="s">
        <v>21299</v>
      </c>
      <c r="G5348" s="3" t="s">
        <v>21298</v>
      </c>
      <c r="H5348" s="3" t="s">
        <v>38398</v>
      </c>
      <c r="I5348" s="3" t="s">
        <v>38398</v>
      </c>
      <c r="J5348" s="3" t="s">
        <v>38399</v>
      </c>
      <c r="K5348" s="3" t="s">
        <v>38398</v>
      </c>
      <c r="L5348" s="3"/>
    </row>
    <row r="5349" spans="1:12" ht="13.5" customHeight="1" x14ac:dyDescent="0.25">
      <c r="A5349" s="3" t="s">
        <v>54</v>
      </c>
      <c r="B5349" s="2" t="s">
        <v>44130</v>
      </c>
      <c r="C5349" s="2" t="s">
        <v>21300</v>
      </c>
      <c r="D5349" s="3" t="s">
        <v>21301</v>
      </c>
      <c r="E5349" s="3" t="s">
        <v>21301</v>
      </c>
      <c r="F5349" s="3" t="s">
        <v>21302</v>
      </c>
      <c r="G5349" s="3" t="s">
        <v>21301</v>
      </c>
      <c r="H5349" s="3" t="s">
        <v>38400</v>
      </c>
      <c r="I5349" s="3" t="s">
        <v>38400</v>
      </c>
      <c r="J5349" s="3" t="s">
        <v>38401</v>
      </c>
      <c r="K5349" s="3" t="s">
        <v>38400</v>
      </c>
      <c r="L5349" s="3"/>
    </row>
    <row r="5350" spans="1:12" ht="13.5" customHeight="1" x14ac:dyDescent="0.25">
      <c r="A5350" s="3" t="s">
        <v>9</v>
      </c>
      <c r="B5350" s="2" t="s">
        <v>44131</v>
      </c>
      <c r="C5350" s="2" t="s">
        <v>21303</v>
      </c>
      <c r="D5350" s="3" t="s">
        <v>21304</v>
      </c>
      <c r="E5350" s="3" t="s">
        <v>21304</v>
      </c>
      <c r="F5350" s="3" t="s">
        <v>21305</v>
      </c>
      <c r="G5350" s="3" t="s">
        <v>21306</v>
      </c>
      <c r="H5350" s="3" t="s">
        <v>38402</v>
      </c>
      <c r="I5350" s="3" t="s">
        <v>38402</v>
      </c>
      <c r="J5350" s="3" t="s">
        <v>38403</v>
      </c>
      <c r="K5350" s="3" t="s">
        <v>38404</v>
      </c>
      <c r="L5350" s="3"/>
    </row>
    <row r="5351" spans="1:12" ht="13.5" customHeight="1" x14ac:dyDescent="0.25">
      <c r="A5351" s="3" t="s">
        <v>9</v>
      </c>
      <c r="B5351" s="2" t="s">
        <v>44132</v>
      </c>
      <c r="C5351" s="2" t="s">
        <v>21307</v>
      </c>
      <c r="D5351" s="3" t="s">
        <v>21308</v>
      </c>
      <c r="E5351" s="3" t="s">
        <v>21308</v>
      </c>
      <c r="F5351" s="3" t="s">
        <v>21309</v>
      </c>
      <c r="G5351" s="3" t="s">
        <v>21310</v>
      </c>
      <c r="H5351" s="3" t="s">
        <v>38405</v>
      </c>
      <c r="I5351" s="3" t="s">
        <v>38405</v>
      </c>
      <c r="J5351" s="3" t="s">
        <v>38406</v>
      </c>
      <c r="K5351" s="3" t="s">
        <v>38407</v>
      </c>
      <c r="L5351" s="3"/>
    </row>
    <row r="5352" spans="1:12" ht="13.5" customHeight="1" x14ac:dyDescent="0.25">
      <c r="A5352" s="3" t="s">
        <v>9</v>
      </c>
      <c r="B5352" s="2" t="s">
        <v>44133</v>
      </c>
      <c r="C5352" s="2" t="s">
        <v>21311</v>
      </c>
      <c r="D5352" s="3" t="s">
        <v>21312</v>
      </c>
      <c r="E5352" s="3" t="s">
        <v>21313</v>
      </c>
      <c r="F5352" s="3" t="s">
        <v>21314</v>
      </c>
      <c r="G5352" s="3" t="s">
        <v>21315</v>
      </c>
      <c r="H5352" s="3" t="s">
        <v>38408</v>
      </c>
      <c r="I5352" s="3" t="s">
        <v>38409</v>
      </c>
      <c r="J5352" s="3" t="s">
        <v>38410</v>
      </c>
      <c r="K5352" s="3" t="s">
        <v>38411</v>
      </c>
      <c r="L5352" s="3"/>
    </row>
    <row r="5353" spans="1:12" ht="13.5" customHeight="1" x14ac:dyDescent="0.25">
      <c r="A5353" s="3" t="s">
        <v>9</v>
      </c>
      <c r="B5353" s="2" t="s">
        <v>44134</v>
      </c>
      <c r="C5353" s="2" t="s">
        <v>21316</v>
      </c>
      <c r="D5353" s="3" t="s">
        <v>21317</v>
      </c>
      <c r="E5353" s="3" t="s">
        <v>21317</v>
      </c>
      <c r="F5353" s="3" t="s">
        <v>21318</v>
      </c>
      <c r="G5353" s="3" t="s">
        <v>21319</v>
      </c>
      <c r="H5353" s="3" t="s">
        <v>38412</v>
      </c>
      <c r="I5353" s="3" t="s">
        <v>38412</v>
      </c>
      <c r="J5353" s="3" t="s">
        <v>38413</v>
      </c>
      <c r="K5353" s="3" t="s">
        <v>38414</v>
      </c>
      <c r="L5353" s="3"/>
    </row>
    <row r="5354" spans="1:12" ht="13.5" customHeight="1" x14ac:dyDescent="0.25">
      <c r="A5354" s="3" t="s">
        <v>9</v>
      </c>
      <c r="B5354" s="2" t="s">
        <v>44135</v>
      </c>
      <c r="C5354" s="2" t="s">
        <v>21320</v>
      </c>
      <c r="D5354" s="3" t="s">
        <v>21321</v>
      </c>
      <c r="E5354" s="3" t="s">
        <v>21322</v>
      </c>
      <c r="F5354" s="3" t="s">
        <v>21323</v>
      </c>
      <c r="G5354" s="3" t="s">
        <v>21324</v>
      </c>
      <c r="H5354" s="3" t="s">
        <v>38415</v>
      </c>
      <c r="I5354" s="3" t="s">
        <v>38416</v>
      </c>
      <c r="J5354" s="3" t="s">
        <v>38417</v>
      </c>
      <c r="K5354" s="3" t="s">
        <v>38418</v>
      </c>
      <c r="L5354" s="3"/>
    </row>
    <row r="5355" spans="1:12" ht="13.5" customHeight="1" x14ac:dyDescent="0.25">
      <c r="A5355" s="3" t="s">
        <v>988</v>
      </c>
      <c r="B5355" s="2" t="s">
        <v>44136</v>
      </c>
      <c r="C5355" s="2" t="s">
        <v>21325</v>
      </c>
      <c r="D5355" s="3" t="s">
        <v>21326</v>
      </c>
      <c r="E5355" s="3" t="s">
        <v>21326</v>
      </c>
      <c r="F5355" s="3" t="s">
        <v>21327</v>
      </c>
      <c r="G5355" s="3" t="s">
        <v>21328</v>
      </c>
      <c r="H5355" s="3" t="s">
        <v>38419</v>
      </c>
      <c r="I5355" s="3" t="s">
        <v>38419</v>
      </c>
      <c r="J5355" s="3" t="s">
        <v>38420</v>
      </c>
      <c r="K5355" s="3" t="s">
        <v>38421</v>
      </c>
      <c r="L5355" s="3"/>
    </row>
    <row r="5356" spans="1:12" ht="13.5" customHeight="1" x14ac:dyDescent="0.25">
      <c r="A5356" s="3" t="s">
        <v>988</v>
      </c>
      <c r="B5356" s="2" t="s">
        <v>44137</v>
      </c>
      <c r="C5356" s="2" t="s">
        <v>21329</v>
      </c>
      <c r="D5356" s="3" t="s">
        <v>21330</v>
      </c>
      <c r="E5356" s="3" t="s">
        <v>21330</v>
      </c>
      <c r="F5356" s="3" t="s">
        <v>21331</v>
      </c>
      <c r="G5356" s="3" t="s">
        <v>21332</v>
      </c>
      <c r="H5356" s="3" t="s">
        <v>38422</v>
      </c>
      <c r="I5356" s="3" t="s">
        <v>38422</v>
      </c>
      <c r="J5356" s="3" t="s">
        <v>38423</v>
      </c>
      <c r="K5356" s="3" t="s">
        <v>38424</v>
      </c>
      <c r="L5356" s="3"/>
    </row>
    <row r="5357" spans="1:12" ht="13.5" customHeight="1" x14ac:dyDescent="0.25">
      <c r="A5357" s="3" t="s">
        <v>9</v>
      </c>
      <c r="B5357" s="2" t="s">
        <v>44138</v>
      </c>
      <c r="C5357" s="2" t="s">
        <v>21333</v>
      </c>
      <c r="D5357" s="3" t="s">
        <v>21334</v>
      </c>
      <c r="E5357" s="3" t="s">
        <v>21335</v>
      </c>
      <c r="F5357" s="3" t="s">
        <v>21336</v>
      </c>
      <c r="G5357" s="3" t="s">
        <v>21337</v>
      </c>
      <c r="H5357" s="3" t="s">
        <v>38425</v>
      </c>
      <c r="I5357" s="3" t="s">
        <v>38426</v>
      </c>
      <c r="J5357" s="3" t="s">
        <v>38427</v>
      </c>
      <c r="K5357" s="4" t="s">
        <v>38428</v>
      </c>
      <c r="L5357" s="3"/>
    </row>
    <row r="5358" spans="1:12" ht="13.5" customHeight="1" x14ac:dyDescent="0.25">
      <c r="A5358" s="3" t="s">
        <v>9</v>
      </c>
      <c r="B5358" s="2" t="s">
        <v>44139</v>
      </c>
      <c r="C5358" s="2" t="s">
        <v>21338</v>
      </c>
      <c r="D5358" s="3" t="s">
        <v>21339</v>
      </c>
      <c r="E5358" s="3" t="s">
        <v>21339</v>
      </c>
      <c r="F5358" s="3" t="s">
        <v>21340</v>
      </c>
      <c r="G5358" s="3" t="s">
        <v>21341</v>
      </c>
      <c r="H5358" s="3" t="s">
        <v>38429</v>
      </c>
      <c r="I5358" s="3" t="s">
        <v>38429</v>
      </c>
      <c r="J5358" s="3" t="s">
        <v>38430</v>
      </c>
      <c r="K5358" s="3" t="s">
        <v>38431</v>
      </c>
      <c r="L5358" s="3"/>
    </row>
    <row r="5359" spans="1:12" ht="13.5" customHeight="1" x14ac:dyDescent="0.25">
      <c r="A5359" s="3" t="s">
        <v>9</v>
      </c>
      <c r="B5359" s="2" t="s">
        <v>44140</v>
      </c>
      <c r="C5359" s="2" t="s">
        <v>21342</v>
      </c>
      <c r="D5359" s="3" t="s">
        <v>21343</v>
      </c>
      <c r="E5359" s="3" t="s">
        <v>21344</v>
      </c>
      <c r="F5359" s="3" t="s">
        <v>21345</v>
      </c>
      <c r="G5359" s="3" t="s">
        <v>21346</v>
      </c>
      <c r="H5359" s="3" t="s">
        <v>38432</v>
      </c>
      <c r="I5359" s="3" t="s">
        <v>38433</v>
      </c>
      <c r="J5359" s="3" t="s">
        <v>38434</v>
      </c>
      <c r="K5359" s="4" t="s">
        <v>38435</v>
      </c>
      <c r="L5359" s="3"/>
    </row>
    <row r="5360" spans="1:12" ht="13.5" customHeight="1" x14ac:dyDescent="0.25">
      <c r="A5360" s="3" t="s">
        <v>9</v>
      </c>
      <c r="B5360" s="2" t="s">
        <v>44141</v>
      </c>
      <c r="C5360" s="2" t="s">
        <v>21347</v>
      </c>
      <c r="D5360" s="3" t="s">
        <v>21348</v>
      </c>
      <c r="E5360" s="3" t="s">
        <v>21348</v>
      </c>
      <c r="F5360" s="3" t="s">
        <v>21349</v>
      </c>
      <c r="G5360" s="3" t="s">
        <v>21350</v>
      </c>
      <c r="H5360" s="3" t="s">
        <v>38436</v>
      </c>
      <c r="I5360" s="3" t="s">
        <v>38436</v>
      </c>
      <c r="J5360" s="3" t="s">
        <v>38437</v>
      </c>
      <c r="K5360" s="3" t="s">
        <v>38438</v>
      </c>
      <c r="L5360" s="3"/>
    </row>
    <row r="5361" spans="1:12" ht="13.5" customHeight="1" x14ac:dyDescent="0.25">
      <c r="A5361" s="5" t="s">
        <v>13581</v>
      </c>
      <c r="B5361" s="5" t="s">
        <v>45212</v>
      </c>
      <c r="C5361" s="5" t="s">
        <v>45213</v>
      </c>
      <c r="D5361" s="5" t="s">
        <v>45214</v>
      </c>
      <c r="E5361" s="1" t="s">
        <v>45214</v>
      </c>
      <c r="F5361" s="1" t="s">
        <v>45215</v>
      </c>
      <c r="G5361" s="1" t="s">
        <v>45216</v>
      </c>
      <c r="H5361" s="5" t="str">
        <f ca="1">IFERROR(__xludf.DUMMYFUNCTION("GOOGLETRANSLATE(D211,""en"",""ja"")"),"移行細胞/腫瘍細胞")</f>
        <v>移行細胞/腫瘍細胞</v>
      </c>
      <c r="I5361" s="5" t="str">
        <f ca="1">IFERROR(__xludf.DUMMYFUNCTION("GOOGLETRANSLATE(E211,""en"",""ja"")"),"移行細胞/腫瘍細胞")</f>
        <v>移行細胞/腫瘍細胞</v>
      </c>
      <c r="J5361" s="5" t="str">
        <f ca="1">IFERROR(__xludf.DUMMYFUNCTION("GOOGLETRANSLATE(F211,""en"",""ja"")"),"生物標本内の移行細胞と腫瘍細胞の相対的な測定値（比率またはパーセンテージ）。")</f>
        <v>生物標本内の移行細胞と腫瘍細胞の相対的な測定値（比率またはパーセンテージ）。</v>
      </c>
      <c r="K5361" s="5" t="str">
        <f ca="1">IFERROR(__xludf.DUMMYFUNCTION("GOOGLETRANSLATE(G211,""en"",""ja"")"),"移行細胞と腫瘍細胞比の測定")</f>
        <v>移行細胞と腫瘍細胞比の測定</v>
      </c>
      <c r="L5361" s="3"/>
    </row>
    <row r="5362" spans="1:12" ht="13.5" customHeight="1" x14ac:dyDescent="0.25">
      <c r="A5362" s="3" t="s">
        <v>9</v>
      </c>
      <c r="B5362" s="2" t="s">
        <v>44142</v>
      </c>
      <c r="C5362" s="2" t="s">
        <v>21351</v>
      </c>
      <c r="D5362" s="3" t="s">
        <v>21352</v>
      </c>
      <c r="E5362" s="3" t="s">
        <v>21352</v>
      </c>
      <c r="F5362" s="3" t="s">
        <v>21353</v>
      </c>
      <c r="G5362" s="3" t="s">
        <v>21354</v>
      </c>
      <c r="H5362" s="3" t="s">
        <v>38439</v>
      </c>
      <c r="I5362" s="3" t="s">
        <v>38439</v>
      </c>
      <c r="J5362" s="3" t="s">
        <v>38440</v>
      </c>
      <c r="K5362" s="3" t="s">
        <v>38441</v>
      </c>
      <c r="L5362" s="3"/>
    </row>
    <row r="5363" spans="1:12" ht="13.5" customHeight="1" x14ac:dyDescent="0.25">
      <c r="A5363" s="3" t="s">
        <v>162</v>
      </c>
      <c r="B5363" s="2" t="s">
        <v>44143</v>
      </c>
      <c r="C5363" s="2" t="s">
        <v>21355</v>
      </c>
      <c r="D5363" s="3" t="s">
        <v>21356</v>
      </c>
      <c r="E5363" s="3" t="s">
        <v>21356</v>
      </c>
      <c r="F5363" s="3" t="s">
        <v>21357</v>
      </c>
      <c r="G5363" s="3" t="s">
        <v>21358</v>
      </c>
      <c r="H5363" s="3" t="s">
        <v>38442</v>
      </c>
      <c r="I5363" s="3" t="s">
        <v>38442</v>
      </c>
      <c r="J5363" s="3" t="s">
        <v>38443</v>
      </c>
      <c r="K5363" s="3" t="s">
        <v>38444</v>
      </c>
      <c r="L5363" s="3"/>
    </row>
    <row r="5364" spans="1:12" ht="13.5" customHeight="1" x14ac:dyDescent="0.25">
      <c r="A5364" s="3" t="s">
        <v>162</v>
      </c>
      <c r="B5364" s="2" t="s">
        <v>44144</v>
      </c>
      <c r="C5364" s="2" t="s">
        <v>21359</v>
      </c>
      <c r="D5364" s="3" t="s">
        <v>21360</v>
      </c>
      <c r="E5364" s="3" t="s">
        <v>21360</v>
      </c>
      <c r="F5364" s="3" t="s">
        <v>21361</v>
      </c>
      <c r="G5364" s="3" t="s">
        <v>21362</v>
      </c>
      <c r="H5364" s="3" t="s">
        <v>38445</v>
      </c>
      <c r="I5364" s="3" t="s">
        <v>38445</v>
      </c>
      <c r="J5364" s="3" t="s">
        <v>38446</v>
      </c>
      <c r="K5364" s="3" t="s">
        <v>38447</v>
      </c>
      <c r="L5364" s="3"/>
    </row>
    <row r="5365" spans="1:12" ht="13.5" customHeight="1" x14ac:dyDescent="0.25">
      <c r="A5365" s="3" t="s">
        <v>162</v>
      </c>
      <c r="B5365" s="2" t="s">
        <v>44145</v>
      </c>
      <c r="C5365" s="2" t="s">
        <v>21363</v>
      </c>
      <c r="D5365" s="3" t="s">
        <v>21364</v>
      </c>
      <c r="E5365" s="3" t="s">
        <v>21364</v>
      </c>
      <c r="F5365" s="3" t="s">
        <v>21365</v>
      </c>
      <c r="G5365" s="3" t="s">
        <v>21366</v>
      </c>
      <c r="H5365" s="3" t="s">
        <v>38448</v>
      </c>
      <c r="I5365" s="3" t="s">
        <v>38448</v>
      </c>
      <c r="J5365" s="3" t="s">
        <v>38449</v>
      </c>
      <c r="K5365" s="3" t="s">
        <v>38450</v>
      </c>
      <c r="L5365" s="3"/>
    </row>
    <row r="5366" spans="1:12" ht="13.5" customHeight="1" x14ac:dyDescent="0.25">
      <c r="A5366" s="3" t="s">
        <v>84</v>
      </c>
      <c r="B5366" s="2" t="s">
        <v>44146</v>
      </c>
      <c r="C5366" s="2" t="s">
        <v>21367</v>
      </c>
      <c r="D5366" s="3" t="s">
        <v>21368</v>
      </c>
      <c r="E5366" s="3" t="s">
        <v>21369</v>
      </c>
      <c r="F5366" s="3" t="s">
        <v>21370</v>
      </c>
      <c r="G5366" s="3" t="s">
        <v>21371</v>
      </c>
      <c r="H5366" s="3" t="s">
        <v>38451</v>
      </c>
      <c r="I5366" s="3" t="s">
        <v>38452</v>
      </c>
      <c r="J5366" s="3" t="s">
        <v>38453</v>
      </c>
      <c r="K5366" s="4" t="s">
        <v>38454</v>
      </c>
      <c r="L5366" s="3"/>
    </row>
    <row r="5367" spans="1:12" ht="13.5" customHeight="1" x14ac:dyDescent="0.25">
      <c r="A5367" s="3" t="s">
        <v>9</v>
      </c>
      <c r="B5367" s="2" t="s">
        <v>44147</v>
      </c>
      <c r="C5367" s="2" t="s">
        <v>21372</v>
      </c>
      <c r="D5367" s="3" t="s">
        <v>21373</v>
      </c>
      <c r="E5367" s="3" t="s">
        <v>21374</v>
      </c>
      <c r="F5367" s="3" t="s">
        <v>21375</v>
      </c>
      <c r="G5367" s="3" t="s">
        <v>21376</v>
      </c>
      <c r="H5367" s="3" t="s">
        <v>38455</v>
      </c>
      <c r="I5367" s="3" t="s">
        <v>38456</v>
      </c>
      <c r="J5367" s="3" t="s">
        <v>38457</v>
      </c>
      <c r="K5367" s="3" t="s">
        <v>38458</v>
      </c>
      <c r="L5367" s="3"/>
    </row>
    <row r="5368" spans="1:12" ht="13.5" customHeight="1" x14ac:dyDescent="0.25">
      <c r="A5368" s="3" t="s">
        <v>9</v>
      </c>
      <c r="B5368" s="2" t="s">
        <v>44148</v>
      </c>
      <c r="C5368" s="2" t="s">
        <v>21377</v>
      </c>
      <c r="D5368" s="3" t="s">
        <v>21378</v>
      </c>
      <c r="E5368" s="3" t="s">
        <v>21379</v>
      </c>
      <c r="F5368" s="3" t="s">
        <v>21380</v>
      </c>
      <c r="G5368" s="3" t="s">
        <v>21381</v>
      </c>
      <c r="H5368" s="3" t="s">
        <v>38459</v>
      </c>
      <c r="I5368" s="3" t="s">
        <v>38460</v>
      </c>
      <c r="J5368" s="3" t="s">
        <v>38461</v>
      </c>
      <c r="K5368" s="3" t="s">
        <v>38462</v>
      </c>
      <c r="L5368" s="3"/>
    </row>
    <row r="5369" spans="1:12" ht="13.5" customHeight="1" x14ac:dyDescent="0.25">
      <c r="A5369" s="3" t="s">
        <v>506</v>
      </c>
      <c r="B5369" s="2" t="s">
        <v>44149</v>
      </c>
      <c r="C5369" s="2" t="s">
        <v>21382</v>
      </c>
      <c r="D5369" s="3" t="s">
        <v>21383</v>
      </c>
      <c r="E5369" s="3" t="s">
        <v>21383</v>
      </c>
      <c r="F5369" s="3" t="s">
        <v>21384</v>
      </c>
      <c r="G5369" s="3" t="s">
        <v>21383</v>
      </c>
      <c r="H5369" s="3" t="s">
        <v>38463</v>
      </c>
      <c r="I5369" s="3" t="s">
        <v>38463</v>
      </c>
      <c r="J5369" s="3" t="s">
        <v>38464</v>
      </c>
      <c r="K5369" s="3" t="s">
        <v>38463</v>
      </c>
      <c r="L5369" s="3"/>
    </row>
    <row r="5370" spans="1:12" ht="13.5" customHeight="1" x14ac:dyDescent="0.25">
      <c r="A5370" s="3" t="s">
        <v>9</v>
      </c>
      <c r="B5370" s="2" t="s">
        <v>44150</v>
      </c>
      <c r="C5370" s="2" t="s">
        <v>21385</v>
      </c>
      <c r="D5370" s="3" t="s">
        <v>21386</v>
      </c>
      <c r="E5370" s="3" t="s">
        <v>21386</v>
      </c>
      <c r="F5370" s="3" t="s">
        <v>21387</v>
      </c>
      <c r="G5370" s="3" t="s">
        <v>21388</v>
      </c>
      <c r="H5370" s="3" t="s">
        <v>38465</v>
      </c>
      <c r="I5370" s="3" t="s">
        <v>38465</v>
      </c>
      <c r="J5370" s="3" t="s">
        <v>38466</v>
      </c>
      <c r="K5370" s="3" t="s">
        <v>38467</v>
      </c>
      <c r="L5370" s="3"/>
    </row>
    <row r="5371" spans="1:12" ht="13.5" customHeight="1" x14ac:dyDescent="0.25">
      <c r="A5371" s="3" t="s">
        <v>70</v>
      </c>
      <c r="B5371" s="2" t="s">
        <v>44150</v>
      </c>
      <c r="C5371" s="2" t="s">
        <v>21385</v>
      </c>
      <c r="D5371" s="3" t="s">
        <v>21386</v>
      </c>
      <c r="E5371" s="3" t="s">
        <v>21386</v>
      </c>
      <c r="F5371" s="3" t="s">
        <v>21387</v>
      </c>
      <c r="G5371" s="3" t="s">
        <v>21388</v>
      </c>
      <c r="H5371" s="3" t="s">
        <v>38465</v>
      </c>
      <c r="I5371" s="3" t="s">
        <v>38465</v>
      </c>
      <c r="J5371" s="3" t="s">
        <v>38466</v>
      </c>
      <c r="K5371" s="3" t="s">
        <v>38467</v>
      </c>
      <c r="L5371" s="3"/>
    </row>
    <row r="5372" spans="1:12" ht="13.5" customHeight="1" x14ac:dyDescent="0.25">
      <c r="A5372" s="3" t="s">
        <v>70</v>
      </c>
      <c r="B5372" s="2" t="s">
        <v>44151</v>
      </c>
      <c r="C5372" s="2" t="s">
        <v>21389</v>
      </c>
      <c r="D5372" s="3" t="s">
        <v>21390</v>
      </c>
      <c r="E5372" s="3" t="s">
        <v>21390</v>
      </c>
      <c r="F5372" s="3" t="s">
        <v>21391</v>
      </c>
      <c r="G5372" s="3" t="s">
        <v>21392</v>
      </c>
      <c r="H5372" s="3" t="s">
        <v>38468</v>
      </c>
      <c r="I5372" s="3" t="s">
        <v>38468</v>
      </c>
      <c r="J5372" s="3" t="s">
        <v>38469</v>
      </c>
      <c r="K5372" s="3" t="s">
        <v>38470</v>
      </c>
      <c r="L5372" s="3"/>
    </row>
    <row r="5373" spans="1:12" ht="13.5" customHeight="1" x14ac:dyDescent="0.25">
      <c r="A5373" s="3" t="s">
        <v>9</v>
      </c>
      <c r="B5373" s="2" t="s">
        <v>44152</v>
      </c>
      <c r="C5373" s="2" t="s">
        <v>21393</v>
      </c>
      <c r="D5373" s="3" t="s">
        <v>21394</v>
      </c>
      <c r="E5373" s="3" t="s">
        <v>21394</v>
      </c>
      <c r="F5373" s="3" t="s">
        <v>21395</v>
      </c>
      <c r="G5373" s="3" t="s">
        <v>21396</v>
      </c>
      <c r="H5373" s="3" t="s">
        <v>38471</v>
      </c>
      <c r="I5373" s="3" t="s">
        <v>38471</v>
      </c>
      <c r="J5373" s="3" t="s">
        <v>38472</v>
      </c>
      <c r="K5373" s="3" t="s">
        <v>38473</v>
      </c>
      <c r="L5373" s="3"/>
    </row>
    <row r="5374" spans="1:12" ht="13.5" customHeight="1" x14ac:dyDescent="0.25">
      <c r="A5374" s="3" t="s">
        <v>9</v>
      </c>
      <c r="B5374" s="2" t="s">
        <v>44153</v>
      </c>
      <c r="C5374" s="2" t="s">
        <v>21397</v>
      </c>
      <c r="D5374" s="3" t="s">
        <v>21398</v>
      </c>
      <c r="E5374" s="3" t="s">
        <v>21398</v>
      </c>
      <c r="F5374" s="3" t="s">
        <v>21399</v>
      </c>
      <c r="G5374" s="3" t="s">
        <v>21400</v>
      </c>
      <c r="H5374" s="3" t="s">
        <v>38474</v>
      </c>
      <c r="I5374" s="3" t="s">
        <v>38474</v>
      </c>
      <c r="J5374" s="3" t="s">
        <v>38475</v>
      </c>
      <c r="K5374" s="3" t="s">
        <v>38476</v>
      </c>
      <c r="L5374" s="3"/>
    </row>
    <row r="5375" spans="1:12" ht="13.5" customHeight="1" x14ac:dyDescent="0.25">
      <c r="A5375" s="3" t="s">
        <v>9</v>
      </c>
      <c r="B5375" s="2" t="s">
        <v>44154</v>
      </c>
      <c r="C5375" s="2" t="s">
        <v>21401</v>
      </c>
      <c r="D5375" s="3" t="s">
        <v>21402</v>
      </c>
      <c r="E5375" s="3" t="s">
        <v>21402</v>
      </c>
      <c r="F5375" s="3" t="s">
        <v>21403</v>
      </c>
      <c r="G5375" s="3" t="s">
        <v>21404</v>
      </c>
      <c r="H5375" s="3" t="s">
        <v>38477</v>
      </c>
      <c r="I5375" s="3" t="s">
        <v>38477</v>
      </c>
      <c r="J5375" s="3" t="s">
        <v>38478</v>
      </c>
      <c r="K5375" s="4" t="s">
        <v>38479</v>
      </c>
      <c r="L5375" s="3"/>
    </row>
    <row r="5376" spans="1:12" ht="13.5" customHeight="1" x14ac:dyDescent="0.25">
      <c r="A5376" s="3" t="s">
        <v>9</v>
      </c>
      <c r="B5376" s="2" t="s">
        <v>44155</v>
      </c>
      <c r="C5376" s="2" t="s">
        <v>21405</v>
      </c>
      <c r="D5376" s="3" t="s">
        <v>21406</v>
      </c>
      <c r="E5376" s="3" t="s">
        <v>21407</v>
      </c>
      <c r="F5376" s="3" t="s">
        <v>21408</v>
      </c>
      <c r="G5376" s="3" t="s">
        <v>21409</v>
      </c>
      <c r="H5376" s="3" t="s">
        <v>38480</v>
      </c>
      <c r="I5376" s="3" t="s">
        <v>38481</v>
      </c>
      <c r="J5376" s="3" t="s">
        <v>38482</v>
      </c>
      <c r="K5376" s="4" t="s">
        <v>38483</v>
      </c>
      <c r="L5376" s="3"/>
    </row>
    <row r="5377" spans="1:12" ht="13.5" customHeight="1" x14ac:dyDescent="0.25">
      <c r="A5377" s="3" t="s">
        <v>9</v>
      </c>
      <c r="B5377" s="2" t="s">
        <v>44156</v>
      </c>
      <c r="C5377" s="2" t="s">
        <v>21410</v>
      </c>
      <c r="D5377" s="3" t="s">
        <v>21411</v>
      </c>
      <c r="E5377" s="3" t="s">
        <v>21412</v>
      </c>
      <c r="F5377" s="3" t="s">
        <v>21413</v>
      </c>
      <c r="G5377" s="3" t="s">
        <v>21414</v>
      </c>
      <c r="H5377" s="3" t="s">
        <v>38484</v>
      </c>
      <c r="I5377" s="3" t="s">
        <v>38485</v>
      </c>
      <c r="J5377" s="3" t="s">
        <v>38486</v>
      </c>
      <c r="K5377" s="4" t="s">
        <v>38487</v>
      </c>
      <c r="L5377" s="3"/>
    </row>
    <row r="5378" spans="1:12" ht="13.5" customHeight="1" x14ac:dyDescent="0.25">
      <c r="A5378" s="3" t="s">
        <v>9</v>
      </c>
      <c r="B5378" s="2" t="s">
        <v>44157</v>
      </c>
      <c r="C5378" s="2" t="s">
        <v>21415</v>
      </c>
      <c r="D5378" s="3" t="s">
        <v>21416</v>
      </c>
      <c r="E5378" s="3" t="s">
        <v>21416</v>
      </c>
      <c r="F5378" s="3" t="s">
        <v>21417</v>
      </c>
      <c r="G5378" s="3" t="s">
        <v>21418</v>
      </c>
      <c r="H5378" s="3" t="s">
        <v>38488</v>
      </c>
      <c r="I5378" s="3" t="s">
        <v>38488</v>
      </c>
      <c r="J5378" s="3" t="s">
        <v>38489</v>
      </c>
      <c r="K5378" s="4" t="s">
        <v>38490</v>
      </c>
      <c r="L5378" s="3"/>
    </row>
    <row r="5379" spans="1:12" ht="13.5" customHeight="1" x14ac:dyDescent="0.25">
      <c r="A5379" s="3" t="s">
        <v>145</v>
      </c>
      <c r="B5379" s="2" t="s">
        <v>44158</v>
      </c>
      <c r="C5379" s="2" t="s">
        <v>21419</v>
      </c>
      <c r="D5379" s="3" t="s">
        <v>21420</v>
      </c>
      <c r="E5379" s="3" t="s">
        <v>21420</v>
      </c>
      <c r="F5379" s="3" t="s">
        <v>21421</v>
      </c>
      <c r="G5379" s="3" t="s">
        <v>21420</v>
      </c>
      <c r="H5379" s="3" t="s">
        <v>38491</v>
      </c>
      <c r="I5379" s="3" t="s">
        <v>38491</v>
      </c>
      <c r="J5379" s="3" t="s">
        <v>38492</v>
      </c>
      <c r="K5379" s="3" t="s">
        <v>38491</v>
      </c>
      <c r="L5379" s="3"/>
    </row>
    <row r="5380" spans="1:12" ht="13.5" customHeight="1" x14ac:dyDescent="0.25">
      <c r="A5380" s="3" t="s">
        <v>9</v>
      </c>
      <c r="B5380" s="2" t="s">
        <v>44159</v>
      </c>
      <c r="C5380" s="2" t="s">
        <v>21422</v>
      </c>
      <c r="D5380" s="3" t="s">
        <v>21423</v>
      </c>
      <c r="E5380" s="3" t="s">
        <v>21424</v>
      </c>
      <c r="F5380" s="3" t="s">
        <v>21425</v>
      </c>
      <c r="G5380" s="3" t="s">
        <v>21426</v>
      </c>
      <c r="H5380" s="3" t="s">
        <v>38493</v>
      </c>
      <c r="I5380" s="3" t="s">
        <v>38494</v>
      </c>
      <c r="J5380" s="3" t="s">
        <v>38495</v>
      </c>
      <c r="K5380" s="3" t="s">
        <v>38496</v>
      </c>
      <c r="L5380" s="3"/>
    </row>
    <row r="5381" spans="1:12" ht="13.5" customHeight="1" x14ac:dyDescent="0.25">
      <c r="A5381" s="3" t="s">
        <v>5068</v>
      </c>
      <c r="B5381" s="2" t="s">
        <v>44160</v>
      </c>
      <c r="C5381" s="2" t="s">
        <v>21427</v>
      </c>
      <c r="D5381" s="3" t="s">
        <v>21428</v>
      </c>
      <c r="E5381" s="3" t="s">
        <v>21428</v>
      </c>
      <c r="F5381" s="3" t="s">
        <v>21429</v>
      </c>
      <c r="G5381" s="3" t="s">
        <v>21428</v>
      </c>
      <c r="H5381" s="3" t="s">
        <v>38497</v>
      </c>
      <c r="I5381" s="3" t="s">
        <v>38497</v>
      </c>
      <c r="J5381" s="3" t="s">
        <v>38498</v>
      </c>
      <c r="K5381" s="3" t="s">
        <v>38497</v>
      </c>
      <c r="L5381" s="3"/>
    </row>
    <row r="5382" spans="1:12" ht="13.5" customHeight="1" x14ac:dyDescent="0.25">
      <c r="A5382" s="3" t="s">
        <v>9</v>
      </c>
      <c r="B5382" s="2" t="s">
        <v>44161</v>
      </c>
      <c r="C5382" s="2" t="s">
        <v>21430</v>
      </c>
      <c r="D5382" s="3" t="s">
        <v>21431</v>
      </c>
      <c r="E5382" s="3" t="s">
        <v>21431</v>
      </c>
      <c r="F5382" s="3" t="s">
        <v>21432</v>
      </c>
      <c r="G5382" s="3" t="s">
        <v>21433</v>
      </c>
      <c r="H5382" s="3" t="s">
        <v>38499</v>
      </c>
      <c r="I5382" s="3" t="s">
        <v>38499</v>
      </c>
      <c r="J5382" s="3" t="s">
        <v>38500</v>
      </c>
      <c r="K5382" s="3" t="s">
        <v>38501</v>
      </c>
      <c r="L5382" s="3"/>
    </row>
    <row r="5383" spans="1:12" ht="13.5" customHeight="1" x14ac:dyDescent="0.25">
      <c r="A5383" s="3" t="s">
        <v>9</v>
      </c>
      <c r="B5383" s="2" t="s">
        <v>44162</v>
      </c>
      <c r="C5383" s="2" t="s">
        <v>21434</v>
      </c>
      <c r="D5383" s="3" t="s">
        <v>21435</v>
      </c>
      <c r="E5383" s="3" t="s">
        <v>21436</v>
      </c>
      <c r="F5383" s="3" t="s">
        <v>21437</v>
      </c>
      <c r="G5383" s="3" t="s">
        <v>21438</v>
      </c>
      <c r="H5383" s="3" t="s">
        <v>38502</v>
      </c>
      <c r="I5383" s="3" t="s">
        <v>38503</v>
      </c>
      <c r="J5383" s="3" t="s">
        <v>38504</v>
      </c>
      <c r="K5383" s="3" t="s">
        <v>38505</v>
      </c>
      <c r="L5383" s="3"/>
    </row>
    <row r="5384" spans="1:12" ht="13.5" customHeight="1" x14ac:dyDescent="0.25">
      <c r="A5384" s="3" t="s">
        <v>9</v>
      </c>
      <c r="B5384" s="2" t="s">
        <v>44163</v>
      </c>
      <c r="C5384" s="2" t="s">
        <v>21439</v>
      </c>
      <c r="D5384" s="3" t="s">
        <v>21440</v>
      </c>
      <c r="E5384" s="3" t="s">
        <v>21441</v>
      </c>
      <c r="F5384" s="3" t="s">
        <v>21442</v>
      </c>
      <c r="G5384" s="3" t="s">
        <v>21443</v>
      </c>
      <c r="H5384" s="3" t="s">
        <v>38506</v>
      </c>
      <c r="I5384" s="3" t="s">
        <v>38507</v>
      </c>
      <c r="J5384" s="3" t="s">
        <v>38508</v>
      </c>
      <c r="K5384" s="3" t="s">
        <v>38509</v>
      </c>
      <c r="L5384" s="3"/>
    </row>
    <row r="5385" spans="1:12" ht="13.5" customHeight="1" x14ac:dyDescent="0.25">
      <c r="A5385" s="3" t="s">
        <v>9</v>
      </c>
      <c r="B5385" s="2" t="s">
        <v>44164</v>
      </c>
      <c r="C5385" s="2" t="s">
        <v>21444</v>
      </c>
      <c r="D5385" s="3" t="s">
        <v>21445</v>
      </c>
      <c r="E5385" s="3" t="s">
        <v>21446</v>
      </c>
      <c r="F5385" s="3" t="s">
        <v>21447</v>
      </c>
      <c r="G5385" s="3" t="s">
        <v>21448</v>
      </c>
      <c r="H5385" s="3" t="s">
        <v>38510</v>
      </c>
      <c r="I5385" s="3" t="s">
        <v>38511</v>
      </c>
      <c r="J5385" s="3" t="s">
        <v>38512</v>
      </c>
      <c r="K5385" s="3" t="s">
        <v>38513</v>
      </c>
      <c r="L5385" s="3"/>
    </row>
    <row r="5386" spans="1:12" ht="13.5" customHeight="1" x14ac:dyDescent="0.25">
      <c r="A5386" s="3" t="s">
        <v>9</v>
      </c>
      <c r="B5386" s="2" t="s">
        <v>44165</v>
      </c>
      <c r="C5386" s="2" t="s">
        <v>21449</v>
      </c>
      <c r="D5386" s="3" t="s">
        <v>21450</v>
      </c>
      <c r="E5386" s="3" t="s">
        <v>21450</v>
      </c>
      <c r="F5386" s="3" t="s">
        <v>21451</v>
      </c>
      <c r="G5386" s="3" t="s">
        <v>21452</v>
      </c>
      <c r="H5386" s="3" t="s">
        <v>38514</v>
      </c>
      <c r="I5386" s="3" t="s">
        <v>38514</v>
      </c>
      <c r="J5386" s="3" t="s">
        <v>38515</v>
      </c>
      <c r="K5386" s="3" t="s">
        <v>38516</v>
      </c>
      <c r="L5386" s="3"/>
    </row>
    <row r="5387" spans="1:12" ht="13.5" customHeight="1" x14ac:dyDescent="0.25">
      <c r="A5387" s="3" t="s">
        <v>9</v>
      </c>
      <c r="B5387" s="2" t="s">
        <v>44166</v>
      </c>
      <c r="C5387" s="2" t="s">
        <v>21453</v>
      </c>
      <c r="D5387" s="3" t="s">
        <v>21454</v>
      </c>
      <c r="E5387" s="3" t="s">
        <v>21454</v>
      </c>
      <c r="F5387" s="3" t="s">
        <v>21455</v>
      </c>
      <c r="G5387" s="3" t="s">
        <v>21456</v>
      </c>
      <c r="H5387" s="3" t="s">
        <v>38517</v>
      </c>
      <c r="I5387" s="3" t="s">
        <v>38517</v>
      </c>
      <c r="J5387" s="3" t="s">
        <v>38518</v>
      </c>
      <c r="K5387" s="3" t="s">
        <v>38519</v>
      </c>
      <c r="L5387" s="3"/>
    </row>
    <row r="5388" spans="1:12" ht="13.5" customHeight="1" x14ac:dyDescent="0.25">
      <c r="A5388" s="3" t="s">
        <v>9</v>
      </c>
      <c r="B5388" s="2" t="s">
        <v>44167</v>
      </c>
      <c r="C5388" s="2" t="s">
        <v>21457</v>
      </c>
      <c r="D5388" s="3" t="s">
        <v>21458</v>
      </c>
      <c r="E5388" s="3" t="s">
        <v>21458</v>
      </c>
      <c r="F5388" s="3" t="s">
        <v>21459</v>
      </c>
      <c r="G5388" s="3" t="s">
        <v>21460</v>
      </c>
      <c r="H5388" s="3" t="s">
        <v>38520</v>
      </c>
      <c r="I5388" s="3" t="s">
        <v>38520</v>
      </c>
      <c r="J5388" s="3" t="s">
        <v>38521</v>
      </c>
      <c r="K5388" s="3" t="s">
        <v>38522</v>
      </c>
      <c r="L5388" s="3"/>
    </row>
    <row r="5389" spans="1:12" ht="13.5" customHeight="1" x14ac:dyDescent="0.25">
      <c r="A5389" s="3" t="s">
        <v>9</v>
      </c>
      <c r="B5389" s="2" t="s">
        <v>44168</v>
      </c>
      <c r="C5389" s="2" t="s">
        <v>21461</v>
      </c>
      <c r="D5389" s="3" t="s">
        <v>21462</v>
      </c>
      <c r="E5389" s="3" t="s">
        <v>21462</v>
      </c>
      <c r="F5389" s="3" t="s">
        <v>21463</v>
      </c>
      <c r="G5389" s="3" t="s">
        <v>21464</v>
      </c>
      <c r="H5389" s="3" t="s">
        <v>38523</v>
      </c>
      <c r="I5389" s="3" t="s">
        <v>38523</v>
      </c>
      <c r="J5389" s="3" t="s">
        <v>38524</v>
      </c>
      <c r="K5389" s="4" t="s">
        <v>38525</v>
      </c>
      <c r="L5389" s="3"/>
    </row>
    <row r="5390" spans="1:12" ht="13.5" customHeight="1" x14ac:dyDescent="0.25">
      <c r="A5390" s="3" t="s">
        <v>9</v>
      </c>
      <c r="B5390" s="2" t="s">
        <v>44169</v>
      </c>
      <c r="C5390" s="2" t="s">
        <v>21465</v>
      </c>
      <c r="D5390" s="3" t="s">
        <v>21466</v>
      </c>
      <c r="E5390" s="3" t="s">
        <v>21466</v>
      </c>
      <c r="F5390" s="3" t="s">
        <v>21467</v>
      </c>
      <c r="G5390" s="3" t="s">
        <v>21468</v>
      </c>
      <c r="H5390" s="3" t="s">
        <v>38526</v>
      </c>
      <c r="I5390" s="3" t="s">
        <v>38526</v>
      </c>
      <c r="J5390" s="3" t="s">
        <v>38527</v>
      </c>
      <c r="K5390" s="3" t="s">
        <v>38528</v>
      </c>
      <c r="L5390" s="3"/>
    </row>
    <row r="5391" spans="1:12" ht="13.5" customHeight="1" x14ac:dyDescent="0.25">
      <c r="A5391" s="3" t="s">
        <v>54</v>
      </c>
      <c r="B5391" s="2" t="s">
        <v>44170</v>
      </c>
      <c r="C5391" s="2" t="s">
        <v>21469</v>
      </c>
      <c r="D5391" s="3" t="s">
        <v>21470</v>
      </c>
      <c r="E5391" s="3" t="s">
        <v>21471</v>
      </c>
      <c r="F5391" s="3" t="s">
        <v>21472</v>
      </c>
      <c r="G5391" s="3" t="s">
        <v>21473</v>
      </c>
      <c r="H5391" s="3" t="s">
        <v>21470</v>
      </c>
      <c r="I5391" s="3" t="s">
        <v>38529</v>
      </c>
      <c r="J5391" s="3" t="s">
        <v>38530</v>
      </c>
      <c r="K5391" s="3" t="s">
        <v>38531</v>
      </c>
      <c r="L5391" s="3"/>
    </row>
    <row r="5392" spans="1:12" ht="13.5" customHeight="1" x14ac:dyDescent="0.25">
      <c r="A5392" s="3" t="s">
        <v>54</v>
      </c>
      <c r="B5392" s="2" t="s">
        <v>44171</v>
      </c>
      <c r="C5392" s="2" t="s">
        <v>21474</v>
      </c>
      <c r="D5392" s="3" t="s">
        <v>21475</v>
      </c>
      <c r="E5392" s="3" t="s">
        <v>21476</v>
      </c>
      <c r="F5392" s="3" t="s">
        <v>21477</v>
      </c>
      <c r="G5392" s="3" t="s">
        <v>21478</v>
      </c>
      <c r="H5392" s="3" t="s">
        <v>21475</v>
      </c>
      <c r="I5392" s="3" t="s">
        <v>38532</v>
      </c>
      <c r="J5392" s="3" t="s">
        <v>38533</v>
      </c>
      <c r="K5392" s="3" t="s">
        <v>38534</v>
      </c>
      <c r="L5392" s="3"/>
    </row>
    <row r="5393" spans="1:12" ht="13.5" customHeight="1" x14ac:dyDescent="0.25">
      <c r="A5393" s="3" t="s">
        <v>9</v>
      </c>
      <c r="B5393" s="2" t="s">
        <v>44172</v>
      </c>
      <c r="C5393" s="2" t="s">
        <v>21479</v>
      </c>
      <c r="D5393" s="3" t="s">
        <v>21480</v>
      </c>
      <c r="E5393" s="3" t="s">
        <v>21480</v>
      </c>
      <c r="F5393" s="3" t="s">
        <v>21481</v>
      </c>
      <c r="G5393" s="3" t="s">
        <v>21482</v>
      </c>
      <c r="H5393" s="3" t="s">
        <v>38535</v>
      </c>
      <c r="I5393" s="3" t="s">
        <v>38535</v>
      </c>
      <c r="J5393" s="3" t="s">
        <v>38536</v>
      </c>
      <c r="K5393" s="4" t="s">
        <v>38537</v>
      </c>
      <c r="L5393" s="3"/>
    </row>
    <row r="5394" spans="1:12" ht="13.5" customHeight="1" x14ac:dyDescent="0.25">
      <c r="A5394" s="3" t="s">
        <v>121</v>
      </c>
      <c r="B5394" s="2" t="s">
        <v>44173</v>
      </c>
      <c r="C5394" s="2" t="s">
        <v>21483</v>
      </c>
      <c r="D5394" s="3" t="s">
        <v>21484</v>
      </c>
      <c r="E5394" s="3" t="s">
        <v>21484</v>
      </c>
      <c r="F5394" s="3" t="s">
        <v>21485</v>
      </c>
      <c r="G5394" s="3" t="s">
        <v>21484</v>
      </c>
      <c r="H5394" s="3" t="s">
        <v>38538</v>
      </c>
      <c r="I5394" s="3" t="s">
        <v>38538</v>
      </c>
      <c r="J5394" s="3" t="s">
        <v>38539</v>
      </c>
      <c r="K5394" s="3" t="s">
        <v>38538</v>
      </c>
      <c r="L5394" s="3"/>
    </row>
    <row r="5395" spans="1:12" ht="13.5" customHeight="1" x14ac:dyDescent="0.25">
      <c r="A5395" s="3" t="s">
        <v>1258</v>
      </c>
      <c r="B5395" s="2" t="s">
        <v>44174</v>
      </c>
      <c r="C5395" s="2" t="s">
        <v>21486</v>
      </c>
      <c r="D5395" s="3" t="s">
        <v>21487</v>
      </c>
      <c r="E5395" s="3" t="s">
        <v>21487</v>
      </c>
      <c r="F5395" s="3" t="s">
        <v>21488</v>
      </c>
      <c r="G5395" s="3" t="s">
        <v>21487</v>
      </c>
      <c r="H5395" s="3" t="s">
        <v>38540</v>
      </c>
      <c r="I5395" s="3" t="s">
        <v>38540</v>
      </c>
      <c r="J5395" s="3" t="s">
        <v>38541</v>
      </c>
      <c r="K5395" s="3" t="s">
        <v>38540</v>
      </c>
      <c r="L5395" s="3"/>
    </row>
    <row r="5396" spans="1:12" ht="13.5" customHeight="1" x14ac:dyDescent="0.25">
      <c r="A5396" s="3" t="s">
        <v>2907</v>
      </c>
      <c r="B5396" s="2" t="s">
        <v>44174</v>
      </c>
      <c r="C5396" s="2" t="s">
        <v>21486</v>
      </c>
      <c r="D5396" s="3" t="s">
        <v>21487</v>
      </c>
      <c r="E5396" s="3" t="s">
        <v>21487</v>
      </c>
      <c r="F5396" s="3" t="s">
        <v>21488</v>
      </c>
      <c r="G5396" s="3" t="s">
        <v>21487</v>
      </c>
      <c r="H5396" s="3" t="s">
        <v>38540</v>
      </c>
      <c r="I5396" s="3" t="s">
        <v>38540</v>
      </c>
      <c r="J5396" s="3" t="s">
        <v>38541</v>
      </c>
      <c r="K5396" s="3" t="s">
        <v>38540</v>
      </c>
      <c r="L5396" s="3"/>
    </row>
    <row r="5397" spans="1:12" ht="13.5" customHeight="1" x14ac:dyDescent="0.25">
      <c r="A5397" s="3" t="s">
        <v>188</v>
      </c>
      <c r="B5397" s="2" t="s">
        <v>44175</v>
      </c>
      <c r="C5397" s="2" t="s">
        <v>21489</v>
      </c>
      <c r="D5397" s="3" t="s">
        <v>21490</v>
      </c>
      <c r="E5397" s="3" t="s">
        <v>21491</v>
      </c>
      <c r="F5397" s="3" t="s">
        <v>21492</v>
      </c>
      <c r="G5397" s="3" t="s">
        <v>21493</v>
      </c>
      <c r="H5397" s="3" t="s">
        <v>38542</v>
      </c>
      <c r="I5397" s="3" t="s">
        <v>38543</v>
      </c>
      <c r="J5397" s="3" t="s">
        <v>38544</v>
      </c>
      <c r="K5397" s="3" t="s">
        <v>38545</v>
      </c>
      <c r="L5397" s="3"/>
    </row>
    <row r="5398" spans="1:12" ht="13.5" customHeight="1" x14ac:dyDescent="0.25">
      <c r="A5398" s="3" t="s">
        <v>9</v>
      </c>
      <c r="B5398" s="2" t="s">
        <v>44176</v>
      </c>
      <c r="C5398" s="2" t="s">
        <v>21494</v>
      </c>
      <c r="D5398" s="3" t="s">
        <v>21495</v>
      </c>
      <c r="E5398" s="3" t="s">
        <v>21495</v>
      </c>
      <c r="F5398" s="3" t="s">
        <v>21496</v>
      </c>
      <c r="G5398" s="3" t="s">
        <v>21497</v>
      </c>
      <c r="H5398" s="3" t="s">
        <v>38546</v>
      </c>
      <c r="I5398" s="3" t="s">
        <v>38546</v>
      </c>
      <c r="J5398" s="3" t="s">
        <v>38547</v>
      </c>
      <c r="K5398" s="3" t="s">
        <v>38548</v>
      </c>
      <c r="L5398" s="3"/>
    </row>
    <row r="5399" spans="1:12" ht="13.5" customHeight="1" x14ac:dyDescent="0.25">
      <c r="A5399" s="3" t="s">
        <v>9</v>
      </c>
      <c r="B5399" s="2" t="s">
        <v>44177</v>
      </c>
      <c r="C5399" s="2" t="s">
        <v>21498</v>
      </c>
      <c r="D5399" s="3" t="s">
        <v>21499</v>
      </c>
      <c r="E5399" s="3" t="s">
        <v>21499</v>
      </c>
      <c r="F5399" s="3" t="s">
        <v>21500</v>
      </c>
      <c r="G5399" s="3" t="s">
        <v>21501</v>
      </c>
      <c r="H5399" s="3" t="s">
        <v>38549</v>
      </c>
      <c r="I5399" s="3" t="s">
        <v>38549</v>
      </c>
      <c r="J5399" s="3" t="s">
        <v>38550</v>
      </c>
      <c r="K5399" s="3" t="s">
        <v>38551</v>
      </c>
      <c r="L5399" s="3"/>
    </row>
    <row r="5400" spans="1:12" ht="13.5" customHeight="1" x14ac:dyDescent="0.25">
      <c r="A5400" s="3" t="s">
        <v>9</v>
      </c>
      <c r="B5400" s="2" t="s">
        <v>44178</v>
      </c>
      <c r="C5400" s="2" t="s">
        <v>21502</v>
      </c>
      <c r="D5400" s="3" t="s">
        <v>21503</v>
      </c>
      <c r="E5400" s="3" t="s">
        <v>21503</v>
      </c>
      <c r="F5400" s="3" t="s">
        <v>21504</v>
      </c>
      <c r="G5400" s="3" t="s">
        <v>21505</v>
      </c>
      <c r="H5400" s="3" t="s">
        <v>38552</v>
      </c>
      <c r="I5400" s="3" t="s">
        <v>38552</v>
      </c>
      <c r="J5400" s="3" t="s">
        <v>38553</v>
      </c>
      <c r="K5400" s="3" t="s">
        <v>38554</v>
      </c>
      <c r="L5400" s="3"/>
    </row>
    <row r="5401" spans="1:12" ht="13.5" customHeight="1" x14ac:dyDescent="0.25">
      <c r="A5401" s="3" t="s">
        <v>9</v>
      </c>
      <c r="B5401" s="2" t="s">
        <v>44179</v>
      </c>
      <c r="C5401" s="2" t="s">
        <v>21506</v>
      </c>
      <c r="D5401" s="3" t="s">
        <v>21507</v>
      </c>
      <c r="E5401" s="3" t="s">
        <v>21507</v>
      </c>
      <c r="F5401" s="3" t="s">
        <v>21508</v>
      </c>
      <c r="G5401" s="3" t="s">
        <v>21509</v>
      </c>
      <c r="H5401" s="3" t="s">
        <v>38555</v>
      </c>
      <c r="I5401" s="3" t="s">
        <v>38555</v>
      </c>
      <c r="J5401" s="3" t="s">
        <v>38556</v>
      </c>
      <c r="K5401" s="3" t="s">
        <v>38557</v>
      </c>
      <c r="L5401" s="3"/>
    </row>
    <row r="5402" spans="1:12" ht="13.5" customHeight="1" x14ac:dyDescent="0.25">
      <c r="A5402" s="3" t="s">
        <v>9</v>
      </c>
      <c r="B5402" s="2" t="s">
        <v>44180</v>
      </c>
      <c r="C5402" s="2" t="s">
        <v>21510</v>
      </c>
      <c r="D5402" s="3" t="s">
        <v>21511</v>
      </c>
      <c r="E5402" s="3" t="s">
        <v>21512</v>
      </c>
      <c r="F5402" s="3" t="s">
        <v>21513</v>
      </c>
      <c r="G5402" s="3" t="s">
        <v>21514</v>
      </c>
      <c r="H5402" s="3" t="s">
        <v>38558</v>
      </c>
      <c r="I5402" s="3" t="s">
        <v>38559</v>
      </c>
      <c r="J5402" s="3" t="s">
        <v>38560</v>
      </c>
      <c r="K5402" s="3" t="s">
        <v>38561</v>
      </c>
      <c r="L5402" s="3"/>
    </row>
    <row r="5403" spans="1:12" ht="13.5" customHeight="1" x14ac:dyDescent="0.25">
      <c r="A5403" s="3" t="s">
        <v>9</v>
      </c>
      <c r="B5403" s="2" t="s">
        <v>44181</v>
      </c>
      <c r="C5403" s="2" t="s">
        <v>21515</v>
      </c>
      <c r="D5403" s="3" t="s">
        <v>21516</v>
      </c>
      <c r="E5403" s="3" t="s">
        <v>21517</v>
      </c>
      <c r="F5403" s="3" t="s">
        <v>21518</v>
      </c>
      <c r="G5403" s="3" t="s">
        <v>21519</v>
      </c>
      <c r="H5403" s="3" t="s">
        <v>38562</v>
      </c>
      <c r="I5403" s="3" t="s">
        <v>38563</v>
      </c>
      <c r="J5403" s="3" t="s">
        <v>38564</v>
      </c>
      <c r="K5403" s="4" t="s">
        <v>38565</v>
      </c>
      <c r="L5403" s="3"/>
    </row>
    <row r="5404" spans="1:12" ht="13.5" customHeight="1" x14ac:dyDescent="0.25">
      <c r="A5404" s="3" t="s">
        <v>183</v>
      </c>
      <c r="B5404" s="2" t="s">
        <v>44182</v>
      </c>
      <c r="C5404" s="2" t="s">
        <v>21520</v>
      </c>
      <c r="D5404" s="3" t="s">
        <v>21521</v>
      </c>
      <c r="E5404" s="3" t="s">
        <v>21522</v>
      </c>
      <c r="F5404" s="3" t="s">
        <v>21523</v>
      </c>
      <c r="G5404" s="3" t="s">
        <v>21524</v>
      </c>
      <c r="H5404" s="3" t="s">
        <v>38566</v>
      </c>
      <c r="I5404" s="3" t="s">
        <v>38567</v>
      </c>
      <c r="J5404" s="3" t="s">
        <v>38568</v>
      </c>
      <c r="K5404" s="4" t="s">
        <v>38569</v>
      </c>
      <c r="L5404" s="3"/>
    </row>
    <row r="5405" spans="1:12" ht="13.5" customHeight="1" x14ac:dyDescent="0.25">
      <c r="A5405" s="3" t="s">
        <v>183</v>
      </c>
      <c r="B5405" s="2" t="s">
        <v>44183</v>
      </c>
      <c r="C5405" s="2" t="s">
        <v>21525</v>
      </c>
      <c r="D5405" s="3" t="s">
        <v>21526</v>
      </c>
      <c r="E5405" s="3" t="s">
        <v>21527</v>
      </c>
      <c r="F5405" s="3" t="s">
        <v>21528</v>
      </c>
      <c r="G5405" s="3" t="s">
        <v>21529</v>
      </c>
      <c r="H5405" s="3" t="s">
        <v>38570</v>
      </c>
      <c r="I5405" s="3" t="s">
        <v>38571</v>
      </c>
      <c r="J5405" s="3" t="s">
        <v>38572</v>
      </c>
      <c r="K5405" s="4" t="s">
        <v>38573</v>
      </c>
      <c r="L5405" s="3"/>
    </row>
    <row r="5406" spans="1:12" ht="13.5" customHeight="1" x14ac:dyDescent="0.25">
      <c r="A5406" s="3" t="s">
        <v>9</v>
      </c>
      <c r="B5406" s="2" t="s">
        <v>44184</v>
      </c>
      <c r="C5406" s="2" t="s">
        <v>21530</v>
      </c>
      <c r="D5406" s="3" t="s">
        <v>21531</v>
      </c>
      <c r="E5406" s="3" t="s">
        <v>21531</v>
      </c>
      <c r="F5406" s="3" t="s">
        <v>21532</v>
      </c>
      <c r="G5406" s="3" t="s">
        <v>21533</v>
      </c>
      <c r="H5406" s="3" t="s">
        <v>38574</v>
      </c>
      <c r="I5406" s="3" t="s">
        <v>38574</v>
      </c>
      <c r="J5406" s="3" t="s">
        <v>38575</v>
      </c>
      <c r="K5406" s="3" t="s">
        <v>38576</v>
      </c>
      <c r="L5406" s="3"/>
    </row>
    <row r="5407" spans="1:12" ht="13.5" customHeight="1" x14ac:dyDescent="0.25">
      <c r="A5407" s="3" t="s">
        <v>9</v>
      </c>
      <c r="B5407" s="2" t="s">
        <v>44185</v>
      </c>
      <c r="C5407" s="2" t="s">
        <v>21534</v>
      </c>
      <c r="D5407" s="3" t="s">
        <v>21535</v>
      </c>
      <c r="E5407" s="3" t="s">
        <v>21536</v>
      </c>
      <c r="F5407" s="3" t="s">
        <v>21537</v>
      </c>
      <c r="G5407" s="3" t="s">
        <v>21538</v>
      </c>
      <c r="H5407" s="3" t="s">
        <v>38577</v>
      </c>
      <c r="I5407" s="3" t="s">
        <v>38578</v>
      </c>
      <c r="J5407" s="3" t="s">
        <v>38579</v>
      </c>
      <c r="K5407" s="3" t="s">
        <v>38580</v>
      </c>
      <c r="L5407" s="3"/>
    </row>
    <row r="5408" spans="1:12" ht="13.5" customHeight="1" x14ac:dyDescent="0.25">
      <c r="A5408" s="3" t="s">
        <v>9</v>
      </c>
      <c r="B5408" s="2" t="s">
        <v>44186</v>
      </c>
      <c r="C5408" s="2" t="s">
        <v>21539</v>
      </c>
      <c r="D5408" s="3" t="s">
        <v>21540</v>
      </c>
      <c r="E5408" s="3" t="s">
        <v>21541</v>
      </c>
      <c r="F5408" s="3" t="s">
        <v>21542</v>
      </c>
      <c r="G5408" s="3" t="s">
        <v>21543</v>
      </c>
      <c r="H5408" s="3" t="s">
        <v>38581</v>
      </c>
      <c r="I5408" s="3" t="s">
        <v>38582</v>
      </c>
      <c r="J5408" s="3" t="s">
        <v>38583</v>
      </c>
      <c r="K5408" s="3" t="s">
        <v>38584</v>
      </c>
      <c r="L5408" s="3"/>
    </row>
    <row r="5409" spans="1:12" ht="13.5" customHeight="1" x14ac:dyDescent="0.25">
      <c r="A5409" s="3" t="s">
        <v>162</v>
      </c>
      <c r="B5409" s="2" t="s">
        <v>44187</v>
      </c>
      <c r="C5409" s="2" t="s">
        <v>21544</v>
      </c>
      <c r="D5409" s="3" t="s">
        <v>21545</v>
      </c>
      <c r="E5409" s="3" t="s">
        <v>21545</v>
      </c>
      <c r="F5409" s="3" t="s">
        <v>21546</v>
      </c>
      <c r="G5409" s="3" t="s">
        <v>21545</v>
      </c>
      <c r="H5409" s="3" t="s">
        <v>38585</v>
      </c>
      <c r="I5409" s="3" t="s">
        <v>38585</v>
      </c>
      <c r="J5409" s="3" t="s">
        <v>38586</v>
      </c>
      <c r="K5409" s="3" t="s">
        <v>38585</v>
      </c>
      <c r="L5409" s="3"/>
    </row>
    <row r="5410" spans="1:12" ht="13.5" customHeight="1" x14ac:dyDescent="0.25">
      <c r="A5410" s="3" t="s">
        <v>9</v>
      </c>
      <c r="B5410" s="2" t="s">
        <v>44188</v>
      </c>
      <c r="C5410" s="2" t="s">
        <v>21547</v>
      </c>
      <c r="D5410" s="3" t="s">
        <v>21548</v>
      </c>
      <c r="E5410" s="3" t="s">
        <v>21548</v>
      </c>
      <c r="F5410" s="3" t="s">
        <v>21549</v>
      </c>
      <c r="G5410" s="3" t="s">
        <v>21550</v>
      </c>
      <c r="H5410" s="3" t="s">
        <v>38587</v>
      </c>
      <c r="I5410" s="3" t="s">
        <v>38587</v>
      </c>
      <c r="J5410" s="3" t="s">
        <v>38588</v>
      </c>
      <c r="K5410" s="3" t="s">
        <v>38589</v>
      </c>
      <c r="L5410" s="3"/>
    </row>
    <row r="5411" spans="1:12" ht="13.5" customHeight="1" x14ac:dyDescent="0.25">
      <c r="A5411" s="3" t="s">
        <v>9</v>
      </c>
      <c r="B5411" s="2" t="s">
        <v>44189</v>
      </c>
      <c r="C5411" s="2" t="s">
        <v>21551</v>
      </c>
      <c r="D5411" s="3" t="s">
        <v>21552</v>
      </c>
      <c r="E5411" s="3" t="s">
        <v>21552</v>
      </c>
      <c r="F5411" s="3" t="s">
        <v>21553</v>
      </c>
      <c r="G5411" s="3" t="s">
        <v>21554</v>
      </c>
      <c r="H5411" s="3" t="s">
        <v>38590</v>
      </c>
      <c r="I5411" s="3" t="s">
        <v>38590</v>
      </c>
      <c r="J5411" s="3" t="s">
        <v>38591</v>
      </c>
      <c r="K5411" s="3" t="s">
        <v>38592</v>
      </c>
      <c r="L5411" s="3"/>
    </row>
    <row r="5412" spans="1:12" ht="13.5" customHeight="1" x14ac:dyDescent="0.25">
      <c r="A5412" s="3" t="s">
        <v>9</v>
      </c>
      <c r="B5412" s="2" t="s">
        <v>44190</v>
      </c>
      <c r="C5412" s="2" t="s">
        <v>21555</v>
      </c>
      <c r="D5412" s="3" t="s">
        <v>21556</v>
      </c>
      <c r="E5412" s="3" t="s">
        <v>21556</v>
      </c>
      <c r="F5412" s="3" t="s">
        <v>21557</v>
      </c>
      <c r="G5412" s="3" t="s">
        <v>21558</v>
      </c>
      <c r="H5412" s="3" t="s">
        <v>38593</v>
      </c>
      <c r="I5412" s="3" t="s">
        <v>38593</v>
      </c>
      <c r="J5412" s="3" t="s">
        <v>38594</v>
      </c>
      <c r="K5412" s="4" t="s">
        <v>38595</v>
      </c>
      <c r="L5412" s="3"/>
    </row>
    <row r="5413" spans="1:12" ht="13.5" customHeight="1" x14ac:dyDescent="0.25">
      <c r="A5413" s="3" t="s">
        <v>9</v>
      </c>
      <c r="B5413" s="2" t="s">
        <v>44191</v>
      </c>
      <c r="C5413" s="2" t="s">
        <v>21559</v>
      </c>
      <c r="D5413" s="3" t="s">
        <v>21560</v>
      </c>
      <c r="E5413" s="3" t="s">
        <v>21561</v>
      </c>
      <c r="F5413" s="3" t="s">
        <v>21562</v>
      </c>
      <c r="G5413" s="3" t="s">
        <v>21563</v>
      </c>
      <c r="H5413" s="3" t="s">
        <v>38596</v>
      </c>
      <c r="I5413" s="3" t="s">
        <v>38597</v>
      </c>
      <c r="J5413" s="3" t="s">
        <v>38598</v>
      </c>
      <c r="K5413" s="4" t="s">
        <v>38599</v>
      </c>
      <c r="L5413" s="3"/>
    </row>
    <row r="5414" spans="1:12" ht="13.5" customHeight="1" x14ac:dyDescent="0.25">
      <c r="A5414" s="3" t="s">
        <v>9</v>
      </c>
      <c r="B5414" s="2" t="s">
        <v>44192</v>
      </c>
      <c r="C5414" s="2" t="s">
        <v>21564</v>
      </c>
      <c r="D5414" s="3" t="s">
        <v>21565</v>
      </c>
      <c r="E5414" s="3" t="s">
        <v>21565</v>
      </c>
      <c r="F5414" s="3" t="s">
        <v>21566</v>
      </c>
      <c r="G5414" s="3" t="s">
        <v>21567</v>
      </c>
      <c r="H5414" s="3" t="s">
        <v>38600</v>
      </c>
      <c r="I5414" s="3" t="s">
        <v>38600</v>
      </c>
      <c r="J5414" s="3" t="s">
        <v>38601</v>
      </c>
      <c r="K5414" s="3" t="s">
        <v>38602</v>
      </c>
      <c r="L5414" s="3"/>
    </row>
    <row r="5415" spans="1:12" ht="13.5" customHeight="1" x14ac:dyDescent="0.25">
      <c r="A5415" s="3" t="s">
        <v>9</v>
      </c>
      <c r="B5415" s="2" t="s">
        <v>44193</v>
      </c>
      <c r="C5415" s="2" t="s">
        <v>21568</v>
      </c>
      <c r="D5415" s="3" t="s">
        <v>21569</v>
      </c>
      <c r="E5415" s="3" t="s">
        <v>21569</v>
      </c>
      <c r="F5415" s="3" t="s">
        <v>21570</v>
      </c>
      <c r="G5415" s="3" t="s">
        <v>21571</v>
      </c>
      <c r="H5415" s="3" t="s">
        <v>38603</v>
      </c>
      <c r="I5415" s="3" t="s">
        <v>38603</v>
      </c>
      <c r="J5415" s="3" t="s">
        <v>38604</v>
      </c>
      <c r="K5415" s="4" t="s">
        <v>38605</v>
      </c>
      <c r="L5415" s="3"/>
    </row>
    <row r="5416" spans="1:12" ht="13.5" customHeight="1" x14ac:dyDescent="0.25">
      <c r="A5416" s="3" t="s">
        <v>493</v>
      </c>
      <c r="B5416" s="2" t="s">
        <v>44194</v>
      </c>
      <c r="C5416" s="2" t="s">
        <v>21572</v>
      </c>
      <c r="D5416" s="3" t="s">
        <v>21573</v>
      </c>
      <c r="E5416" s="3" t="s">
        <v>21573</v>
      </c>
      <c r="F5416" s="3" t="s">
        <v>21574</v>
      </c>
      <c r="G5416" s="3" t="s">
        <v>21573</v>
      </c>
      <c r="H5416" s="3" t="s">
        <v>38606</v>
      </c>
      <c r="I5416" s="3" t="s">
        <v>38606</v>
      </c>
      <c r="J5416" s="3" t="s">
        <v>38607</v>
      </c>
      <c r="K5416" s="3" t="s">
        <v>38606</v>
      </c>
      <c r="L5416" s="3"/>
    </row>
    <row r="5417" spans="1:12" ht="13.5" customHeight="1" x14ac:dyDescent="0.25">
      <c r="A5417" s="3" t="s">
        <v>493</v>
      </c>
      <c r="B5417" s="2" t="s">
        <v>44195</v>
      </c>
      <c r="C5417" s="2" t="s">
        <v>21575</v>
      </c>
      <c r="D5417" s="3" t="s">
        <v>21576</v>
      </c>
      <c r="E5417" s="3" t="s">
        <v>21576</v>
      </c>
      <c r="F5417" s="3" t="s">
        <v>21577</v>
      </c>
      <c r="G5417" s="3" t="s">
        <v>21578</v>
      </c>
      <c r="H5417" s="3" t="s">
        <v>38608</v>
      </c>
      <c r="I5417" s="3" t="s">
        <v>38608</v>
      </c>
      <c r="J5417" s="3" t="s">
        <v>38609</v>
      </c>
      <c r="K5417" s="3" t="s">
        <v>38610</v>
      </c>
      <c r="L5417" s="3"/>
    </row>
    <row r="5418" spans="1:12" ht="13.5" customHeight="1" x14ac:dyDescent="0.25">
      <c r="A5418" s="3" t="s">
        <v>145</v>
      </c>
      <c r="B5418" s="2" t="s">
        <v>44196</v>
      </c>
      <c r="C5418" s="2" t="s">
        <v>21579</v>
      </c>
      <c r="D5418" s="3" t="s">
        <v>21580</v>
      </c>
      <c r="E5418" s="3" t="s">
        <v>21580</v>
      </c>
      <c r="F5418" s="3" t="s">
        <v>21581</v>
      </c>
      <c r="G5418" s="3" t="s">
        <v>21580</v>
      </c>
      <c r="H5418" s="3" t="s">
        <v>38611</v>
      </c>
      <c r="I5418" s="3" t="s">
        <v>38611</v>
      </c>
      <c r="J5418" s="3" t="s">
        <v>38612</v>
      </c>
      <c r="K5418" s="3" t="s">
        <v>38611</v>
      </c>
      <c r="L5418" s="3"/>
    </row>
    <row r="5419" spans="1:12" ht="13.5" customHeight="1" x14ac:dyDescent="0.25">
      <c r="A5419" s="3" t="s">
        <v>9</v>
      </c>
      <c r="B5419" s="2" t="s">
        <v>44197</v>
      </c>
      <c r="C5419" s="2" t="s">
        <v>21582</v>
      </c>
      <c r="D5419" s="3" t="s">
        <v>21583</v>
      </c>
      <c r="E5419" s="3" t="s">
        <v>21583</v>
      </c>
      <c r="F5419" s="3" t="s">
        <v>21584</v>
      </c>
      <c r="G5419" s="3" t="s">
        <v>21583</v>
      </c>
      <c r="H5419" s="3" t="s">
        <v>38613</v>
      </c>
      <c r="I5419" s="3" t="s">
        <v>38613</v>
      </c>
      <c r="J5419" s="3" t="s">
        <v>38614</v>
      </c>
      <c r="K5419" s="3" t="s">
        <v>38613</v>
      </c>
      <c r="L5419" s="3"/>
    </row>
    <row r="5420" spans="1:12" ht="13.5" customHeight="1" x14ac:dyDescent="0.25">
      <c r="A5420" s="3" t="s">
        <v>9</v>
      </c>
      <c r="B5420" s="2" t="s">
        <v>44198</v>
      </c>
      <c r="C5420" s="2" t="s">
        <v>21585</v>
      </c>
      <c r="D5420" s="3" t="s">
        <v>21586</v>
      </c>
      <c r="E5420" s="3" t="s">
        <v>21586</v>
      </c>
      <c r="F5420" s="3" t="s">
        <v>21587</v>
      </c>
      <c r="G5420" s="3" t="s">
        <v>21588</v>
      </c>
      <c r="H5420" s="3" t="s">
        <v>38615</v>
      </c>
      <c r="I5420" s="3" t="s">
        <v>38615</v>
      </c>
      <c r="J5420" s="3" t="s">
        <v>38616</v>
      </c>
      <c r="K5420" s="4" t="s">
        <v>38617</v>
      </c>
      <c r="L5420" s="3"/>
    </row>
    <row r="5421" spans="1:12" ht="13.5" customHeight="1" x14ac:dyDescent="0.25">
      <c r="A5421" s="3" t="s">
        <v>188</v>
      </c>
      <c r="B5421" s="2" t="s">
        <v>44199</v>
      </c>
      <c r="C5421" s="2" t="s">
        <v>21589</v>
      </c>
      <c r="D5421" s="3" t="s">
        <v>21590</v>
      </c>
      <c r="E5421" s="3" t="s">
        <v>21590</v>
      </c>
      <c r="F5421" s="3" t="s">
        <v>21591</v>
      </c>
      <c r="G5421" s="3" t="s">
        <v>21590</v>
      </c>
      <c r="H5421" s="3" t="s">
        <v>38618</v>
      </c>
      <c r="I5421" s="3" t="s">
        <v>38618</v>
      </c>
      <c r="J5421" s="3" t="s">
        <v>38619</v>
      </c>
      <c r="K5421" s="3" t="s">
        <v>38618</v>
      </c>
      <c r="L5421" s="3"/>
    </row>
    <row r="5422" spans="1:12" ht="13.5" customHeight="1" x14ac:dyDescent="0.25">
      <c r="A5422" s="3" t="s">
        <v>188</v>
      </c>
      <c r="B5422" s="2" t="s">
        <v>44200</v>
      </c>
      <c r="C5422" s="2" t="s">
        <v>21592</v>
      </c>
      <c r="D5422" s="3" t="s">
        <v>21593</v>
      </c>
      <c r="E5422" s="3" t="s">
        <v>21593</v>
      </c>
      <c r="F5422" s="3" t="s">
        <v>21594</v>
      </c>
      <c r="G5422" s="3" t="s">
        <v>21593</v>
      </c>
      <c r="H5422" s="3" t="s">
        <v>38620</v>
      </c>
      <c r="I5422" s="3" t="s">
        <v>38620</v>
      </c>
      <c r="J5422" s="3" t="s">
        <v>38621</v>
      </c>
      <c r="K5422" s="3" t="s">
        <v>38620</v>
      </c>
      <c r="L5422" s="3"/>
    </row>
    <row r="5423" spans="1:12" ht="13.5" customHeight="1" x14ac:dyDescent="0.25">
      <c r="A5423" s="5" t="s">
        <v>13581</v>
      </c>
      <c r="B5423" s="5" t="s">
        <v>45217</v>
      </c>
      <c r="C5423" s="5" t="s">
        <v>45218</v>
      </c>
      <c r="D5423" s="5" t="s">
        <v>45219</v>
      </c>
      <c r="E5423" s="1" t="s">
        <v>45219</v>
      </c>
      <c r="F5423" s="1" t="s">
        <v>45220</v>
      </c>
      <c r="G5423" s="1" t="s">
        <v>45221</v>
      </c>
      <c r="H5423" s="5" t="str">
        <f ca="1">IFERROR(__xludf.DUMMYFUNCTION("GOOGLETRANSLATE(D212,""en"",""ja"")"),"尿細管萎縮")</f>
        <v>尿細管萎縮</v>
      </c>
      <c r="I5423" s="5" t="str">
        <f ca="1">IFERROR(__xludf.DUMMYFUNCTION("GOOGLETRANSLATE(E212,""en"",""ja"")"),"尿細管萎縮")</f>
        <v>尿細管萎縮</v>
      </c>
      <c r="J5423" s="5" t="str">
        <f ca="1">IFERROR(__xludf.DUMMYFUNCTION("GOOGLETRANSLATE(F212,""en"",""ja"")"),"生物標本における尿細管萎縮の評価。")</f>
        <v>生物標本における尿細管萎縮の評価。</v>
      </c>
      <c r="K5423" s="5" t="str">
        <f ca="1">IFERROR(__xludf.DUMMYFUNCTION("GOOGLETRANSLATE(G212,""en"",""ja"")"),"尿細管萎縮の評価")</f>
        <v>尿細管萎縮の評価</v>
      </c>
      <c r="L5423" s="3"/>
    </row>
    <row r="5424" spans="1:12" ht="13.5" customHeight="1" x14ac:dyDescent="0.25">
      <c r="A5424" s="3" t="s">
        <v>5522</v>
      </c>
      <c r="B5424" s="2" t="s">
        <v>44201</v>
      </c>
      <c r="C5424" s="2" t="s">
        <v>21595</v>
      </c>
      <c r="D5424" s="3" t="s">
        <v>21596</v>
      </c>
      <c r="E5424" s="3" t="s">
        <v>21596</v>
      </c>
      <c r="F5424" s="3" t="s">
        <v>21597</v>
      </c>
      <c r="G5424" s="3" t="s">
        <v>21596</v>
      </c>
      <c r="H5424" s="3" t="s">
        <v>38622</v>
      </c>
      <c r="I5424" s="3" t="s">
        <v>38622</v>
      </c>
      <c r="J5424" s="3" t="s">
        <v>38623</v>
      </c>
      <c r="K5424" s="3" t="s">
        <v>38622</v>
      </c>
      <c r="L5424" s="3"/>
    </row>
    <row r="5425" spans="1:12" ht="13.5" customHeight="1" x14ac:dyDescent="0.25">
      <c r="A5425" s="5" t="s">
        <v>13581</v>
      </c>
      <c r="B5425" s="5" t="s">
        <v>45222</v>
      </c>
      <c r="C5425" s="5" t="s">
        <v>45223</v>
      </c>
      <c r="D5425" s="5" t="s">
        <v>45224</v>
      </c>
      <c r="E5425" s="1" t="s">
        <v>45224</v>
      </c>
      <c r="F5425" s="1" t="s">
        <v>45225</v>
      </c>
      <c r="G5425" s="1" t="s">
        <v>45226</v>
      </c>
      <c r="H5425" s="5" t="str">
        <f ca="1">IFERROR(__xludf.DUMMYFUNCTION("GOOGLETRANSLATE(D213,""en"",""ja"")"),"尿細管炎")</f>
        <v>尿細管炎</v>
      </c>
      <c r="I5425" s="5" t="str">
        <f ca="1">IFERROR(__xludf.DUMMYFUNCTION("GOOGLETRANSLATE(E213,""en"",""ja"")"),"尿細管炎")</f>
        <v>尿細管炎</v>
      </c>
      <c r="J5425" s="5" t="str">
        <f ca="1">IFERROR(__xludf.DUMMYFUNCTION("GOOGLETRANSLATE(F213,""en"",""ja"")"),"生物標本における尿細管炎の評価。")</f>
        <v>生物標本における尿細管炎の評価。</v>
      </c>
      <c r="K5425" s="5" t="str">
        <f ca="1">IFERROR(__xludf.DUMMYFUNCTION("GOOGLETRANSLATE(G213,""en"",""ja"")"),"尿細管炎の評価")</f>
        <v>尿細管炎の評価</v>
      </c>
      <c r="L5425" s="3"/>
    </row>
    <row r="5426" spans="1:12" ht="13.5" customHeight="1" x14ac:dyDescent="0.25">
      <c r="A5426" s="3" t="s">
        <v>9</v>
      </c>
      <c r="B5426" s="2" t="s">
        <v>44202</v>
      </c>
      <c r="C5426" s="2" t="s">
        <v>21598</v>
      </c>
      <c r="D5426" s="3" t="s">
        <v>21599</v>
      </c>
      <c r="E5426" s="3" t="s">
        <v>21600</v>
      </c>
      <c r="F5426" s="3" t="s">
        <v>21601</v>
      </c>
      <c r="G5426" s="3" t="s">
        <v>21602</v>
      </c>
      <c r="H5426" s="3" t="s">
        <v>38624</v>
      </c>
      <c r="I5426" s="3" t="s">
        <v>38624</v>
      </c>
      <c r="J5426" s="3" t="s">
        <v>38625</v>
      </c>
      <c r="K5426" s="3" t="s">
        <v>38626</v>
      </c>
      <c r="L5426" s="3"/>
    </row>
    <row r="5427" spans="1:12" ht="13.5" customHeight="1" x14ac:dyDescent="0.25">
      <c r="A5427" s="3" t="s">
        <v>5522</v>
      </c>
      <c r="B5427" s="2" t="s">
        <v>44203</v>
      </c>
      <c r="C5427" s="2" t="s">
        <v>21603</v>
      </c>
      <c r="D5427" s="3" t="s">
        <v>21604</v>
      </c>
      <c r="E5427" s="3" t="s">
        <v>21604</v>
      </c>
      <c r="F5427" s="3" t="s">
        <v>21605</v>
      </c>
      <c r="G5427" s="3" t="s">
        <v>21604</v>
      </c>
      <c r="H5427" s="3" t="s">
        <v>38627</v>
      </c>
      <c r="I5427" s="3" t="s">
        <v>38627</v>
      </c>
      <c r="J5427" s="3" t="s">
        <v>38628</v>
      </c>
      <c r="K5427" s="3" t="s">
        <v>38627</v>
      </c>
      <c r="L5427" s="3"/>
    </row>
    <row r="5428" spans="1:12" ht="13.5" customHeight="1" x14ac:dyDescent="0.25">
      <c r="A5428" s="3" t="s">
        <v>36</v>
      </c>
      <c r="B5428" s="2" t="s">
        <v>44204</v>
      </c>
      <c r="C5428" s="2" t="s">
        <v>21606</v>
      </c>
      <c r="D5428" s="3" t="s">
        <v>21607</v>
      </c>
      <c r="E5428" s="3" t="s">
        <v>21608</v>
      </c>
      <c r="F5428" s="3" t="s">
        <v>21609</v>
      </c>
      <c r="G5428" s="3" t="s">
        <v>21610</v>
      </c>
      <c r="H5428" s="3" t="s">
        <v>38629</v>
      </c>
      <c r="I5428" s="3" t="s">
        <v>38630</v>
      </c>
      <c r="J5428" s="3" t="s">
        <v>38631</v>
      </c>
      <c r="K5428" s="3" t="s">
        <v>38632</v>
      </c>
      <c r="L5428" s="3"/>
    </row>
    <row r="5429" spans="1:12" ht="13.5" customHeight="1" x14ac:dyDescent="0.25">
      <c r="A5429" s="3" t="s">
        <v>5522</v>
      </c>
      <c r="B5429" s="2" t="s">
        <v>44205</v>
      </c>
      <c r="C5429" s="2" t="s">
        <v>21611</v>
      </c>
      <c r="D5429" s="3" t="s">
        <v>21612</v>
      </c>
      <c r="E5429" s="3" t="s">
        <v>21612</v>
      </c>
      <c r="F5429" s="3" t="s">
        <v>21613</v>
      </c>
      <c r="G5429" s="3" t="s">
        <v>21614</v>
      </c>
      <c r="H5429" s="3" t="s">
        <v>38633</v>
      </c>
      <c r="I5429" s="3" t="s">
        <v>38633</v>
      </c>
      <c r="J5429" s="3" t="s">
        <v>38634</v>
      </c>
      <c r="K5429" s="3" t="s">
        <v>38635</v>
      </c>
      <c r="L5429" s="3"/>
    </row>
    <row r="5430" spans="1:12" ht="13.5" customHeight="1" x14ac:dyDescent="0.25">
      <c r="A5430" s="3" t="s">
        <v>5522</v>
      </c>
      <c r="B5430" s="2" t="s">
        <v>44206</v>
      </c>
      <c r="C5430" s="2" t="s">
        <v>21615</v>
      </c>
      <c r="D5430" s="3" t="s">
        <v>21616</v>
      </c>
      <c r="E5430" s="3" t="s">
        <v>21616</v>
      </c>
      <c r="F5430" s="3" t="s">
        <v>21617</v>
      </c>
      <c r="G5430" s="3" t="s">
        <v>21616</v>
      </c>
      <c r="H5430" s="3" t="s">
        <v>38636</v>
      </c>
      <c r="I5430" s="3" t="s">
        <v>38636</v>
      </c>
      <c r="J5430" s="3" t="s">
        <v>38637</v>
      </c>
      <c r="K5430" s="3" t="s">
        <v>38636</v>
      </c>
      <c r="L5430" s="3"/>
    </row>
    <row r="5431" spans="1:12" ht="13.5" customHeight="1" x14ac:dyDescent="0.25">
      <c r="A5431" s="5" t="s">
        <v>13581</v>
      </c>
      <c r="B5431" s="5" t="s">
        <v>45227</v>
      </c>
      <c r="C5431" s="5" t="s">
        <v>45228</v>
      </c>
      <c r="D5431" s="5" t="s">
        <v>45229</v>
      </c>
      <c r="E5431" s="1" t="s">
        <v>45229</v>
      </c>
      <c r="F5431" s="1" t="s">
        <v>45230</v>
      </c>
      <c r="G5431" s="1" t="s">
        <v>45231</v>
      </c>
      <c r="H5431" s="5" t="str">
        <f ca="1">IFERROR(__xludf.DUMMYFUNCTION("GOOGLETRANSLATE(D214,""en"",""ja"")"),"腫瘍の退縮")</f>
        <v>腫瘍の退縮</v>
      </c>
      <c r="I5431" s="5" t="str">
        <f ca="1">IFERROR(__xludf.DUMMYFUNCTION("GOOGLETRANSLATE(E214,""en"",""ja"")"),"腫瘍の退縮")</f>
        <v>腫瘍の退縮</v>
      </c>
      <c r="J5431" s="5" t="str">
        <f ca="1">IFERROR(__xludf.DUMMYFUNCTION("GOOGLETRANSLATE(F214,""en"",""ja"")"),"生物標本における腫瘍退縮の評価。")</f>
        <v>生物標本における腫瘍退縮の評価。</v>
      </c>
      <c r="K5431" s="5" t="str">
        <f ca="1">IFERROR(__xludf.DUMMYFUNCTION("GOOGLETRANSLATE(G214,""en"",""ja"")"),"腫瘍退縮評価")</f>
        <v>腫瘍退縮評価</v>
      </c>
      <c r="L5431" s="3"/>
    </row>
    <row r="5432" spans="1:12" ht="13.5" customHeight="1" x14ac:dyDescent="0.25">
      <c r="A5432" s="3" t="s">
        <v>213</v>
      </c>
      <c r="B5432" s="2" t="s">
        <v>44207</v>
      </c>
      <c r="C5432" s="2" t="s">
        <v>21618</v>
      </c>
      <c r="D5432" s="3" t="s">
        <v>21619</v>
      </c>
      <c r="E5432" s="3" t="s">
        <v>21619</v>
      </c>
      <c r="F5432" s="3" t="s">
        <v>21620</v>
      </c>
      <c r="G5432" s="3" t="s">
        <v>21621</v>
      </c>
      <c r="H5432" s="3" t="s">
        <v>38638</v>
      </c>
      <c r="I5432" s="3" t="s">
        <v>38638</v>
      </c>
      <c r="J5432" s="3" t="s">
        <v>38639</v>
      </c>
      <c r="K5432" s="3" t="s">
        <v>38638</v>
      </c>
      <c r="L5432" s="3"/>
    </row>
    <row r="5433" spans="1:12" ht="13.5" customHeight="1" x14ac:dyDescent="0.25">
      <c r="A5433" s="3" t="s">
        <v>36</v>
      </c>
      <c r="B5433" s="2" t="s">
        <v>44208</v>
      </c>
      <c r="C5433" s="2" t="s">
        <v>21622</v>
      </c>
      <c r="D5433" s="3" t="s">
        <v>21623</v>
      </c>
      <c r="E5433" s="3" t="s">
        <v>21623</v>
      </c>
      <c r="F5433" s="3" t="s">
        <v>21624</v>
      </c>
      <c r="G5433" s="3" t="s">
        <v>21623</v>
      </c>
      <c r="H5433" s="3" t="s">
        <v>38640</v>
      </c>
      <c r="I5433" s="3" t="s">
        <v>38640</v>
      </c>
      <c r="J5433" s="3" t="s">
        <v>38641</v>
      </c>
      <c r="K5433" s="3" t="s">
        <v>38640</v>
      </c>
      <c r="L5433" s="3"/>
    </row>
    <row r="5434" spans="1:12" ht="13.5" customHeight="1" x14ac:dyDescent="0.25">
      <c r="A5434" s="3" t="s">
        <v>9</v>
      </c>
      <c r="B5434" s="2" t="s">
        <v>44209</v>
      </c>
      <c r="C5434" s="2" t="s">
        <v>21625</v>
      </c>
      <c r="D5434" s="3" t="s">
        <v>21626</v>
      </c>
      <c r="E5434" s="3" t="s">
        <v>21626</v>
      </c>
      <c r="F5434" s="3" t="s">
        <v>21627</v>
      </c>
      <c r="G5434" s="3" t="s">
        <v>21628</v>
      </c>
      <c r="H5434" s="3" t="s">
        <v>38642</v>
      </c>
      <c r="I5434" s="3" t="s">
        <v>38642</v>
      </c>
      <c r="J5434" s="3" t="s">
        <v>38643</v>
      </c>
      <c r="K5434" s="3" t="s">
        <v>38644</v>
      </c>
      <c r="L5434" s="3"/>
    </row>
    <row r="5435" spans="1:12" ht="13.5" customHeight="1" x14ac:dyDescent="0.25">
      <c r="A5435" s="3" t="s">
        <v>5522</v>
      </c>
      <c r="B5435" s="2" t="s">
        <v>44210</v>
      </c>
      <c r="C5435" s="2" t="s">
        <v>21629</v>
      </c>
      <c r="D5435" s="3" t="s">
        <v>21630</v>
      </c>
      <c r="E5435" s="3" t="s">
        <v>21630</v>
      </c>
      <c r="F5435" s="3" t="s">
        <v>21631</v>
      </c>
      <c r="G5435" s="3" t="s">
        <v>21632</v>
      </c>
      <c r="H5435" s="3" t="s">
        <v>38645</v>
      </c>
      <c r="I5435" s="3" t="s">
        <v>38645</v>
      </c>
      <c r="J5435" s="3" t="s">
        <v>38646</v>
      </c>
      <c r="K5435" s="3" t="s">
        <v>38647</v>
      </c>
      <c r="L5435" s="3"/>
    </row>
    <row r="5436" spans="1:12" ht="13.5" customHeight="1" x14ac:dyDescent="0.25">
      <c r="A5436" s="3" t="s">
        <v>493</v>
      </c>
      <c r="B5436" s="2" t="s">
        <v>44211</v>
      </c>
      <c r="C5436" s="2" t="s">
        <v>21633</v>
      </c>
      <c r="D5436" s="3" t="s">
        <v>21634</v>
      </c>
      <c r="E5436" s="3" t="s">
        <v>21634</v>
      </c>
      <c r="F5436" s="3" t="s">
        <v>21635</v>
      </c>
      <c r="G5436" s="3" t="s">
        <v>21634</v>
      </c>
      <c r="H5436" s="3" t="s">
        <v>38648</v>
      </c>
      <c r="I5436" s="3" t="s">
        <v>38648</v>
      </c>
      <c r="J5436" s="3" t="s">
        <v>38649</v>
      </c>
      <c r="K5436" s="3" t="s">
        <v>38648</v>
      </c>
      <c r="L5436" s="3"/>
    </row>
    <row r="5437" spans="1:12" ht="13.5" customHeight="1" x14ac:dyDescent="0.25">
      <c r="A5437" s="3" t="s">
        <v>70</v>
      </c>
      <c r="B5437" s="2" t="s">
        <v>44212</v>
      </c>
      <c r="C5437" s="2" t="s">
        <v>21636</v>
      </c>
      <c r="D5437" s="3" t="s">
        <v>21637</v>
      </c>
      <c r="E5437" s="3" t="s">
        <v>21637</v>
      </c>
      <c r="F5437" s="3" t="s">
        <v>21638</v>
      </c>
      <c r="G5437" s="3" t="s">
        <v>21639</v>
      </c>
      <c r="H5437" s="3" t="s">
        <v>38650</v>
      </c>
      <c r="I5437" s="3" t="s">
        <v>38650</v>
      </c>
      <c r="J5437" s="3" t="s">
        <v>38651</v>
      </c>
      <c r="K5437" s="3" t="s">
        <v>38652</v>
      </c>
      <c r="L5437" s="3"/>
    </row>
    <row r="5438" spans="1:12" ht="13.5" customHeight="1" x14ac:dyDescent="0.25">
      <c r="A5438" s="3" t="s">
        <v>70</v>
      </c>
      <c r="B5438" s="2" t="s">
        <v>44213</v>
      </c>
      <c r="C5438" s="2" t="s">
        <v>21640</v>
      </c>
      <c r="D5438" s="3" t="s">
        <v>21641</v>
      </c>
      <c r="E5438" s="3" t="s">
        <v>21641</v>
      </c>
      <c r="F5438" s="3" t="s">
        <v>21642</v>
      </c>
      <c r="G5438" s="3" t="s">
        <v>21643</v>
      </c>
      <c r="H5438" s="3" t="s">
        <v>38653</v>
      </c>
      <c r="I5438" s="3" t="s">
        <v>38653</v>
      </c>
      <c r="J5438" s="3" t="s">
        <v>38654</v>
      </c>
      <c r="K5438" s="3" t="s">
        <v>38655</v>
      </c>
      <c r="L5438" s="3"/>
    </row>
    <row r="5439" spans="1:12" ht="13.5" customHeight="1" x14ac:dyDescent="0.25">
      <c r="A5439" s="3" t="s">
        <v>493</v>
      </c>
      <c r="B5439" s="2" t="s">
        <v>44214</v>
      </c>
      <c r="C5439" s="2" t="s">
        <v>21644</v>
      </c>
      <c r="D5439" s="3" t="s">
        <v>21645</v>
      </c>
      <c r="E5439" s="3" t="s">
        <v>21645</v>
      </c>
      <c r="F5439" s="3" t="s">
        <v>21646</v>
      </c>
      <c r="G5439" s="3" t="s">
        <v>21645</v>
      </c>
      <c r="H5439" s="3" t="s">
        <v>38656</v>
      </c>
      <c r="I5439" s="3" t="s">
        <v>38656</v>
      </c>
      <c r="J5439" s="3" t="s">
        <v>38657</v>
      </c>
      <c r="K5439" s="3" t="s">
        <v>38656</v>
      </c>
      <c r="L5439" s="3"/>
    </row>
    <row r="5440" spans="1:12" ht="13.5" customHeight="1" x14ac:dyDescent="0.25">
      <c r="A5440" s="3" t="s">
        <v>84</v>
      </c>
      <c r="B5440" s="2" t="s">
        <v>44215</v>
      </c>
      <c r="C5440" s="2" t="s">
        <v>21647</v>
      </c>
      <c r="D5440" s="3" t="s">
        <v>21648</v>
      </c>
      <c r="E5440" s="3" t="s">
        <v>21648</v>
      </c>
      <c r="F5440" s="3" t="s">
        <v>21649</v>
      </c>
      <c r="G5440" s="3" t="s">
        <v>21648</v>
      </c>
      <c r="H5440" s="3" t="s">
        <v>38658</v>
      </c>
      <c r="I5440" s="3" t="s">
        <v>38658</v>
      </c>
      <c r="J5440" s="3" t="s">
        <v>38659</v>
      </c>
      <c r="K5440" s="3" t="s">
        <v>38658</v>
      </c>
      <c r="L5440" s="3"/>
    </row>
    <row r="5441" spans="1:26" ht="13.5" customHeight="1" x14ac:dyDescent="0.25">
      <c r="A5441" s="3" t="s">
        <v>84</v>
      </c>
      <c r="B5441" s="2" t="s">
        <v>44216</v>
      </c>
      <c r="C5441" s="2" t="s">
        <v>21650</v>
      </c>
      <c r="D5441" s="3" t="s">
        <v>21651</v>
      </c>
      <c r="E5441" s="3" t="s">
        <v>21651</v>
      </c>
      <c r="F5441" s="3" t="s">
        <v>21652</v>
      </c>
      <c r="G5441" s="3" t="s">
        <v>21651</v>
      </c>
      <c r="H5441" s="3" t="s">
        <v>38660</v>
      </c>
      <c r="I5441" s="3" t="s">
        <v>38660</v>
      </c>
      <c r="J5441" s="3" t="s">
        <v>38661</v>
      </c>
      <c r="K5441" s="3" t="s">
        <v>38660</v>
      </c>
      <c r="L5441" s="5"/>
      <c r="M5441" s="5"/>
      <c r="N5441" s="5"/>
      <c r="O5441" s="5"/>
      <c r="P5441" s="5"/>
      <c r="Q5441" s="5"/>
      <c r="R5441" s="5"/>
      <c r="S5441" s="5"/>
      <c r="T5441" s="5"/>
      <c r="U5441" s="5"/>
      <c r="V5441" s="5"/>
      <c r="W5441" s="5"/>
      <c r="X5441" s="5"/>
      <c r="Y5441" s="5"/>
      <c r="Z5441" s="5"/>
    </row>
    <row r="5442" spans="1:26" ht="13.5" customHeight="1" x14ac:dyDescent="0.25">
      <c r="A5442" s="3" t="s">
        <v>84</v>
      </c>
      <c r="B5442" s="2" t="s">
        <v>44217</v>
      </c>
      <c r="C5442" s="2" t="s">
        <v>21653</v>
      </c>
      <c r="D5442" s="3" t="s">
        <v>21654</v>
      </c>
      <c r="E5442" s="3" t="s">
        <v>21654</v>
      </c>
      <c r="F5442" s="3" t="s">
        <v>21655</v>
      </c>
      <c r="G5442" s="3" t="s">
        <v>21654</v>
      </c>
      <c r="H5442" s="3" t="s">
        <v>38662</v>
      </c>
      <c r="I5442" s="3" t="s">
        <v>38662</v>
      </c>
      <c r="J5442" s="3" t="s">
        <v>38663</v>
      </c>
      <c r="K5442" s="3" t="s">
        <v>38662</v>
      </c>
      <c r="L5442" s="5"/>
      <c r="M5442" s="5"/>
      <c r="N5442" s="5"/>
      <c r="O5442" s="5"/>
      <c r="P5442" s="5"/>
      <c r="Q5442" s="5"/>
      <c r="R5442" s="5"/>
      <c r="S5442" s="5"/>
      <c r="T5442" s="5"/>
      <c r="U5442" s="5"/>
      <c r="V5442" s="5"/>
      <c r="W5442" s="5"/>
      <c r="X5442" s="5"/>
      <c r="Y5442" s="5"/>
      <c r="Z5442" s="5"/>
    </row>
    <row r="5443" spans="1:26" ht="13.5" customHeight="1" x14ac:dyDescent="0.25">
      <c r="A5443" s="3" t="s">
        <v>1258</v>
      </c>
      <c r="B5443" s="2" t="s">
        <v>44218</v>
      </c>
      <c r="C5443" s="2" t="s">
        <v>21656</v>
      </c>
      <c r="D5443" s="3" t="s">
        <v>21657</v>
      </c>
      <c r="E5443" s="3" t="s">
        <v>21658</v>
      </c>
      <c r="F5443" s="3" t="s">
        <v>21659</v>
      </c>
      <c r="G5443" s="3" t="s">
        <v>21660</v>
      </c>
      <c r="H5443" s="3" t="s">
        <v>38664</v>
      </c>
      <c r="I5443" s="3" t="s">
        <v>38665</v>
      </c>
      <c r="J5443" s="3" t="s">
        <v>38666</v>
      </c>
      <c r="K5443" s="3" t="s">
        <v>38667</v>
      </c>
      <c r="L5443" s="5"/>
      <c r="M5443" s="5"/>
      <c r="N5443" s="5"/>
      <c r="O5443" s="5"/>
      <c r="P5443" s="5"/>
      <c r="Q5443" s="5"/>
      <c r="R5443" s="5"/>
      <c r="S5443" s="5"/>
      <c r="T5443" s="5"/>
      <c r="U5443" s="5"/>
      <c r="V5443" s="5"/>
      <c r="W5443" s="5"/>
      <c r="X5443" s="5"/>
      <c r="Y5443" s="5"/>
      <c r="Z5443" s="5"/>
    </row>
    <row r="5444" spans="1:26" ht="13.5" customHeight="1" x14ac:dyDescent="0.25">
      <c r="A5444" s="3" t="s">
        <v>84</v>
      </c>
      <c r="B5444" s="2" t="s">
        <v>44219</v>
      </c>
      <c r="C5444" s="2" t="s">
        <v>21661</v>
      </c>
      <c r="D5444" s="3" t="s">
        <v>21662</v>
      </c>
      <c r="E5444" s="3" t="s">
        <v>21662</v>
      </c>
      <c r="F5444" s="3" t="s">
        <v>21663</v>
      </c>
      <c r="G5444" s="3" t="s">
        <v>21662</v>
      </c>
      <c r="H5444" s="3" t="s">
        <v>38668</v>
      </c>
      <c r="I5444" s="3" t="s">
        <v>38668</v>
      </c>
      <c r="J5444" s="3" t="s">
        <v>38669</v>
      </c>
      <c r="K5444" s="3" t="s">
        <v>38668</v>
      </c>
      <c r="L5444" s="5"/>
      <c r="M5444" s="5"/>
      <c r="N5444" s="5"/>
      <c r="O5444" s="5"/>
      <c r="P5444" s="5"/>
      <c r="Q5444" s="5"/>
      <c r="R5444" s="5"/>
      <c r="S5444" s="5"/>
      <c r="T5444" s="5"/>
      <c r="U5444" s="5"/>
      <c r="V5444" s="5"/>
      <c r="W5444" s="5"/>
      <c r="X5444" s="5"/>
      <c r="Y5444" s="5"/>
      <c r="Z5444" s="5"/>
    </row>
    <row r="5445" spans="1:26" ht="13.5" customHeight="1" x14ac:dyDescent="0.25">
      <c r="A5445" s="3" t="s">
        <v>84</v>
      </c>
      <c r="B5445" s="2" t="s">
        <v>44220</v>
      </c>
      <c r="C5445" s="2" t="s">
        <v>21664</v>
      </c>
      <c r="D5445" s="3" t="s">
        <v>21665</v>
      </c>
      <c r="E5445" s="3" t="s">
        <v>21665</v>
      </c>
      <c r="F5445" s="3" t="s">
        <v>21666</v>
      </c>
      <c r="G5445" s="3" t="s">
        <v>21665</v>
      </c>
      <c r="H5445" s="3" t="s">
        <v>38670</v>
      </c>
      <c r="I5445" s="3" t="s">
        <v>38670</v>
      </c>
      <c r="J5445" s="3" t="s">
        <v>38671</v>
      </c>
      <c r="K5445" s="3" t="s">
        <v>38670</v>
      </c>
      <c r="L5445" s="5"/>
      <c r="M5445" s="5"/>
      <c r="N5445" s="5"/>
      <c r="O5445" s="5"/>
      <c r="P5445" s="5"/>
      <c r="Q5445" s="5"/>
      <c r="R5445" s="5"/>
      <c r="S5445" s="5"/>
      <c r="T5445" s="5"/>
      <c r="U5445" s="5"/>
      <c r="V5445" s="5"/>
      <c r="W5445" s="5"/>
      <c r="X5445" s="5"/>
      <c r="Y5445" s="5"/>
      <c r="Z5445" s="5"/>
    </row>
    <row r="5446" spans="1:26" ht="13.5" customHeight="1" x14ac:dyDescent="0.25">
      <c r="A5446" s="3" t="s">
        <v>988</v>
      </c>
      <c r="B5446" s="2" t="s">
        <v>44221</v>
      </c>
      <c r="C5446" s="2" t="s">
        <v>21667</v>
      </c>
      <c r="D5446" s="3" t="s">
        <v>21668</v>
      </c>
      <c r="E5446" s="3" t="s">
        <v>21668</v>
      </c>
      <c r="F5446" s="3" t="s">
        <v>21669</v>
      </c>
      <c r="G5446" s="3" t="s">
        <v>21670</v>
      </c>
      <c r="H5446" s="3" t="s">
        <v>38672</v>
      </c>
      <c r="I5446" s="3" t="s">
        <v>38672</v>
      </c>
      <c r="J5446" s="3" t="s">
        <v>38673</v>
      </c>
      <c r="K5446" s="3" t="s">
        <v>38674</v>
      </c>
      <c r="L5446" s="5"/>
      <c r="M5446" s="5"/>
      <c r="N5446" s="5"/>
      <c r="O5446" s="5"/>
      <c r="P5446" s="5"/>
      <c r="Q5446" s="5"/>
      <c r="R5446" s="5"/>
      <c r="S5446" s="5"/>
      <c r="T5446" s="5"/>
      <c r="U5446" s="5"/>
      <c r="V5446" s="5"/>
      <c r="W5446" s="5"/>
      <c r="X5446" s="5"/>
      <c r="Y5446" s="5"/>
      <c r="Z5446" s="5"/>
    </row>
    <row r="5447" spans="1:26" ht="13.5" customHeight="1" x14ac:dyDescent="0.25">
      <c r="A5447" s="3" t="s">
        <v>988</v>
      </c>
      <c r="B5447" s="2" t="s">
        <v>44222</v>
      </c>
      <c r="C5447" s="2" t="s">
        <v>21671</v>
      </c>
      <c r="D5447" s="3" t="s">
        <v>21672</v>
      </c>
      <c r="E5447" s="3" t="s">
        <v>21672</v>
      </c>
      <c r="F5447" s="3" t="s">
        <v>21673</v>
      </c>
      <c r="G5447" s="3" t="s">
        <v>21674</v>
      </c>
      <c r="H5447" s="3" t="s">
        <v>38675</v>
      </c>
      <c r="I5447" s="3" t="s">
        <v>38675</v>
      </c>
      <c r="J5447" s="3" t="s">
        <v>38676</v>
      </c>
      <c r="K5447" s="3" t="s">
        <v>38677</v>
      </c>
      <c r="L5447" s="5"/>
      <c r="M5447" s="5"/>
      <c r="N5447" s="5"/>
      <c r="O5447" s="5"/>
      <c r="P5447" s="5"/>
      <c r="Q5447" s="5"/>
      <c r="R5447" s="5"/>
      <c r="S5447" s="5"/>
      <c r="T5447" s="5"/>
      <c r="U5447" s="5"/>
      <c r="V5447" s="5"/>
      <c r="W5447" s="5"/>
      <c r="X5447" s="5"/>
      <c r="Y5447" s="5"/>
      <c r="Z5447" s="5"/>
    </row>
    <row r="5448" spans="1:26" ht="13.5" customHeight="1" x14ac:dyDescent="0.25">
      <c r="A5448" s="3" t="s">
        <v>988</v>
      </c>
      <c r="B5448" s="2" t="s">
        <v>44223</v>
      </c>
      <c r="C5448" s="2" t="s">
        <v>21675</v>
      </c>
      <c r="D5448" s="3" t="s">
        <v>21676</v>
      </c>
      <c r="E5448" s="3" t="s">
        <v>21676</v>
      </c>
      <c r="F5448" s="3" t="s">
        <v>21677</v>
      </c>
      <c r="G5448" s="3" t="s">
        <v>21678</v>
      </c>
      <c r="H5448" s="3" t="s">
        <v>38678</v>
      </c>
      <c r="I5448" s="3" t="s">
        <v>38678</v>
      </c>
      <c r="J5448" s="3" t="s">
        <v>38679</v>
      </c>
      <c r="K5448" s="3" t="s">
        <v>38680</v>
      </c>
      <c r="L5448" s="5"/>
      <c r="M5448" s="5"/>
      <c r="N5448" s="5"/>
      <c r="O5448" s="5"/>
      <c r="P5448" s="5"/>
      <c r="Q5448" s="5"/>
      <c r="R5448" s="5"/>
      <c r="S5448" s="5"/>
      <c r="T5448" s="5"/>
      <c r="U5448" s="5"/>
      <c r="V5448" s="5"/>
      <c r="W5448" s="5"/>
      <c r="X5448" s="5"/>
      <c r="Y5448" s="5"/>
      <c r="Z5448" s="5"/>
    </row>
    <row r="5449" spans="1:26" ht="13.5" customHeight="1" x14ac:dyDescent="0.25">
      <c r="A5449" s="3" t="s">
        <v>988</v>
      </c>
      <c r="B5449" s="2" t="s">
        <v>44224</v>
      </c>
      <c r="C5449" s="2" t="s">
        <v>21679</v>
      </c>
      <c r="D5449" s="3" t="s">
        <v>21680</v>
      </c>
      <c r="E5449" s="3" t="s">
        <v>21680</v>
      </c>
      <c r="F5449" s="3" t="s">
        <v>21681</v>
      </c>
      <c r="G5449" s="3" t="s">
        <v>21682</v>
      </c>
      <c r="H5449" s="3" t="s">
        <v>38681</v>
      </c>
      <c r="I5449" s="3" t="s">
        <v>38681</v>
      </c>
      <c r="J5449" s="3" t="s">
        <v>38682</v>
      </c>
      <c r="K5449" s="3" t="s">
        <v>38683</v>
      </c>
      <c r="L5449" s="5"/>
      <c r="M5449" s="5"/>
      <c r="N5449" s="5"/>
      <c r="O5449" s="5"/>
      <c r="P5449" s="5"/>
      <c r="Q5449" s="5"/>
      <c r="R5449" s="5"/>
      <c r="S5449" s="5"/>
      <c r="T5449" s="5"/>
      <c r="U5449" s="5"/>
      <c r="V5449" s="5"/>
      <c r="W5449" s="5"/>
      <c r="X5449" s="5"/>
      <c r="Y5449" s="5"/>
      <c r="Z5449" s="5"/>
    </row>
    <row r="5450" spans="1:26" ht="13.5" customHeight="1" x14ac:dyDescent="0.25">
      <c r="A5450" s="3" t="s">
        <v>988</v>
      </c>
      <c r="B5450" s="2" t="s">
        <v>44225</v>
      </c>
      <c r="C5450" s="2" t="s">
        <v>21683</v>
      </c>
      <c r="D5450" s="3" t="s">
        <v>21684</v>
      </c>
      <c r="E5450" s="3" t="s">
        <v>21684</v>
      </c>
      <c r="F5450" s="3" t="s">
        <v>21685</v>
      </c>
      <c r="G5450" s="3" t="s">
        <v>21686</v>
      </c>
      <c r="H5450" s="3" t="s">
        <v>38684</v>
      </c>
      <c r="I5450" s="3" t="s">
        <v>38684</v>
      </c>
      <c r="J5450" s="3" t="s">
        <v>38685</v>
      </c>
      <c r="K5450" s="3" t="s">
        <v>38686</v>
      </c>
      <c r="L5450" s="5"/>
      <c r="M5450" s="5"/>
      <c r="N5450" s="5"/>
      <c r="O5450" s="5"/>
      <c r="P5450" s="5"/>
      <c r="Q5450" s="5"/>
      <c r="R5450" s="5"/>
      <c r="S5450" s="5"/>
      <c r="T5450" s="5"/>
      <c r="U5450" s="5"/>
      <c r="V5450" s="5"/>
      <c r="W5450" s="5"/>
      <c r="X5450" s="5"/>
      <c r="Y5450" s="5"/>
      <c r="Z5450" s="5"/>
    </row>
    <row r="5451" spans="1:26" ht="13.5" customHeight="1" x14ac:dyDescent="0.25">
      <c r="A5451" s="3" t="s">
        <v>988</v>
      </c>
      <c r="B5451" s="2" t="s">
        <v>44226</v>
      </c>
      <c r="C5451" s="2" t="s">
        <v>21687</v>
      </c>
      <c r="D5451" s="3" t="s">
        <v>21688</v>
      </c>
      <c r="E5451" s="3" t="s">
        <v>21688</v>
      </c>
      <c r="F5451" s="3" t="s">
        <v>21689</v>
      </c>
      <c r="G5451" s="3" t="s">
        <v>21690</v>
      </c>
      <c r="H5451" s="3" t="s">
        <v>38687</v>
      </c>
      <c r="I5451" s="3" t="s">
        <v>38687</v>
      </c>
      <c r="J5451" s="3" t="s">
        <v>38688</v>
      </c>
      <c r="K5451" s="3" t="s">
        <v>38689</v>
      </c>
      <c r="L5451" s="5"/>
      <c r="M5451" s="5"/>
      <c r="N5451" s="5"/>
      <c r="O5451" s="5"/>
      <c r="P5451" s="5"/>
      <c r="Q5451" s="5"/>
      <c r="R5451" s="5"/>
      <c r="S5451" s="5"/>
      <c r="T5451" s="5"/>
      <c r="U5451" s="5"/>
      <c r="V5451" s="5"/>
      <c r="W5451" s="5"/>
      <c r="X5451" s="5"/>
      <c r="Y5451" s="5"/>
      <c r="Z5451" s="5"/>
    </row>
    <row r="5452" spans="1:26" ht="13.5" customHeight="1" x14ac:dyDescent="0.25">
      <c r="A5452" s="3" t="s">
        <v>506</v>
      </c>
      <c r="B5452" s="2" t="s">
        <v>44227</v>
      </c>
      <c r="C5452" s="2" t="s">
        <v>21691</v>
      </c>
      <c r="D5452" s="3" t="s">
        <v>21692</v>
      </c>
      <c r="E5452" s="3" t="s">
        <v>21692</v>
      </c>
      <c r="F5452" s="3" t="s">
        <v>21693</v>
      </c>
      <c r="G5452" s="3" t="s">
        <v>21692</v>
      </c>
      <c r="H5452" s="3" t="s">
        <v>38690</v>
      </c>
      <c r="I5452" s="3" t="s">
        <v>38690</v>
      </c>
      <c r="J5452" s="3" t="s">
        <v>38691</v>
      </c>
      <c r="K5452" s="3" t="s">
        <v>38690</v>
      </c>
      <c r="L5452" s="5"/>
      <c r="M5452" s="5"/>
      <c r="N5452" s="5"/>
      <c r="O5452" s="5"/>
      <c r="P5452" s="5"/>
      <c r="Q5452" s="5"/>
      <c r="R5452" s="5"/>
      <c r="S5452" s="5"/>
      <c r="T5452" s="5"/>
      <c r="U5452" s="5"/>
      <c r="V5452" s="5"/>
      <c r="W5452" s="5"/>
      <c r="X5452" s="5"/>
      <c r="Y5452" s="5"/>
      <c r="Z5452" s="5"/>
    </row>
    <row r="5453" spans="1:26" ht="13.5" customHeight="1" x14ac:dyDescent="0.25">
      <c r="A5453" s="3" t="s">
        <v>9</v>
      </c>
      <c r="B5453" s="2" t="s">
        <v>44228</v>
      </c>
      <c r="C5453" s="2" t="s">
        <v>21694</v>
      </c>
      <c r="D5453" s="3" t="s">
        <v>21695</v>
      </c>
      <c r="E5453" s="3" t="s">
        <v>21695</v>
      </c>
      <c r="F5453" s="3" t="s">
        <v>21696</v>
      </c>
      <c r="G5453" s="3" t="s">
        <v>21697</v>
      </c>
      <c r="H5453" s="3" t="s">
        <v>38692</v>
      </c>
      <c r="I5453" s="3" t="s">
        <v>38692</v>
      </c>
      <c r="J5453" s="3" t="s">
        <v>38693</v>
      </c>
      <c r="K5453" s="3" t="s">
        <v>38694</v>
      </c>
      <c r="L5453" s="5"/>
      <c r="M5453" s="5"/>
      <c r="N5453" s="5"/>
      <c r="O5453" s="5"/>
      <c r="P5453" s="5"/>
      <c r="Q5453" s="5"/>
      <c r="R5453" s="5"/>
      <c r="S5453" s="5"/>
      <c r="T5453" s="5"/>
      <c r="U5453" s="5"/>
      <c r="V5453" s="5"/>
      <c r="W5453" s="5"/>
      <c r="X5453" s="5"/>
      <c r="Y5453" s="5"/>
      <c r="Z5453" s="5"/>
    </row>
    <row r="5454" spans="1:26" ht="13.5" customHeight="1" x14ac:dyDescent="0.25">
      <c r="A5454" s="3" t="s">
        <v>9</v>
      </c>
      <c r="B5454" s="2" t="s">
        <v>44229</v>
      </c>
      <c r="C5454" s="2" t="s">
        <v>21698</v>
      </c>
      <c r="D5454" s="3" t="s">
        <v>21699</v>
      </c>
      <c r="E5454" s="3" t="s">
        <v>21699</v>
      </c>
      <c r="F5454" s="3" t="s">
        <v>21700</v>
      </c>
      <c r="G5454" s="3" t="s">
        <v>21701</v>
      </c>
      <c r="H5454" s="3" t="s">
        <v>38695</v>
      </c>
      <c r="I5454" s="3" t="s">
        <v>38695</v>
      </c>
      <c r="J5454" s="3" t="s">
        <v>38696</v>
      </c>
      <c r="K5454" s="3" t="s">
        <v>38697</v>
      </c>
      <c r="L5454" s="5"/>
      <c r="M5454" s="5"/>
      <c r="N5454" s="5"/>
      <c r="O5454" s="5"/>
      <c r="P5454" s="5"/>
      <c r="Q5454" s="5"/>
      <c r="R5454" s="5"/>
      <c r="S5454" s="5"/>
      <c r="T5454" s="5"/>
      <c r="U5454" s="5"/>
      <c r="V5454" s="5"/>
      <c r="W5454" s="5"/>
      <c r="X5454" s="5"/>
      <c r="Y5454" s="5"/>
      <c r="Z5454" s="5"/>
    </row>
    <row r="5455" spans="1:26" ht="13.5" customHeight="1" x14ac:dyDescent="0.25">
      <c r="A5455" s="3" t="s">
        <v>9</v>
      </c>
      <c r="B5455" s="2" t="s">
        <v>44230</v>
      </c>
      <c r="C5455" s="2" t="s">
        <v>21702</v>
      </c>
      <c r="D5455" s="3" t="s">
        <v>21703</v>
      </c>
      <c r="E5455" s="3" t="s">
        <v>21703</v>
      </c>
      <c r="F5455" s="3" t="s">
        <v>21704</v>
      </c>
      <c r="G5455" s="3" t="s">
        <v>21703</v>
      </c>
      <c r="H5455" s="3" t="s">
        <v>38698</v>
      </c>
      <c r="I5455" s="3" t="s">
        <v>38698</v>
      </c>
      <c r="J5455" s="3" t="s">
        <v>38699</v>
      </c>
      <c r="K5455" s="3" t="s">
        <v>38698</v>
      </c>
      <c r="L5455" s="5"/>
      <c r="M5455" s="5"/>
      <c r="N5455" s="5"/>
      <c r="O5455" s="5"/>
      <c r="P5455" s="5"/>
      <c r="Q5455" s="5"/>
      <c r="R5455" s="5"/>
      <c r="S5455" s="5"/>
      <c r="T5455" s="5"/>
      <c r="U5455" s="5"/>
      <c r="V5455" s="5"/>
      <c r="W5455" s="5"/>
      <c r="X5455" s="5"/>
      <c r="Y5455" s="5"/>
      <c r="Z5455" s="5"/>
    </row>
    <row r="5456" spans="1:26" ht="13.5" customHeight="1" x14ac:dyDescent="0.25">
      <c r="A5456" s="3" t="s">
        <v>506</v>
      </c>
      <c r="B5456" s="2" t="s">
        <v>44231</v>
      </c>
      <c r="C5456" s="2" t="s">
        <v>21705</v>
      </c>
      <c r="D5456" s="3" t="s">
        <v>21706</v>
      </c>
      <c r="E5456" s="3" t="s">
        <v>21706</v>
      </c>
      <c r="F5456" s="3" t="s">
        <v>21707</v>
      </c>
      <c r="G5456" s="3" t="s">
        <v>21708</v>
      </c>
      <c r="H5456" s="3" t="s">
        <v>38700</v>
      </c>
      <c r="I5456" s="3" t="s">
        <v>38700</v>
      </c>
      <c r="J5456" s="3" t="s">
        <v>38701</v>
      </c>
      <c r="K5456" s="3" t="s">
        <v>38702</v>
      </c>
      <c r="L5456" s="5"/>
      <c r="M5456" s="5"/>
      <c r="N5456" s="5"/>
      <c r="O5456" s="5"/>
      <c r="P5456" s="5"/>
      <c r="Q5456" s="5"/>
      <c r="R5456" s="5"/>
      <c r="S5456" s="5"/>
      <c r="T5456" s="5"/>
      <c r="U5456" s="5"/>
      <c r="V5456" s="5"/>
      <c r="W5456" s="5"/>
      <c r="X5456" s="5"/>
      <c r="Y5456" s="5"/>
      <c r="Z5456" s="5"/>
    </row>
    <row r="5457" spans="1:26" ht="13.5" customHeight="1" x14ac:dyDescent="0.25">
      <c r="A5457" s="3" t="s">
        <v>9</v>
      </c>
      <c r="B5457" s="2" t="s">
        <v>44232</v>
      </c>
      <c r="C5457" s="2" t="s">
        <v>21709</v>
      </c>
      <c r="D5457" s="3" t="s">
        <v>21710</v>
      </c>
      <c r="E5457" s="3" t="s">
        <v>21710</v>
      </c>
      <c r="F5457" s="3" t="s">
        <v>21711</v>
      </c>
      <c r="G5457" s="3" t="s">
        <v>21712</v>
      </c>
      <c r="H5457" s="3" t="s">
        <v>38703</v>
      </c>
      <c r="I5457" s="3" t="s">
        <v>38703</v>
      </c>
      <c r="J5457" s="3" t="s">
        <v>38704</v>
      </c>
      <c r="K5457" s="3" t="s">
        <v>38705</v>
      </c>
      <c r="L5457" s="5"/>
      <c r="M5457" s="5"/>
      <c r="N5457" s="5"/>
      <c r="O5457" s="5"/>
      <c r="P5457" s="5"/>
      <c r="Q5457" s="5"/>
      <c r="R5457" s="5"/>
      <c r="S5457" s="5"/>
      <c r="T5457" s="5"/>
      <c r="U5457" s="5"/>
      <c r="V5457" s="5"/>
      <c r="W5457" s="5"/>
      <c r="X5457" s="5"/>
      <c r="Y5457" s="5"/>
      <c r="Z5457" s="5"/>
    </row>
    <row r="5458" spans="1:26" ht="13.5" customHeight="1" x14ac:dyDescent="0.25">
      <c r="A5458" s="3" t="s">
        <v>54</v>
      </c>
      <c r="B5458" s="2" t="s">
        <v>44233</v>
      </c>
      <c r="C5458" s="2" t="s">
        <v>21713</v>
      </c>
      <c r="D5458" s="3" t="s">
        <v>21714</v>
      </c>
      <c r="E5458" s="3" t="s">
        <v>21714</v>
      </c>
      <c r="F5458" s="3" t="s">
        <v>21715</v>
      </c>
      <c r="G5458" s="3" t="s">
        <v>21716</v>
      </c>
      <c r="H5458" s="3" t="s">
        <v>38706</v>
      </c>
      <c r="I5458" s="3" t="s">
        <v>38706</v>
      </c>
      <c r="J5458" s="3" t="s">
        <v>38707</v>
      </c>
      <c r="K5458" s="3" t="s">
        <v>38708</v>
      </c>
      <c r="L5458" s="5"/>
      <c r="M5458" s="5"/>
      <c r="N5458" s="5"/>
      <c r="O5458" s="5"/>
      <c r="P5458" s="5"/>
      <c r="Q5458" s="5"/>
      <c r="R5458" s="5"/>
      <c r="S5458" s="5"/>
      <c r="T5458" s="5"/>
      <c r="U5458" s="5"/>
      <c r="V5458" s="5"/>
      <c r="W5458" s="5"/>
      <c r="X5458" s="5"/>
      <c r="Y5458" s="5"/>
      <c r="Z5458" s="5"/>
    </row>
    <row r="5459" spans="1:26" ht="13.5" customHeight="1" x14ac:dyDescent="0.25">
      <c r="A5459" s="3" t="s">
        <v>54</v>
      </c>
      <c r="B5459" s="2" t="s">
        <v>44234</v>
      </c>
      <c r="C5459" s="2" t="s">
        <v>21717</v>
      </c>
      <c r="D5459" s="3" t="s">
        <v>21718</v>
      </c>
      <c r="E5459" s="3" t="s">
        <v>21718</v>
      </c>
      <c r="F5459" s="3" t="s">
        <v>21719</v>
      </c>
      <c r="G5459" s="3" t="s">
        <v>21720</v>
      </c>
      <c r="H5459" s="3" t="s">
        <v>38709</v>
      </c>
      <c r="I5459" s="3" t="s">
        <v>38709</v>
      </c>
      <c r="J5459" s="3" t="s">
        <v>38710</v>
      </c>
      <c r="K5459" s="3" t="s">
        <v>38711</v>
      </c>
      <c r="L5459" s="5"/>
      <c r="M5459" s="5"/>
      <c r="N5459" s="5"/>
      <c r="O5459" s="5"/>
      <c r="P5459" s="5"/>
      <c r="Q5459" s="5"/>
      <c r="R5459" s="5"/>
      <c r="S5459" s="5"/>
      <c r="T5459" s="5"/>
      <c r="U5459" s="5"/>
      <c r="V5459" s="5"/>
      <c r="W5459" s="5"/>
      <c r="X5459" s="5"/>
      <c r="Y5459" s="5"/>
      <c r="Z5459" s="5"/>
    </row>
    <row r="5460" spans="1:26" ht="13.5" customHeight="1" x14ac:dyDescent="0.25">
      <c r="A5460" s="3" t="s">
        <v>9</v>
      </c>
      <c r="B5460" s="2" t="s">
        <v>44235</v>
      </c>
      <c r="C5460" s="2" t="s">
        <v>21721</v>
      </c>
      <c r="D5460" s="3" t="s">
        <v>21722</v>
      </c>
      <c r="E5460" s="3" t="s">
        <v>21723</v>
      </c>
      <c r="F5460" s="3" t="s">
        <v>21724</v>
      </c>
      <c r="G5460" s="3" t="s">
        <v>21725</v>
      </c>
      <c r="H5460" s="3" t="s">
        <v>21722</v>
      </c>
      <c r="I5460" s="3" t="s">
        <v>38712</v>
      </c>
      <c r="J5460" s="3" t="s">
        <v>38713</v>
      </c>
      <c r="K5460" s="3" t="s">
        <v>38714</v>
      </c>
      <c r="L5460" s="5"/>
      <c r="M5460" s="5"/>
      <c r="N5460" s="5"/>
      <c r="O5460" s="5"/>
      <c r="P5460" s="5"/>
      <c r="Q5460" s="5"/>
      <c r="R5460" s="5"/>
      <c r="S5460" s="5"/>
      <c r="T5460" s="5"/>
      <c r="U5460" s="5"/>
      <c r="V5460" s="5"/>
      <c r="W5460" s="5"/>
      <c r="X5460" s="5"/>
      <c r="Y5460" s="5"/>
      <c r="Z5460" s="5"/>
    </row>
    <row r="5461" spans="1:26" ht="13.5" customHeight="1" x14ac:dyDescent="0.25">
      <c r="A5461" s="3" t="s">
        <v>9</v>
      </c>
      <c r="B5461" s="2" t="s">
        <v>44236</v>
      </c>
      <c r="C5461" s="2" t="s">
        <v>21726</v>
      </c>
      <c r="D5461" s="3" t="s">
        <v>21727</v>
      </c>
      <c r="E5461" s="3" t="s">
        <v>21727</v>
      </c>
      <c r="F5461" s="3" t="s">
        <v>21728</v>
      </c>
      <c r="G5461" s="3" t="s">
        <v>21729</v>
      </c>
      <c r="H5461" s="3" t="s">
        <v>38715</v>
      </c>
      <c r="I5461" s="3" t="s">
        <v>38715</v>
      </c>
      <c r="J5461" s="3" t="s">
        <v>38716</v>
      </c>
      <c r="K5461" s="3" t="s">
        <v>38717</v>
      </c>
      <c r="L5461" s="5"/>
      <c r="M5461" s="5"/>
      <c r="N5461" s="5"/>
      <c r="O5461" s="5"/>
      <c r="P5461" s="5"/>
      <c r="Q5461" s="5"/>
      <c r="R5461" s="5"/>
      <c r="S5461" s="5"/>
      <c r="T5461" s="5"/>
      <c r="U5461" s="5"/>
      <c r="V5461" s="5"/>
      <c r="W5461" s="5"/>
      <c r="X5461" s="5"/>
      <c r="Y5461" s="5"/>
      <c r="Z5461" s="5"/>
    </row>
    <row r="5462" spans="1:26" ht="13.5" customHeight="1" x14ac:dyDescent="0.25">
      <c r="A5462" s="3" t="s">
        <v>9</v>
      </c>
      <c r="B5462" s="2" t="s">
        <v>44237</v>
      </c>
      <c r="C5462" s="2" t="s">
        <v>21730</v>
      </c>
      <c r="D5462" s="3" t="s">
        <v>21731</v>
      </c>
      <c r="E5462" s="3" t="s">
        <v>21732</v>
      </c>
      <c r="F5462" s="3" t="s">
        <v>21733</v>
      </c>
      <c r="G5462" s="3" t="s">
        <v>21734</v>
      </c>
      <c r="H5462" s="3" t="s">
        <v>38718</v>
      </c>
      <c r="I5462" s="3" t="s">
        <v>38719</v>
      </c>
      <c r="J5462" s="3" t="s">
        <v>38720</v>
      </c>
      <c r="K5462" s="3" t="s">
        <v>38721</v>
      </c>
      <c r="L5462" s="5"/>
      <c r="M5462" s="5"/>
      <c r="N5462" s="5"/>
      <c r="O5462" s="5"/>
      <c r="P5462" s="5"/>
      <c r="Q5462" s="5"/>
      <c r="R5462" s="5"/>
      <c r="S5462" s="5"/>
      <c r="T5462" s="5"/>
      <c r="U5462" s="5"/>
      <c r="V5462" s="5"/>
      <c r="W5462" s="5"/>
      <c r="X5462" s="5"/>
      <c r="Y5462" s="5"/>
      <c r="Z5462" s="5"/>
    </row>
    <row r="5463" spans="1:26" ht="13.5" customHeight="1" x14ac:dyDescent="0.25">
      <c r="A5463" s="3" t="s">
        <v>9</v>
      </c>
      <c r="B5463" s="2" t="s">
        <v>44238</v>
      </c>
      <c r="C5463" s="2" t="s">
        <v>21735</v>
      </c>
      <c r="D5463" s="3" t="s">
        <v>21736</v>
      </c>
      <c r="E5463" s="3" t="s">
        <v>21737</v>
      </c>
      <c r="F5463" s="3" t="s">
        <v>21738</v>
      </c>
      <c r="G5463" s="3" t="s">
        <v>21739</v>
      </c>
      <c r="H5463" s="3" t="s">
        <v>38722</v>
      </c>
      <c r="I5463" s="3" t="s">
        <v>38723</v>
      </c>
      <c r="J5463" s="3" t="s">
        <v>38724</v>
      </c>
      <c r="K5463" s="3" t="s">
        <v>38725</v>
      </c>
      <c r="L5463" s="5"/>
      <c r="M5463" s="5"/>
      <c r="N5463" s="5"/>
      <c r="O5463" s="5"/>
      <c r="P5463" s="5"/>
      <c r="Q5463" s="5"/>
      <c r="R5463" s="5"/>
      <c r="S5463" s="5"/>
      <c r="T5463" s="5"/>
      <c r="U5463" s="5"/>
      <c r="V5463" s="5"/>
      <c r="W5463" s="5"/>
      <c r="X5463" s="5"/>
      <c r="Y5463" s="5"/>
      <c r="Z5463" s="5"/>
    </row>
    <row r="5464" spans="1:26" ht="13.5" customHeight="1" x14ac:dyDescent="0.25">
      <c r="A5464" s="3" t="s">
        <v>9</v>
      </c>
      <c r="B5464" s="2" t="s">
        <v>44239</v>
      </c>
      <c r="C5464" s="2" t="s">
        <v>21740</v>
      </c>
      <c r="D5464" s="3" t="s">
        <v>21741</v>
      </c>
      <c r="E5464" s="3" t="s">
        <v>21742</v>
      </c>
      <c r="F5464" s="3" t="s">
        <v>21743</v>
      </c>
      <c r="G5464" s="3" t="s">
        <v>21744</v>
      </c>
      <c r="H5464" s="3" t="s">
        <v>38726</v>
      </c>
      <c r="I5464" s="3" t="s">
        <v>38727</v>
      </c>
      <c r="J5464" s="3" t="s">
        <v>38728</v>
      </c>
      <c r="K5464" s="3" t="s">
        <v>38729</v>
      </c>
      <c r="L5464" s="5"/>
      <c r="M5464" s="5"/>
      <c r="N5464" s="5"/>
      <c r="O5464" s="5"/>
      <c r="P5464" s="5"/>
      <c r="Q5464" s="5"/>
      <c r="R5464" s="5"/>
      <c r="S5464" s="5"/>
      <c r="T5464" s="5"/>
      <c r="U5464" s="5"/>
      <c r="V5464" s="5"/>
      <c r="W5464" s="5"/>
      <c r="X5464" s="5"/>
      <c r="Y5464" s="5"/>
      <c r="Z5464" s="5"/>
    </row>
    <row r="5465" spans="1:26" ht="13.5" customHeight="1" x14ac:dyDescent="0.25">
      <c r="A5465" s="3" t="s">
        <v>506</v>
      </c>
      <c r="B5465" s="2" t="s">
        <v>44240</v>
      </c>
      <c r="C5465" s="2" t="s">
        <v>21745</v>
      </c>
      <c r="D5465" s="3" t="s">
        <v>21746</v>
      </c>
      <c r="E5465" s="3" t="s">
        <v>21747</v>
      </c>
      <c r="F5465" s="3" t="s">
        <v>21748</v>
      </c>
      <c r="G5465" s="3" t="s">
        <v>21746</v>
      </c>
      <c r="H5465" s="3" t="s">
        <v>38730</v>
      </c>
      <c r="I5465" s="3" t="s">
        <v>38731</v>
      </c>
      <c r="J5465" s="3" t="s">
        <v>38732</v>
      </c>
      <c r="K5465" s="3" t="s">
        <v>38730</v>
      </c>
      <c r="L5465" s="5"/>
      <c r="M5465" s="5"/>
      <c r="N5465" s="5"/>
      <c r="O5465" s="5"/>
      <c r="P5465" s="5"/>
      <c r="Q5465" s="5"/>
      <c r="R5465" s="5"/>
      <c r="S5465" s="5"/>
      <c r="T5465" s="5"/>
      <c r="U5465" s="5"/>
      <c r="V5465" s="5"/>
      <c r="W5465" s="5"/>
      <c r="X5465" s="5"/>
      <c r="Y5465" s="5"/>
      <c r="Z5465" s="5"/>
    </row>
    <row r="5466" spans="1:26" ht="13.5" customHeight="1" x14ac:dyDescent="0.25">
      <c r="A5466" s="5" t="s">
        <v>13581</v>
      </c>
      <c r="B5466" s="5" t="s">
        <v>45232</v>
      </c>
      <c r="C5466" s="5" t="s">
        <v>45233</v>
      </c>
      <c r="D5466" s="5" t="s">
        <v>45234</v>
      </c>
      <c r="E5466" s="1" t="s">
        <v>45234</v>
      </c>
      <c r="F5466" s="1" t="s">
        <v>45235</v>
      </c>
      <c r="G5466" s="1" t="s">
        <v>45236</v>
      </c>
      <c r="H5466" s="5" t="str">
        <f ca="1">IFERROR(__xludf.DUMMYFUNCTION("GOOGLETRANSLATE(D215,""en"",""ja"")"),"潰瘍")</f>
        <v>潰瘍</v>
      </c>
      <c r="I5466" s="5" t="str">
        <f ca="1">IFERROR(__xludf.DUMMYFUNCTION("GOOGLETRANSLATE(E215,""en"",""ja"")"),"潰瘍")</f>
        <v>潰瘍</v>
      </c>
      <c r="J5466" s="5" t="str">
        <f ca="1">IFERROR(__xludf.DUMMYFUNCTION("GOOGLETRANSLATE(F215,""en"",""ja"")"),"生物標本における潰瘍の評価。")</f>
        <v>生物標本における潰瘍の評価。</v>
      </c>
      <c r="K5466" s="5" t="str">
        <f ca="1">IFERROR(__xludf.DUMMYFUNCTION("GOOGLETRANSLATE(G215,""en"",""ja"")"),"潰瘍の評価")</f>
        <v>潰瘍の評価</v>
      </c>
      <c r="L5466" s="5"/>
      <c r="M5466" s="5"/>
      <c r="N5466" s="5"/>
      <c r="O5466" s="5"/>
      <c r="P5466" s="5"/>
      <c r="Q5466" s="5"/>
      <c r="R5466" s="5"/>
      <c r="S5466" s="5"/>
      <c r="T5466" s="5"/>
      <c r="U5466" s="5"/>
      <c r="V5466" s="5"/>
      <c r="W5466" s="5"/>
      <c r="X5466" s="5"/>
      <c r="Y5466" s="5"/>
      <c r="Z5466" s="5"/>
    </row>
    <row r="5467" spans="1:26" ht="13.5" customHeight="1" x14ac:dyDescent="0.25">
      <c r="A5467" s="3" t="s">
        <v>145</v>
      </c>
      <c r="B5467" s="2" t="s">
        <v>44241</v>
      </c>
      <c r="C5467" s="2" t="s">
        <v>21749</v>
      </c>
      <c r="D5467" s="3" t="s">
        <v>21750</v>
      </c>
      <c r="E5467" s="3" t="s">
        <v>21750</v>
      </c>
      <c r="F5467" s="3" t="s">
        <v>21751</v>
      </c>
      <c r="G5467" s="3" t="s">
        <v>21750</v>
      </c>
      <c r="H5467" s="3" t="s">
        <v>38733</v>
      </c>
      <c r="I5467" s="3" t="s">
        <v>38733</v>
      </c>
      <c r="J5467" s="3" t="s">
        <v>38734</v>
      </c>
      <c r="K5467" s="3" t="s">
        <v>38733</v>
      </c>
      <c r="L5467" s="5"/>
      <c r="M5467" s="5"/>
      <c r="N5467" s="5"/>
      <c r="O5467" s="5"/>
      <c r="P5467" s="5"/>
      <c r="Q5467" s="5"/>
      <c r="R5467" s="5"/>
      <c r="S5467" s="5"/>
      <c r="T5467" s="5"/>
      <c r="U5467" s="5"/>
      <c r="V5467" s="5"/>
      <c r="W5467" s="5"/>
      <c r="X5467" s="5"/>
      <c r="Y5467" s="5"/>
      <c r="Z5467" s="5"/>
    </row>
    <row r="5468" spans="1:26" ht="13.5" customHeight="1" x14ac:dyDescent="0.25">
      <c r="A5468" s="3" t="s">
        <v>121</v>
      </c>
      <c r="B5468" s="2" t="s">
        <v>44242</v>
      </c>
      <c r="C5468" s="2" t="s">
        <v>21752</v>
      </c>
      <c r="D5468" s="3" t="s">
        <v>21753</v>
      </c>
      <c r="E5468" s="3" t="s">
        <v>21753</v>
      </c>
      <c r="F5468" s="3" t="s">
        <v>21754</v>
      </c>
      <c r="G5468" s="3" t="s">
        <v>21753</v>
      </c>
      <c r="H5468" s="3" t="s">
        <v>38735</v>
      </c>
      <c r="I5468" s="3" t="s">
        <v>38735</v>
      </c>
      <c r="J5468" s="3" t="s">
        <v>38736</v>
      </c>
      <c r="K5468" s="3" t="s">
        <v>38735</v>
      </c>
      <c r="L5468" s="5"/>
      <c r="M5468" s="5"/>
      <c r="N5468" s="5"/>
      <c r="O5468" s="5"/>
      <c r="P5468" s="5"/>
      <c r="Q5468" s="5"/>
      <c r="R5468" s="5"/>
      <c r="S5468" s="5"/>
      <c r="T5468" s="5"/>
      <c r="U5468" s="5"/>
      <c r="V5468" s="5"/>
      <c r="W5468" s="5"/>
      <c r="X5468" s="5"/>
      <c r="Y5468" s="5"/>
      <c r="Z5468" s="5"/>
    </row>
    <row r="5469" spans="1:26" ht="13.5" customHeight="1" x14ac:dyDescent="0.25">
      <c r="A5469" s="3" t="s">
        <v>1258</v>
      </c>
      <c r="B5469" s="2" t="s">
        <v>44243</v>
      </c>
      <c r="C5469" s="2" t="s">
        <v>21755</v>
      </c>
      <c r="D5469" s="3" t="s">
        <v>21756</v>
      </c>
      <c r="E5469" s="3" t="s">
        <v>21756</v>
      </c>
      <c r="F5469" s="3" t="s">
        <v>21757</v>
      </c>
      <c r="G5469" s="3" t="s">
        <v>21756</v>
      </c>
      <c r="H5469" s="3" t="s">
        <v>38737</v>
      </c>
      <c r="I5469" s="3" t="s">
        <v>38737</v>
      </c>
      <c r="J5469" s="3" t="s">
        <v>38738</v>
      </c>
      <c r="K5469" s="3" t="s">
        <v>38737</v>
      </c>
      <c r="L5469" s="5"/>
      <c r="M5469" s="5"/>
      <c r="N5469" s="5"/>
      <c r="O5469" s="5"/>
      <c r="P5469" s="5"/>
      <c r="Q5469" s="5"/>
      <c r="R5469" s="5"/>
      <c r="S5469" s="5"/>
      <c r="T5469" s="5"/>
      <c r="U5469" s="5"/>
      <c r="V5469" s="5"/>
      <c r="W5469" s="5"/>
      <c r="X5469" s="5"/>
      <c r="Y5469" s="5"/>
      <c r="Z5469" s="5"/>
    </row>
    <row r="5470" spans="1:26" ht="13.5" customHeight="1" x14ac:dyDescent="0.25">
      <c r="A5470" s="3" t="s">
        <v>9</v>
      </c>
      <c r="B5470" s="2" t="s">
        <v>44244</v>
      </c>
      <c r="C5470" s="2" t="s">
        <v>21758</v>
      </c>
      <c r="D5470" s="3" t="s">
        <v>21759</v>
      </c>
      <c r="E5470" s="3" t="s">
        <v>21760</v>
      </c>
      <c r="F5470" s="3" t="s">
        <v>21761</v>
      </c>
      <c r="G5470" s="3" t="s">
        <v>21762</v>
      </c>
      <c r="H5470" s="3" t="s">
        <v>38739</v>
      </c>
      <c r="I5470" s="3" t="s">
        <v>38740</v>
      </c>
      <c r="J5470" s="3" t="s">
        <v>38741</v>
      </c>
      <c r="K5470" s="3" t="s">
        <v>38742</v>
      </c>
      <c r="L5470" s="5"/>
      <c r="M5470" s="5"/>
      <c r="N5470" s="5"/>
      <c r="O5470" s="5"/>
      <c r="P5470" s="5"/>
      <c r="Q5470" s="5"/>
      <c r="R5470" s="5"/>
      <c r="S5470" s="5"/>
      <c r="T5470" s="5"/>
      <c r="U5470" s="5"/>
      <c r="V5470" s="5"/>
      <c r="W5470" s="5"/>
      <c r="X5470" s="5"/>
      <c r="Y5470" s="5"/>
      <c r="Z5470" s="5"/>
    </row>
    <row r="5471" spans="1:26" ht="13.5" customHeight="1" x14ac:dyDescent="0.25">
      <c r="A5471" s="3" t="s">
        <v>9</v>
      </c>
      <c r="B5471" s="2" t="s">
        <v>44245</v>
      </c>
      <c r="C5471" s="2" t="s">
        <v>21763</v>
      </c>
      <c r="D5471" s="3" t="s">
        <v>21764</v>
      </c>
      <c r="E5471" s="3" t="s">
        <v>21764</v>
      </c>
      <c r="F5471" s="3" t="s">
        <v>21765</v>
      </c>
      <c r="G5471" s="3" t="s">
        <v>21766</v>
      </c>
      <c r="H5471" s="3" t="s">
        <v>38743</v>
      </c>
      <c r="I5471" s="3" t="s">
        <v>38743</v>
      </c>
      <c r="J5471" s="3" t="s">
        <v>38744</v>
      </c>
      <c r="K5471" s="3" t="s">
        <v>38745</v>
      </c>
      <c r="L5471" s="5"/>
      <c r="M5471" s="5"/>
      <c r="N5471" s="5"/>
      <c r="O5471" s="5"/>
      <c r="P5471" s="5"/>
      <c r="Q5471" s="5"/>
      <c r="R5471" s="5"/>
      <c r="S5471" s="5"/>
      <c r="T5471" s="5"/>
      <c r="U5471" s="5"/>
      <c r="V5471" s="5"/>
      <c r="W5471" s="5"/>
      <c r="X5471" s="5"/>
      <c r="Y5471" s="5"/>
      <c r="Z5471" s="5"/>
    </row>
    <row r="5472" spans="1:26" ht="13.5" customHeight="1" x14ac:dyDescent="0.25">
      <c r="A5472" s="5" t="s">
        <v>13581</v>
      </c>
      <c r="B5472" s="5" t="s">
        <v>44245</v>
      </c>
      <c r="C5472" s="5" t="s">
        <v>21763</v>
      </c>
      <c r="D5472" s="5" t="s">
        <v>21764</v>
      </c>
      <c r="E5472" s="1" t="s">
        <v>21764</v>
      </c>
      <c r="F5472" s="1" t="s">
        <v>21765</v>
      </c>
      <c r="G5472" s="1" t="s">
        <v>21766</v>
      </c>
      <c r="H5472" s="5" t="str">
        <f ca="1">IFERROR(__xludf.DUMMYFUNCTION("GOOGLETRANSLATE(D216,""en"",""ja"")"),"未指定セル")</f>
        <v>未指定セル</v>
      </c>
      <c r="I5472" s="5" t="str">
        <f ca="1">IFERROR(__xludf.DUMMYFUNCTION("GOOGLETRANSLATE(E216,""en"",""ja"")"),"未指定セル")</f>
        <v>未指定セル</v>
      </c>
      <c r="J5472" s="5" t="str">
        <f ca="1">IFERROR(__xludf.DUMMYFUNCTION("GOOGLETRANSLATE(F216,""en"",""ja"")"),"生物学的標本内で特定または指定されていない細胞の測定値。")</f>
        <v>生物学的標本内で特定または指定されていない細胞の測定値。</v>
      </c>
      <c r="K5472" s="5" t="str">
        <f ca="1">IFERROR(__xludf.DUMMYFUNCTION("GOOGLETRANSLATE(G216,""en"",""ja"")"),"未指定セルの数")</f>
        <v>未指定セルの数</v>
      </c>
      <c r="L5472" s="5"/>
      <c r="M5472" s="5"/>
      <c r="N5472" s="5"/>
      <c r="O5472" s="5"/>
      <c r="P5472" s="5"/>
      <c r="Q5472" s="5"/>
      <c r="R5472" s="5"/>
      <c r="S5472" s="5"/>
      <c r="T5472" s="5"/>
      <c r="U5472" s="5"/>
      <c r="V5472" s="5"/>
      <c r="W5472" s="5"/>
      <c r="X5472" s="5"/>
      <c r="Y5472" s="5"/>
      <c r="Z5472" s="5"/>
    </row>
    <row r="5473" spans="1:26" ht="13.5" customHeight="1" x14ac:dyDescent="0.25">
      <c r="A5473" s="3" t="s">
        <v>9</v>
      </c>
      <c r="B5473" s="2" t="s">
        <v>44246</v>
      </c>
      <c r="C5473" s="2" t="s">
        <v>21767</v>
      </c>
      <c r="D5473" s="3" t="s">
        <v>21768</v>
      </c>
      <c r="E5473" s="3" t="s">
        <v>21768</v>
      </c>
      <c r="F5473" s="3" t="s">
        <v>21769</v>
      </c>
      <c r="G5473" s="3" t="s">
        <v>21770</v>
      </c>
      <c r="H5473" s="3" t="s">
        <v>38746</v>
      </c>
      <c r="I5473" s="3" t="s">
        <v>38746</v>
      </c>
      <c r="J5473" s="3" t="s">
        <v>38747</v>
      </c>
      <c r="K5473" s="3" t="s">
        <v>38748</v>
      </c>
      <c r="L5473" s="5"/>
      <c r="M5473" s="5"/>
      <c r="N5473" s="5"/>
      <c r="O5473" s="5"/>
      <c r="P5473" s="5"/>
      <c r="Q5473" s="5"/>
      <c r="R5473" s="5"/>
      <c r="S5473" s="5"/>
      <c r="T5473" s="5"/>
      <c r="U5473" s="5"/>
      <c r="V5473" s="5"/>
      <c r="W5473" s="5"/>
      <c r="X5473" s="5"/>
      <c r="Y5473" s="5"/>
      <c r="Z5473" s="5"/>
    </row>
    <row r="5474" spans="1:26" ht="13.5" customHeight="1" x14ac:dyDescent="0.25">
      <c r="A5474" s="3" t="s">
        <v>9</v>
      </c>
      <c r="B5474" s="2" t="s">
        <v>44247</v>
      </c>
      <c r="C5474" s="2" t="s">
        <v>21771</v>
      </c>
      <c r="D5474" s="3" t="s">
        <v>21772</v>
      </c>
      <c r="E5474" s="3" t="s">
        <v>21772</v>
      </c>
      <c r="F5474" s="3" t="s">
        <v>21773</v>
      </c>
      <c r="G5474" s="3" t="s">
        <v>21774</v>
      </c>
      <c r="H5474" s="3" t="s">
        <v>38749</v>
      </c>
      <c r="I5474" s="3" t="s">
        <v>38749</v>
      </c>
      <c r="J5474" s="3" t="s">
        <v>38750</v>
      </c>
      <c r="K5474" s="3" t="s">
        <v>38751</v>
      </c>
      <c r="L5474" s="5"/>
      <c r="M5474" s="5"/>
      <c r="N5474" s="5"/>
      <c r="O5474" s="5"/>
      <c r="P5474" s="5"/>
      <c r="Q5474" s="5"/>
      <c r="R5474" s="5"/>
      <c r="S5474" s="5"/>
      <c r="T5474" s="5"/>
      <c r="U5474" s="5"/>
      <c r="V5474" s="5"/>
      <c r="W5474" s="5"/>
      <c r="X5474" s="5"/>
      <c r="Y5474" s="5"/>
      <c r="Z5474" s="5"/>
    </row>
    <row r="5475" spans="1:26" ht="13.5" customHeight="1" x14ac:dyDescent="0.25">
      <c r="A5475" s="3" t="s">
        <v>70</v>
      </c>
      <c r="B5475" s="2" t="s">
        <v>44248</v>
      </c>
      <c r="C5475" s="2" t="s">
        <v>21775</v>
      </c>
      <c r="D5475" s="3" t="s">
        <v>21776</v>
      </c>
      <c r="E5475" s="3" t="s">
        <v>21776</v>
      </c>
      <c r="F5475" s="3" t="s">
        <v>21777</v>
      </c>
      <c r="G5475" s="3" t="s">
        <v>21778</v>
      </c>
      <c r="H5475" s="3" t="s">
        <v>38752</v>
      </c>
      <c r="I5475" s="3" t="s">
        <v>38752</v>
      </c>
      <c r="J5475" s="3" t="s">
        <v>38753</v>
      </c>
      <c r="K5475" s="3" t="s">
        <v>38754</v>
      </c>
      <c r="L5475" s="5"/>
      <c r="M5475" s="5"/>
      <c r="N5475" s="5"/>
      <c r="O5475" s="5"/>
      <c r="P5475" s="5"/>
      <c r="Q5475" s="5"/>
      <c r="R5475" s="5"/>
      <c r="S5475" s="5"/>
      <c r="T5475" s="5"/>
      <c r="U5475" s="5"/>
      <c r="V5475" s="5"/>
      <c r="W5475" s="5"/>
      <c r="X5475" s="5"/>
      <c r="Y5475" s="5"/>
      <c r="Z5475" s="5"/>
    </row>
    <row r="5476" spans="1:26" ht="13.5" customHeight="1" x14ac:dyDescent="0.25">
      <c r="A5476" s="3" t="s">
        <v>9</v>
      </c>
      <c r="B5476" s="2" t="s">
        <v>44249</v>
      </c>
      <c r="C5476" s="2" t="s">
        <v>21775</v>
      </c>
      <c r="D5476" s="3" t="s">
        <v>21779</v>
      </c>
      <c r="E5476" s="3" t="s">
        <v>21780</v>
      </c>
      <c r="F5476" s="3" t="s">
        <v>21781</v>
      </c>
      <c r="G5476" s="3" t="s">
        <v>21782</v>
      </c>
      <c r="H5476" s="3" t="s">
        <v>38755</v>
      </c>
      <c r="I5476" s="3" t="s">
        <v>38756</v>
      </c>
      <c r="J5476" s="3" t="s">
        <v>38757</v>
      </c>
      <c r="K5476" s="4" t="s">
        <v>38758</v>
      </c>
      <c r="L5476" s="5"/>
      <c r="M5476" s="5"/>
      <c r="N5476" s="5"/>
      <c r="O5476" s="5"/>
      <c r="P5476" s="5"/>
      <c r="Q5476" s="5"/>
      <c r="R5476" s="5"/>
      <c r="S5476" s="5"/>
      <c r="T5476" s="5"/>
      <c r="U5476" s="5"/>
      <c r="V5476" s="5"/>
      <c r="W5476" s="5"/>
      <c r="X5476" s="5"/>
      <c r="Y5476" s="5"/>
      <c r="Z5476" s="5"/>
    </row>
    <row r="5477" spans="1:26" ht="13.5" customHeight="1" x14ac:dyDescent="0.25">
      <c r="A5477" s="3" t="s">
        <v>70</v>
      </c>
      <c r="B5477" s="2" t="s">
        <v>44250</v>
      </c>
      <c r="C5477" s="2" t="s">
        <v>21783</v>
      </c>
      <c r="D5477" s="3" t="s">
        <v>21784</v>
      </c>
      <c r="E5477" s="3" t="s">
        <v>21784</v>
      </c>
      <c r="F5477" s="3" t="s">
        <v>21785</v>
      </c>
      <c r="G5477" s="3" t="s">
        <v>21786</v>
      </c>
      <c r="H5477" s="3" t="s">
        <v>38759</v>
      </c>
      <c r="I5477" s="3" t="s">
        <v>38759</v>
      </c>
      <c r="J5477" s="3" t="s">
        <v>38760</v>
      </c>
      <c r="K5477" s="3" t="s">
        <v>38761</v>
      </c>
      <c r="L5477" s="5"/>
      <c r="M5477" s="5"/>
      <c r="N5477" s="5"/>
      <c r="O5477" s="5"/>
      <c r="P5477" s="5"/>
      <c r="Q5477" s="5"/>
      <c r="R5477" s="5"/>
      <c r="S5477" s="5"/>
      <c r="T5477" s="5"/>
      <c r="U5477" s="5"/>
      <c r="V5477" s="5"/>
      <c r="W5477" s="5"/>
      <c r="X5477" s="5"/>
      <c r="Y5477" s="5"/>
      <c r="Z5477" s="5"/>
    </row>
    <row r="5478" spans="1:26" ht="13.5" customHeight="1" x14ac:dyDescent="0.25">
      <c r="A5478" s="3" t="s">
        <v>9</v>
      </c>
      <c r="B5478" s="2" t="s">
        <v>44251</v>
      </c>
      <c r="C5478" s="2" t="s">
        <v>21787</v>
      </c>
      <c r="D5478" s="3" t="s">
        <v>21788</v>
      </c>
      <c r="E5478" s="3" t="s">
        <v>21789</v>
      </c>
      <c r="F5478" s="3" t="s">
        <v>21790</v>
      </c>
      <c r="G5478" s="3" t="s">
        <v>21791</v>
      </c>
      <c r="H5478" s="3" t="s">
        <v>21788</v>
      </c>
      <c r="I5478" s="3" t="s">
        <v>21789</v>
      </c>
      <c r="J5478" s="3" t="s">
        <v>38762</v>
      </c>
      <c r="K5478" s="3" t="s">
        <v>38763</v>
      </c>
      <c r="L5478" s="5"/>
      <c r="M5478" s="5"/>
      <c r="N5478" s="5"/>
      <c r="O5478" s="5"/>
      <c r="P5478" s="5"/>
      <c r="Q5478" s="5"/>
      <c r="R5478" s="5"/>
      <c r="S5478" s="5"/>
      <c r="T5478" s="5"/>
      <c r="U5478" s="5"/>
      <c r="V5478" s="5"/>
      <c r="W5478" s="5"/>
      <c r="X5478" s="5"/>
      <c r="Y5478" s="5"/>
      <c r="Z5478" s="5"/>
    </row>
    <row r="5479" spans="1:26" ht="13.5" customHeight="1" x14ac:dyDescent="0.25">
      <c r="A5479" s="3" t="s">
        <v>9</v>
      </c>
      <c r="B5479" s="2" t="s">
        <v>44252</v>
      </c>
      <c r="C5479" s="2" t="s">
        <v>21792</v>
      </c>
      <c r="D5479" s="3" t="s">
        <v>21793</v>
      </c>
      <c r="E5479" s="3" t="s">
        <v>21794</v>
      </c>
      <c r="F5479" s="3" t="s">
        <v>21795</v>
      </c>
      <c r="G5479" s="3" t="s">
        <v>21796</v>
      </c>
      <c r="H5479" s="3" t="s">
        <v>38764</v>
      </c>
      <c r="I5479" s="3" t="s">
        <v>38765</v>
      </c>
      <c r="J5479" s="3" t="s">
        <v>38766</v>
      </c>
      <c r="K5479" s="3" t="s">
        <v>38767</v>
      </c>
      <c r="L5479" s="5"/>
      <c r="M5479" s="5"/>
      <c r="N5479" s="5"/>
      <c r="O5479" s="5"/>
      <c r="P5479" s="5"/>
      <c r="Q5479" s="5"/>
      <c r="R5479" s="5"/>
      <c r="S5479" s="5"/>
      <c r="T5479" s="5"/>
      <c r="U5479" s="5"/>
      <c r="V5479" s="5"/>
      <c r="W5479" s="5"/>
      <c r="X5479" s="5"/>
      <c r="Y5479" s="5"/>
      <c r="Z5479" s="5"/>
    </row>
    <row r="5480" spans="1:26" ht="13.5" customHeight="1" x14ac:dyDescent="0.25">
      <c r="A5480" s="3" t="s">
        <v>9</v>
      </c>
      <c r="B5480" s="2" t="s">
        <v>44253</v>
      </c>
      <c r="C5480" s="2" t="s">
        <v>21797</v>
      </c>
      <c r="D5480" s="3" t="s">
        <v>21798</v>
      </c>
      <c r="E5480" s="3" t="s">
        <v>21798</v>
      </c>
      <c r="F5480" s="3" t="s">
        <v>21799</v>
      </c>
      <c r="G5480" s="3" t="s">
        <v>21800</v>
      </c>
      <c r="H5480" s="3" t="s">
        <v>38768</v>
      </c>
      <c r="I5480" s="3" t="s">
        <v>38768</v>
      </c>
      <c r="J5480" s="3" t="s">
        <v>38769</v>
      </c>
      <c r="K5480" s="3" t="s">
        <v>38770</v>
      </c>
      <c r="L5480" s="5"/>
      <c r="M5480" s="5"/>
      <c r="N5480" s="5"/>
      <c r="O5480" s="5"/>
      <c r="P5480" s="5"/>
      <c r="Q5480" s="5"/>
      <c r="R5480" s="5"/>
      <c r="S5480" s="5"/>
      <c r="T5480" s="5"/>
      <c r="U5480" s="5"/>
      <c r="V5480" s="5"/>
      <c r="W5480" s="5"/>
      <c r="X5480" s="5"/>
      <c r="Y5480" s="5"/>
      <c r="Z5480" s="5"/>
    </row>
    <row r="5481" spans="1:26" ht="13.5" customHeight="1" x14ac:dyDescent="0.25">
      <c r="A5481" s="3" t="s">
        <v>9</v>
      </c>
      <c r="B5481" s="2" t="s">
        <v>44254</v>
      </c>
      <c r="C5481" s="2" t="s">
        <v>21801</v>
      </c>
      <c r="D5481" s="3" t="s">
        <v>21802</v>
      </c>
      <c r="E5481" s="3" t="s">
        <v>21802</v>
      </c>
      <c r="F5481" s="3" t="s">
        <v>21803</v>
      </c>
      <c r="G5481" s="3" t="s">
        <v>21802</v>
      </c>
      <c r="H5481" s="3" t="s">
        <v>38771</v>
      </c>
      <c r="I5481" s="3" t="s">
        <v>38771</v>
      </c>
      <c r="J5481" s="3" t="s">
        <v>38772</v>
      </c>
      <c r="K5481" s="3" t="s">
        <v>38771</v>
      </c>
      <c r="L5481" s="5"/>
      <c r="M5481" s="5"/>
      <c r="N5481" s="5"/>
      <c r="O5481" s="5"/>
      <c r="P5481" s="5"/>
      <c r="Q5481" s="5"/>
      <c r="R5481" s="5"/>
      <c r="S5481" s="5"/>
      <c r="T5481" s="5"/>
      <c r="U5481" s="5"/>
      <c r="V5481" s="5"/>
      <c r="W5481" s="5"/>
      <c r="X5481" s="5"/>
      <c r="Y5481" s="5"/>
      <c r="Z5481" s="5"/>
    </row>
    <row r="5482" spans="1:26" ht="13.5" customHeight="1" x14ac:dyDescent="0.25">
      <c r="A5482" s="3" t="s">
        <v>9</v>
      </c>
      <c r="B5482" s="2" t="s">
        <v>44255</v>
      </c>
      <c r="C5482" s="2" t="s">
        <v>21804</v>
      </c>
      <c r="D5482" s="3" t="s">
        <v>21805</v>
      </c>
      <c r="E5482" s="3" t="s">
        <v>21805</v>
      </c>
      <c r="F5482" s="3" t="s">
        <v>21806</v>
      </c>
      <c r="G5482" s="3" t="s">
        <v>21807</v>
      </c>
      <c r="H5482" s="3" t="s">
        <v>38773</v>
      </c>
      <c r="I5482" s="3" t="s">
        <v>38773</v>
      </c>
      <c r="J5482" s="3" t="s">
        <v>38774</v>
      </c>
      <c r="K5482" s="3" t="s">
        <v>38775</v>
      </c>
      <c r="L5482" s="5"/>
      <c r="M5482" s="5"/>
      <c r="N5482" s="5"/>
      <c r="O5482" s="5"/>
      <c r="P5482" s="5"/>
      <c r="Q5482" s="5"/>
      <c r="R5482" s="5"/>
      <c r="S5482" s="5"/>
      <c r="T5482" s="5"/>
      <c r="U5482" s="5"/>
      <c r="V5482" s="5"/>
      <c r="W5482" s="5"/>
      <c r="X5482" s="5"/>
      <c r="Y5482" s="5"/>
      <c r="Z5482" s="5"/>
    </row>
    <row r="5483" spans="1:26" ht="13.5" customHeight="1" x14ac:dyDescent="0.25">
      <c r="A5483" s="3" t="s">
        <v>9</v>
      </c>
      <c r="B5483" s="2" t="s">
        <v>44256</v>
      </c>
      <c r="C5483" s="2" t="s">
        <v>21808</v>
      </c>
      <c r="D5483" s="3" t="s">
        <v>21809</v>
      </c>
      <c r="E5483" s="3" t="s">
        <v>21809</v>
      </c>
      <c r="F5483" s="3" t="s">
        <v>21810</v>
      </c>
      <c r="G5483" s="3" t="s">
        <v>21811</v>
      </c>
      <c r="H5483" s="3" t="s">
        <v>38776</v>
      </c>
      <c r="I5483" s="3" t="s">
        <v>38776</v>
      </c>
      <c r="J5483" s="3" t="s">
        <v>38777</v>
      </c>
      <c r="K5483" s="3" t="s">
        <v>38778</v>
      </c>
      <c r="L5483" s="5"/>
      <c r="M5483" s="5"/>
      <c r="N5483" s="5"/>
      <c r="O5483" s="5"/>
      <c r="P5483" s="5"/>
      <c r="Q5483" s="5"/>
      <c r="R5483" s="5"/>
      <c r="S5483" s="5"/>
      <c r="T5483" s="5"/>
      <c r="U5483" s="5"/>
      <c r="V5483" s="5"/>
      <c r="W5483" s="5"/>
      <c r="X5483" s="5"/>
      <c r="Y5483" s="5"/>
      <c r="Z5483" s="5"/>
    </row>
    <row r="5484" spans="1:26" ht="13.5" customHeight="1" x14ac:dyDescent="0.25">
      <c r="A5484" s="3" t="s">
        <v>9</v>
      </c>
      <c r="B5484" s="2" t="s">
        <v>44257</v>
      </c>
      <c r="C5484" s="2" t="s">
        <v>21812</v>
      </c>
      <c r="D5484" s="3" t="s">
        <v>21813</v>
      </c>
      <c r="E5484" s="3" t="s">
        <v>21813</v>
      </c>
      <c r="F5484" s="3" t="s">
        <v>21814</v>
      </c>
      <c r="G5484" s="3" t="s">
        <v>21813</v>
      </c>
      <c r="H5484" s="3" t="s">
        <v>38779</v>
      </c>
      <c r="I5484" s="3" t="s">
        <v>38779</v>
      </c>
      <c r="J5484" s="3" t="s">
        <v>38780</v>
      </c>
      <c r="K5484" s="3" t="s">
        <v>38779</v>
      </c>
      <c r="L5484" s="5"/>
      <c r="M5484" s="5"/>
      <c r="N5484" s="5"/>
      <c r="O5484" s="5"/>
      <c r="P5484" s="5"/>
      <c r="Q5484" s="5"/>
      <c r="R5484" s="5"/>
      <c r="S5484" s="5"/>
      <c r="T5484" s="5"/>
      <c r="U5484" s="5"/>
      <c r="V5484" s="5"/>
      <c r="W5484" s="5"/>
      <c r="X5484" s="5"/>
      <c r="Y5484" s="5"/>
      <c r="Z5484" s="5"/>
    </row>
    <row r="5485" spans="1:26" ht="13.5" customHeight="1" x14ac:dyDescent="0.25">
      <c r="A5485" s="3" t="s">
        <v>9</v>
      </c>
      <c r="B5485" s="2" t="s">
        <v>44258</v>
      </c>
      <c r="C5485" s="2" t="s">
        <v>21815</v>
      </c>
      <c r="D5485" s="3" t="s">
        <v>21816</v>
      </c>
      <c r="E5485" s="3" t="s">
        <v>21817</v>
      </c>
      <c r="F5485" s="3" t="s">
        <v>21818</v>
      </c>
      <c r="G5485" s="3" t="s">
        <v>21816</v>
      </c>
      <c r="H5485" s="3" t="s">
        <v>38781</v>
      </c>
      <c r="I5485" s="3" t="s">
        <v>38782</v>
      </c>
      <c r="J5485" s="3" t="s">
        <v>38783</v>
      </c>
      <c r="K5485" s="3" t="s">
        <v>38781</v>
      </c>
      <c r="L5485" s="5"/>
      <c r="M5485" s="5"/>
      <c r="N5485" s="5"/>
      <c r="O5485" s="5"/>
      <c r="P5485" s="5"/>
      <c r="Q5485" s="5"/>
      <c r="R5485" s="5"/>
      <c r="S5485" s="5"/>
      <c r="T5485" s="5"/>
      <c r="U5485" s="5"/>
      <c r="V5485" s="5"/>
      <c r="W5485" s="5"/>
      <c r="X5485" s="5"/>
      <c r="Y5485" s="5"/>
      <c r="Z5485" s="5"/>
    </row>
    <row r="5486" spans="1:26" ht="13.5" customHeight="1" x14ac:dyDescent="0.25">
      <c r="A5486" s="3" t="s">
        <v>9</v>
      </c>
      <c r="B5486" s="2" t="s">
        <v>44259</v>
      </c>
      <c r="C5486" s="2" t="s">
        <v>21819</v>
      </c>
      <c r="D5486" s="3" t="s">
        <v>21820</v>
      </c>
      <c r="E5486" s="3" t="s">
        <v>21820</v>
      </c>
      <c r="F5486" s="3" t="s">
        <v>21821</v>
      </c>
      <c r="G5486" s="3" t="s">
        <v>21822</v>
      </c>
      <c r="H5486" s="3" t="s">
        <v>38784</v>
      </c>
      <c r="I5486" s="3" t="s">
        <v>38784</v>
      </c>
      <c r="J5486" s="3" t="s">
        <v>38785</v>
      </c>
      <c r="K5486" s="3" t="s">
        <v>38786</v>
      </c>
      <c r="L5486" s="5"/>
      <c r="M5486" s="5"/>
      <c r="N5486" s="5"/>
      <c r="O5486" s="5"/>
      <c r="P5486" s="5"/>
      <c r="Q5486" s="5"/>
      <c r="R5486" s="5"/>
      <c r="S5486" s="5"/>
      <c r="T5486" s="5"/>
      <c r="U5486" s="5"/>
      <c r="V5486" s="5"/>
      <c r="W5486" s="5"/>
      <c r="X5486" s="5"/>
      <c r="Y5486" s="5"/>
      <c r="Z5486" s="5"/>
    </row>
    <row r="5487" spans="1:26" ht="13.5" customHeight="1" x14ac:dyDescent="0.25">
      <c r="A5487" s="3" t="s">
        <v>9</v>
      </c>
      <c r="B5487" s="2" t="s">
        <v>44260</v>
      </c>
      <c r="C5487" s="2" t="s">
        <v>21823</v>
      </c>
      <c r="D5487" s="3" t="s">
        <v>21824</v>
      </c>
      <c r="E5487" s="3" t="s">
        <v>21824</v>
      </c>
      <c r="F5487" s="3" t="s">
        <v>21825</v>
      </c>
      <c r="G5487" s="3" t="s">
        <v>21826</v>
      </c>
      <c r="H5487" s="3" t="s">
        <v>38787</v>
      </c>
      <c r="I5487" s="3" t="s">
        <v>38787</v>
      </c>
      <c r="J5487" s="3" t="s">
        <v>38788</v>
      </c>
      <c r="K5487" s="3" t="s">
        <v>38789</v>
      </c>
      <c r="L5487" s="5"/>
      <c r="M5487" s="5"/>
      <c r="N5487" s="5"/>
      <c r="O5487" s="5"/>
      <c r="P5487" s="5"/>
      <c r="Q5487" s="5"/>
      <c r="R5487" s="5"/>
      <c r="S5487" s="5"/>
      <c r="T5487" s="5"/>
      <c r="U5487" s="5"/>
      <c r="V5487" s="5"/>
      <c r="W5487" s="5"/>
      <c r="X5487" s="5"/>
      <c r="Y5487" s="5"/>
      <c r="Z5487" s="5"/>
    </row>
    <row r="5488" spans="1:26" ht="13.5" customHeight="1" x14ac:dyDescent="0.25">
      <c r="A5488" s="3" t="s">
        <v>9</v>
      </c>
      <c r="B5488" s="2" t="s">
        <v>44261</v>
      </c>
      <c r="C5488" s="2" t="s">
        <v>21827</v>
      </c>
      <c r="D5488" s="3" t="s">
        <v>21828</v>
      </c>
      <c r="E5488" s="3" t="s">
        <v>21828</v>
      </c>
      <c r="F5488" s="3" t="s">
        <v>21829</v>
      </c>
      <c r="G5488" s="3" t="s">
        <v>21828</v>
      </c>
      <c r="H5488" s="3" t="s">
        <v>38790</v>
      </c>
      <c r="I5488" s="3" t="s">
        <v>38790</v>
      </c>
      <c r="J5488" s="3" t="s">
        <v>38791</v>
      </c>
      <c r="K5488" s="3" t="s">
        <v>38790</v>
      </c>
      <c r="L5488" s="5"/>
      <c r="M5488" s="5"/>
      <c r="N5488" s="5"/>
      <c r="O5488" s="5"/>
      <c r="P5488" s="5"/>
      <c r="Q5488" s="5"/>
      <c r="R5488" s="5"/>
      <c r="S5488" s="5"/>
      <c r="T5488" s="5"/>
      <c r="U5488" s="5"/>
      <c r="V5488" s="5"/>
      <c r="W5488" s="5"/>
      <c r="X5488" s="5"/>
      <c r="Y5488" s="5"/>
      <c r="Z5488" s="5"/>
    </row>
    <row r="5489" spans="1:26" ht="13.5" customHeight="1" x14ac:dyDescent="0.25">
      <c r="A5489" s="3" t="s">
        <v>70</v>
      </c>
      <c r="B5489" s="2" t="s">
        <v>44262</v>
      </c>
      <c r="C5489" s="2" t="s">
        <v>21830</v>
      </c>
      <c r="D5489" s="3" t="s">
        <v>21831</v>
      </c>
      <c r="E5489" s="3" t="s">
        <v>21831</v>
      </c>
      <c r="F5489" s="3" t="s">
        <v>21832</v>
      </c>
      <c r="G5489" s="3" t="s">
        <v>21833</v>
      </c>
      <c r="H5489" s="3" t="s">
        <v>38792</v>
      </c>
      <c r="I5489" s="3" t="s">
        <v>38792</v>
      </c>
      <c r="J5489" s="3" t="s">
        <v>38793</v>
      </c>
      <c r="K5489" s="3" t="s">
        <v>38794</v>
      </c>
      <c r="L5489" s="5"/>
      <c r="M5489" s="5"/>
      <c r="N5489" s="5"/>
      <c r="O5489" s="5"/>
      <c r="P5489" s="5"/>
      <c r="Q5489" s="5"/>
      <c r="R5489" s="5"/>
      <c r="S5489" s="5"/>
      <c r="T5489" s="5"/>
      <c r="U5489" s="5"/>
      <c r="V5489" s="5"/>
      <c r="W5489" s="5"/>
      <c r="X5489" s="5"/>
      <c r="Y5489" s="5"/>
      <c r="Z5489" s="5"/>
    </row>
    <row r="5490" spans="1:26" ht="13.5" customHeight="1" x14ac:dyDescent="0.25">
      <c r="A5490" s="3" t="s">
        <v>9</v>
      </c>
      <c r="B5490" s="2" t="s">
        <v>44263</v>
      </c>
      <c r="C5490" s="2" t="s">
        <v>21834</v>
      </c>
      <c r="D5490" s="3" t="s">
        <v>21835</v>
      </c>
      <c r="E5490" s="3" t="s">
        <v>21836</v>
      </c>
      <c r="F5490" s="3" t="s">
        <v>21837</v>
      </c>
      <c r="G5490" s="3" t="s">
        <v>21835</v>
      </c>
      <c r="H5490" s="3" t="s">
        <v>38795</v>
      </c>
      <c r="I5490" s="3" t="s">
        <v>38796</v>
      </c>
      <c r="J5490" s="3" t="s">
        <v>38797</v>
      </c>
      <c r="K5490" s="3" t="s">
        <v>38795</v>
      </c>
      <c r="L5490" s="5"/>
      <c r="M5490" s="5"/>
      <c r="N5490" s="5"/>
      <c r="O5490" s="5"/>
      <c r="P5490" s="5"/>
      <c r="Q5490" s="5"/>
      <c r="R5490" s="5"/>
      <c r="S5490" s="5"/>
      <c r="T5490" s="5"/>
      <c r="U5490" s="5"/>
      <c r="V5490" s="5"/>
      <c r="W5490" s="5"/>
      <c r="X5490" s="5"/>
      <c r="Y5490" s="5"/>
      <c r="Z5490" s="5"/>
    </row>
    <row r="5491" spans="1:26" ht="13.5" customHeight="1" x14ac:dyDescent="0.25">
      <c r="A5491" s="3" t="s">
        <v>9</v>
      </c>
      <c r="B5491" s="2" t="s">
        <v>44264</v>
      </c>
      <c r="C5491" s="2" t="s">
        <v>21838</v>
      </c>
      <c r="D5491" s="3" t="s">
        <v>21839</v>
      </c>
      <c r="E5491" s="3" t="s">
        <v>21839</v>
      </c>
      <c r="F5491" s="3" t="s">
        <v>21840</v>
      </c>
      <c r="G5491" s="3" t="s">
        <v>21841</v>
      </c>
      <c r="H5491" s="3" t="s">
        <v>38798</v>
      </c>
      <c r="I5491" s="3" t="s">
        <v>38798</v>
      </c>
      <c r="J5491" s="3" t="s">
        <v>38799</v>
      </c>
      <c r="K5491" s="3" t="s">
        <v>38800</v>
      </c>
      <c r="L5491" s="5"/>
      <c r="M5491" s="5"/>
      <c r="N5491" s="5"/>
      <c r="O5491" s="5"/>
      <c r="P5491" s="5"/>
      <c r="Q5491" s="5"/>
      <c r="R5491" s="5"/>
      <c r="S5491" s="5"/>
      <c r="T5491" s="5"/>
      <c r="U5491" s="5"/>
      <c r="V5491" s="5"/>
      <c r="W5491" s="5"/>
      <c r="X5491" s="5"/>
      <c r="Y5491" s="5"/>
      <c r="Z5491" s="5"/>
    </row>
    <row r="5492" spans="1:26" ht="13.5" customHeight="1" x14ac:dyDescent="0.25">
      <c r="A5492" s="3" t="s">
        <v>9</v>
      </c>
      <c r="B5492" s="2" t="s">
        <v>44265</v>
      </c>
      <c r="C5492" s="2" t="s">
        <v>21842</v>
      </c>
      <c r="D5492" s="3" t="s">
        <v>21843</v>
      </c>
      <c r="E5492" s="3" t="s">
        <v>21843</v>
      </c>
      <c r="F5492" s="3" t="s">
        <v>21844</v>
      </c>
      <c r="G5492" s="3" t="s">
        <v>21845</v>
      </c>
      <c r="H5492" s="3" t="s">
        <v>38801</v>
      </c>
      <c r="I5492" s="3" t="s">
        <v>38801</v>
      </c>
      <c r="J5492" s="3" t="s">
        <v>38802</v>
      </c>
      <c r="K5492" s="3" t="s">
        <v>38803</v>
      </c>
      <c r="L5492" s="5"/>
      <c r="M5492" s="5"/>
      <c r="N5492" s="5"/>
      <c r="O5492" s="5"/>
      <c r="P5492" s="5"/>
      <c r="Q5492" s="5"/>
      <c r="R5492" s="5"/>
      <c r="S5492" s="5"/>
      <c r="T5492" s="5"/>
      <c r="U5492" s="5"/>
      <c r="V5492" s="5"/>
      <c r="W5492" s="5"/>
      <c r="X5492" s="5"/>
      <c r="Y5492" s="5"/>
      <c r="Z5492" s="5"/>
    </row>
    <row r="5493" spans="1:26" ht="13.5" customHeight="1" x14ac:dyDescent="0.25">
      <c r="A5493" s="3" t="s">
        <v>9</v>
      </c>
      <c r="B5493" s="2" t="s">
        <v>44266</v>
      </c>
      <c r="C5493" s="2" t="s">
        <v>21846</v>
      </c>
      <c r="D5493" s="3" t="s">
        <v>21847</v>
      </c>
      <c r="E5493" s="3" t="s">
        <v>21847</v>
      </c>
      <c r="F5493" s="3" t="s">
        <v>21848</v>
      </c>
      <c r="G5493" s="3" t="s">
        <v>21847</v>
      </c>
      <c r="H5493" s="3" t="s">
        <v>38804</v>
      </c>
      <c r="I5493" s="3" t="s">
        <v>38804</v>
      </c>
      <c r="J5493" s="3" t="s">
        <v>38805</v>
      </c>
      <c r="K5493" s="3" t="s">
        <v>38804</v>
      </c>
      <c r="L5493" s="5"/>
      <c r="M5493" s="5"/>
      <c r="N5493" s="5"/>
      <c r="O5493" s="5"/>
      <c r="P5493" s="5"/>
      <c r="Q5493" s="5"/>
      <c r="R5493" s="5"/>
      <c r="S5493" s="5"/>
      <c r="T5493" s="5"/>
      <c r="U5493" s="5"/>
      <c r="V5493" s="5"/>
      <c r="W5493" s="5"/>
      <c r="X5493" s="5"/>
      <c r="Y5493" s="5"/>
      <c r="Z5493" s="5"/>
    </row>
    <row r="5494" spans="1:26" ht="13.5" customHeight="1" x14ac:dyDescent="0.25">
      <c r="A5494" s="3" t="s">
        <v>1258</v>
      </c>
      <c r="B5494" s="2" t="s">
        <v>44267</v>
      </c>
      <c r="C5494" s="2" t="s">
        <v>21849</v>
      </c>
      <c r="D5494" s="3" t="s">
        <v>21850</v>
      </c>
      <c r="E5494" s="3" t="s">
        <v>21850</v>
      </c>
      <c r="F5494" s="3" t="s">
        <v>21851</v>
      </c>
      <c r="G5494" s="3" t="s">
        <v>21850</v>
      </c>
      <c r="H5494" s="3" t="s">
        <v>38806</v>
      </c>
      <c r="I5494" s="3" t="s">
        <v>38806</v>
      </c>
      <c r="J5494" s="3" t="s">
        <v>38807</v>
      </c>
      <c r="K5494" s="3" t="s">
        <v>38806</v>
      </c>
      <c r="L5494" s="5"/>
      <c r="M5494" s="5"/>
      <c r="N5494" s="5"/>
      <c r="O5494" s="5"/>
      <c r="P5494" s="5"/>
      <c r="Q5494" s="5"/>
      <c r="R5494" s="5"/>
      <c r="S5494" s="5"/>
      <c r="T5494" s="5"/>
      <c r="U5494" s="5"/>
      <c r="V5494" s="5"/>
      <c r="W5494" s="5"/>
      <c r="X5494" s="5"/>
      <c r="Y5494" s="5"/>
      <c r="Z5494" s="5"/>
    </row>
    <row r="5495" spans="1:26" ht="13.5" customHeight="1" x14ac:dyDescent="0.25">
      <c r="A5495" s="3" t="s">
        <v>70</v>
      </c>
      <c r="B5495" s="2" t="s">
        <v>44268</v>
      </c>
      <c r="C5495" s="2" t="s">
        <v>21852</v>
      </c>
      <c r="D5495" s="3" t="s">
        <v>21853</v>
      </c>
      <c r="E5495" s="3" t="s">
        <v>21853</v>
      </c>
      <c r="F5495" s="3" t="s">
        <v>21854</v>
      </c>
      <c r="G5495" s="3" t="s">
        <v>21855</v>
      </c>
      <c r="H5495" s="3" t="s">
        <v>38808</v>
      </c>
      <c r="I5495" s="3" t="s">
        <v>38808</v>
      </c>
      <c r="J5495" s="3" t="s">
        <v>38809</v>
      </c>
      <c r="K5495" s="4" t="s">
        <v>38810</v>
      </c>
      <c r="L5495" s="5"/>
      <c r="M5495" s="5"/>
      <c r="N5495" s="5"/>
      <c r="O5495" s="5"/>
      <c r="P5495" s="5"/>
      <c r="Q5495" s="5"/>
      <c r="R5495" s="5"/>
      <c r="S5495" s="5"/>
      <c r="T5495" s="5"/>
      <c r="U5495" s="5"/>
      <c r="V5495" s="5"/>
      <c r="W5495" s="5"/>
      <c r="X5495" s="5"/>
      <c r="Y5495" s="5"/>
      <c r="Z5495" s="5"/>
    </row>
    <row r="5496" spans="1:26" ht="13.5" customHeight="1" x14ac:dyDescent="0.25">
      <c r="A5496" s="3" t="s">
        <v>70</v>
      </c>
      <c r="B5496" s="2" t="s">
        <v>44269</v>
      </c>
      <c r="C5496" s="2" t="s">
        <v>21856</v>
      </c>
      <c r="D5496" s="3" t="s">
        <v>21857</v>
      </c>
      <c r="E5496" s="3" t="s">
        <v>21857</v>
      </c>
      <c r="F5496" s="3" t="s">
        <v>21858</v>
      </c>
      <c r="G5496" s="3" t="s">
        <v>21859</v>
      </c>
      <c r="H5496" s="3" t="s">
        <v>38811</v>
      </c>
      <c r="I5496" s="3" t="s">
        <v>38811</v>
      </c>
      <c r="J5496" s="3" t="s">
        <v>38812</v>
      </c>
      <c r="K5496" s="4" t="s">
        <v>38813</v>
      </c>
      <c r="L5496" s="5"/>
      <c r="M5496" s="5"/>
      <c r="N5496" s="5"/>
      <c r="O5496" s="5"/>
      <c r="P5496" s="5"/>
      <c r="Q5496" s="5"/>
      <c r="R5496" s="5"/>
      <c r="S5496" s="5"/>
      <c r="T5496" s="5"/>
      <c r="U5496" s="5"/>
      <c r="V5496" s="5"/>
      <c r="W5496" s="5"/>
      <c r="X5496" s="5"/>
      <c r="Y5496" s="5"/>
      <c r="Z5496" s="5"/>
    </row>
    <row r="5497" spans="1:26" ht="13.5" customHeight="1" x14ac:dyDescent="0.25">
      <c r="A5497" s="3" t="s">
        <v>9</v>
      </c>
      <c r="B5497" s="2" t="s">
        <v>44270</v>
      </c>
      <c r="C5497" s="2" t="s">
        <v>21860</v>
      </c>
      <c r="D5497" s="3" t="s">
        <v>21861</v>
      </c>
      <c r="E5497" s="3" t="s">
        <v>21862</v>
      </c>
      <c r="F5497" s="3" t="s">
        <v>21863</v>
      </c>
      <c r="G5497" s="3" t="s">
        <v>21864</v>
      </c>
      <c r="H5497" s="3" t="s">
        <v>38814</v>
      </c>
      <c r="I5497" s="3" t="s">
        <v>38815</v>
      </c>
      <c r="J5497" s="3" t="s">
        <v>38816</v>
      </c>
      <c r="K5497" s="3" t="s">
        <v>38817</v>
      </c>
      <c r="L5497" s="5"/>
      <c r="M5497" s="5"/>
      <c r="N5497" s="5"/>
      <c r="O5497" s="5"/>
      <c r="P5497" s="5"/>
      <c r="Q5497" s="5"/>
      <c r="R5497" s="5"/>
      <c r="S5497" s="5"/>
      <c r="T5497" s="5"/>
      <c r="U5497" s="5"/>
      <c r="V5497" s="5"/>
      <c r="W5497" s="5"/>
      <c r="X5497" s="5"/>
      <c r="Y5497" s="5"/>
      <c r="Z5497" s="5"/>
    </row>
    <row r="5498" spans="1:26" ht="13.5" customHeight="1" x14ac:dyDescent="0.25">
      <c r="A5498" s="3" t="s">
        <v>9</v>
      </c>
      <c r="B5498" s="2" t="s">
        <v>44271</v>
      </c>
      <c r="C5498" s="2" t="s">
        <v>21865</v>
      </c>
      <c r="D5498" s="3" t="s">
        <v>21866</v>
      </c>
      <c r="E5498" s="3" t="s">
        <v>21867</v>
      </c>
      <c r="F5498" s="3" t="s">
        <v>21868</v>
      </c>
      <c r="G5498" s="3" t="s">
        <v>21869</v>
      </c>
      <c r="H5498" s="3" t="s">
        <v>38818</v>
      </c>
      <c r="I5498" s="3" t="s">
        <v>38819</v>
      </c>
      <c r="J5498" s="3" t="s">
        <v>38820</v>
      </c>
      <c r="K5498" s="3" t="s">
        <v>38821</v>
      </c>
      <c r="L5498" s="5"/>
      <c r="M5498" s="5"/>
      <c r="N5498" s="5"/>
      <c r="O5498" s="5"/>
      <c r="P5498" s="5"/>
      <c r="Q5498" s="5"/>
      <c r="R5498" s="5"/>
      <c r="S5498" s="5"/>
      <c r="T5498" s="5"/>
      <c r="U5498" s="5"/>
      <c r="V5498" s="5"/>
      <c r="W5498" s="5"/>
      <c r="X5498" s="5"/>
      <c r="Y5498" s="5"/>
      <c r="Z5498" s="5"/>
    </row>
    <row r="5499" spans="1:26" ht="13.5" customHeight="1" x14ac:dyDescent="0.25">
      <c r="A5499" s="3" t="s">
        <v>70</v>
      </c>
      <c r="B5499" s="2" t="s">
        <v>44272</v>
      </c>
      <c r="C5499" s="2" t="s">
        <v>21870</v>
      </c>
      <c r="D5499" s="3" t="s">
        <v>21871</v>
      </c>
      <c r="E5499" s="3" t="s">
        <v>21871</v>
      </c>
      <c r="F5499" s="3" t="s">
        <v>21872</v>
      </c>
      <c r="G5499" s="3" t="s">
        <v>21873</v>
      </c>
      <c r="H5499" s="3" t="s">
        <v>38822</v>
      </c>
      <c r="I5499" s="3" t="s">
        <v>38822</v>
      </c>
      <c r="J5499" s="3" t="s">
        <v>38823</v>
      </c>
      <c r="K5499" s="3" t="s">
        <v>38824</v>
      </c>
      <c r="L5499" s="5"/>
      <c r="M5499" s="5"/>
      <c r="N5499" s="5"/>
      <c r="O5499" s="5"/>
      <c r="P5499" s="5"/>
      <c r="Q5499" s="5"/>
      <c r="R5499" s="5"/>
      <c r="S5499" s="5"/>
      <c r="T5499" s="5"/>
      <c r="U5499" s="5"/>
      <c r="V5499" s="5"/>
      <c r="W5499" s="5"/>
      <c r="X5499" s="5"/>
      <c r="Y5499" s="5"/>
      <c r="Z5499" s="5"/>
    </row>
    <row r="5500" spans="1:26" ht="13.5" customHeight="1" x14ac:dyDescent="0.25">
      <c r="A5500" s="3" t="s">
        <v>1560</v>
      </c>
      <c r="B5500" s="2" t="s">
        <v>44273</v>
      </c>
      <c r="C5500" s="2" t="s">
        <v>21874</v>
      </c>
      <c r="D5500" s="3" t="s">
        <v>21875</v>
      </c>
      <c r="E5500" s="3" t="s">
        <v>21875</v>
      </c>
      <c r="F5500" s="3" t="s">
        <v>21876</v>
      </c>
      <c r="G5500" s="3" t="s">
        <v>21877</v>
      </c>
      <c r="H5500" s="3" t="s">
        <v>38825</v>
      </c>
      <c r="I5500" s="3" t="s">
        <v>38825</v>
      </c>
      <c r="J5500" s="3" t="s">
        <v>38826</v>
      </c>
      <c r="K5500" s="3" t="s">
        <v>38827</v>
      </c>
      <c r="L5500" s="5"/>
      <c r="M5500" s="5"/>
      <c r="N5500" s="5"/>
      <c r="O5500" s="5"/>
      <c r="P5500" s="5"/>
      <c r="Q5500" s="5"/>
      <c r="R5500" s="5"/>
      <c r="S5500" s="5"/>
      <c r="T5500" s="5"/>
      <c r="U5500" s="5"/>
      <c r="V5500" s="5"/>
      <c r="W5500" s="5"/>
      <c r="X5500" s="5"/>
      <c r="Y5500" s="5"/>
      <c r="Z5500" s="5"/>
    </row>
    <row r="5501" spans="1:26" ht="13.5" customHeight="1" x14ac:dyDescent="0.25">
      <c r="A5501" s="3" t="s">
        <v>145</v>
      </c>
      <c r="B5501" s="2" t="s">
        <v>44274</v>
      </c>
      <c r="C5501" s="2" t="s">
        <v>21878</v>
      </c>
      <c r="D5501" s="3" t="s">
        <v>21879</v>
      </c>
      <c r="E5501" s="3" t="s">
        <v>21879</v>
      </c>
      <c r="F5501" s="3" t="s">
        <v>21880</v>
      </c>
      <c r="G5501" s="3" t="s">
        <v>21879</v>
      </c>
      <c r="H5501" s="3" t="s">
        <v>38828</v>
      </c>
      <c r="I5501" s="3" t="s">
        <v>38828</v>
      </c>
      <c r="J5501" s="3" t="s">
        <v>38829</v>
      </c>
      <c r="K5501" s="3" t="s">
        <v>38828</v>
      </c>
      <c r="L5501" s="5"/>
      <c r="M5501" s="5"/>
      <c r="N5501" s="5"/>
      <c r="O5501" s="5"/>
      <c r="P5501" s="5"/>
      <c r="Q5501" s="5"/>
      <c r="R5501" s="5"/>
      <c r="S5501" s="5"/>
      <c r="T5501" s="5"/>
      <c r="U5501" s="5"/>
      <c r="V5501" s="5"/>
      <c r="W5501" s="5"/>
      <c r="X5501" s="5"/>
      <c r="Y5501" s="5"/>
      <c r="Z5501" s="5"/>
    </row>
    <row r="5502" spans="1:26" ht="13.5" customHeight="1" x14ac:dyDescent="0.25">
      <c r="A5502" s="3" t="s">
        <v>9</v>
      </c>
      <c r="B5502" s="2" t="s">
        <v>44275</v>
      </c>
      <c r="C5502" s="2" t="s">
        <v>21881</v>
      </c>
      <c r="D5502" s="3" t="s">
        <v>21882</v>
      </c>
      <c r="E5502" s="3" t="s">
        <v>21882</v>
      </c>
      <c r="F5502" s="3" t="s">
        <v>21883</v>
      </c>
      <c r="G5502" s="3" t="s">
        <v>21884</v>
      </c>
      <c r="H5502" s="3" t="s">
        <v>38830</v>
      </c>
      <c r="I5502" s="3" t="s">
        <v>38830</v>
      </c>
      <c r="J5502" s="3" t="s">
        <v>38831</v>
      </c>
      <c r="K5502" s="3" t="s">
        <v>38832</v>
      </c>
      <c r="L5502" s="5"/>
      <c r="M5502" s="5"/>
      <c r="N5502" s="5"/>
      <c r="O5502" s="5"/>
      <c r="P5502" s="5"/>
      <c r="Q5502" s="5"/>
      <c r="R5502" s="5"/>
      <c r="S5502" s="5"/>
      <c r="T5502" s="5"/>
      <c r="U5502" s="5"/>
      <c r="V5502" s="5"/>
      <c r="W5502" s="5"/>
      <c r="X5502" s="5"/>
      <c r="Y5502" s="5"/>
      <c r="Z5502" s="5"/>
    </row>
    <row r="5503" spans="1:26" ht="13.5" customHeight="1" x14ac:dyDescent="0.25">
      <c r="A5503" s="3" t="s">
        <v>9</v>
      </c>
      <c r="B5503" s="2" t="s">
        <v>44276</v>
      </c>
      <c r="C5503" s="2" t="s">
        <v>21885</v>
      </c>
      <c r="D5503" s="3" t="s">
        <v>21886</v>
      </c>
      <c r="E5503" s="3" t="s">
        <v>21887</v>
      </c>
      <c r="F5503" s="3" t="s">
        <v>21888</v>
      </c>
      <c r="G5503" s="3" t="s">
        <v>21889</v>
      </c>
      <c r="H5503" s="3" t="s">
        <v>38833</v>
      </c>
      <c r="I5503" s="3" t="s">
        <v>38833</v>
      </c>
      <c r="J5503" s="3" t="s">
        <v>38834</v>
      </c>
      <c r="K5503" s="3" t="s">
        <v>38835</v>
      </c>
      <c r="L5503" s="5"/>
      <c r="M5503" s="5"/>
      <c r="N5503" s="5"/>
      <c r="O5503" s="5"/>
      <c r="P5503" s="5"/>
      <c r="Q5503" s="5"/>
      <c r="R5503" s="5"/>
      <c r="S5503" s="5"/>
      <c r="T5503" s="5"/>
      <c r="U5503" s="5"/>
      <c r="V5503" s="5"/>
      <c r="W5503" s="5"/>
      <c r="X5503" s="5"/>
      <c r="Y5503" s="5"/>
      <c r="Z5503" s="5"/>
    </row>
    <row r="5504" spans="1:26" ht="13.5" customHeight="1" x14ac:dyDescent="0.25">
      <c r="A5504" s="3" t="s">
        <v>9</v>
      </c>
      <c r="B5504" s="2" t="s">
        <v>44277</v>
      </c>
      <c r="C5504" s="2" t="s">
        <v>21890</v>
      </c>
      <c r="D5504" s="3" t="s">
        <v>21891</v>
      </c>
      <c r="E5504" s="3" t="s">
        <v>21891</v>
      </c>
      <c r="F5504" s="3" t="s">
        <v>21892</v>
      </c>
      <c r="G5504" s="3" t="s">
        <v>21893</v>
      </c>
      <c r="H5504" s="3" t="s">
        <v>38836</v>
      </c>
      <c r="I5504" s="3" t="s">
        <v>38836</v>
      </c>
      <c r="J5504" s="3" t="s">
        <v>38837</v>
      </c>
      <c r="K5504" s="3" t="s">
        <v>38838</v>
      </c>
      <c r="L5504" s="5"/>
      <c r="M5504" s="5"/>
      <c r="N5504" s="5"/>
      <c r="O5504" s="5"/>
      <c r="P5504" s="5"/>
      <c r="Q5504" s="5"/>
      <c r="R5504" s="5"/>
      <c r="S5504" s="5"/>
      <c r="T5504" s="5"/>
      <c r="U5504" s="5"/>
      <c r="V5504" s="5"/>
      <c r="W5504" s="5"/>
      <c r="X5504" s="5"/>
      <c r="Y5504" s="5"/>
      <c r="Z5504" s="5"/>
    </row>
    <row r="5505" spans="1:26" ht="13.5" customHeight="1" x14ac:dyDescent="0.25">
      <c r="A5505" s="3" t="s">
        <v>84</v>
      </c>
      <c r="B5505" s="2" t="s">
        <v>44278</v>
      </c>
      <c r="C5505" s="2" t="s">
        <v>21894</v>
      </c>
      <c r="D5505" s="3" t="s">
        <v>21895</v>
      </c>
      <c r="E5505" s="3" t="s">
        <v>21895</v>
      </c>
      <c r="F5505" s="3" t="s">
        <v>21896</v>
      </c>
      <c r="G5505" s="3" t="s">
        <v>21895</v>
      </c>
      <c r="H5505" s="3" t="s">
        <v>38839</v>
      </c>
      <c r="I5505" s="3" t="s">
        <v>38839</v>
      </c>
      <c r="J5505" s="3" t="s">
        <v>38840</v>
      </c>
      <c r="K5505" s="3" t="s">
        <v>38839</v>
      </c>
      <c r="L5505" s="5"/>
      <c r="M5505" s="5"/>
      <c r="N5505" s="5"/>
      <c r="O5505" s="5"/>
      <c r="P5505" s="5"/>
      <c r="Q5505" s="5"/>
      <c r="R5505" s="5"/>
      <c r="S5505" s="5"/>
      <c r="T5505" s="5"/>
      <c r="U5505" s="5"/>
      <c r="V5505" s="5"/>
      <c r="W5505" s="5"/>
      <c r="X5505" s="5"/>
      <c r="Y5505" s="5"/>
      <c r="Z5505" s="5"/>
    </row>
    <row r="5506" spans="1:26" ht="13.5" customHeight="1" x14ac:dyDescent="0.25">
      <c r="A5506" s="3" t="s">
        <v>5068</v>
      </c>
      <c r="B5506" s="2" t="s">
        <v>44279</v>
      </c>
      <c r="C5506" s="2" t="s">
        <v>21897</v>
      </c>
      <c r="D5506" s="3" t="s">
        <v>21898</v>
      </c>
      <c r="E5506" s="3" t="s">
        <v>21898</v>
      </c>
      <c r="F5506" s="3" t="s">
        <v>21899</v>
      </c>
      <c r="G5506" s="3" t="s">
        <v>21900</v>
      </c>
      <c r="H5506" s="3" t="s">
        <v>38841</v>
      </c>
      <c r="I5506" s="3" t="s">
        <v>38841</v>
      </c>
      <c r="J5506" s="3" t="s">
        <v>38842</v>
      </c>
      <c r="K5506" s="3" t="s">
        <v>38843</v>
      </c>
      <c r="L5506" s="5"/>
      <c r="M5506" s="5"/>
      <c r="N5506" s="5"/>
      <c r="O5506" s="5"/>
      <c r="P5506" s="5"/>
      <c r="Q5506" s="5"/>
      <c r="R5506" s="5"/>
      <c r="S5506" s="5"/>
      <c r="T5506" s="5"/>
      <c r="U5506" s="5"/>
      <c r="V5506" s="5"/>
      <c r="W5506" s="5"/>
      <c r="X5506" s="5"/>
      <c r="Y5506" s="5"/>
      <c r="Z5506" s="5"/>
    </row>
    <row r="5507" spans="1:26" ht="13.5" customHeight="1" x14ac:dyDescent="0.25">
      <c r="A5507" s="5" t="s">
        <v>13581</v>
      </c>
      <c r="B5507" s="5" t="s">
        <v>45237</v>
      </c>
      <c r="C5507" s="5" t="s">
        <v>45238</v>
      </c>
      <c r="D5507" s="5" t="s">
        <v>45239</v>
      </c>
      <c r="E5507" s="1" t="s">
        <v>45239</v>
      </c>
      <c r="F5507" s="1" t="s">
        <v>45240</v>
      </c>
      <c r="G5507" s="1" t="s">
        <v>45241</v>
      </c>
      <c r="H5507" s="5" t="str">
        <f ca="1">IFERROR(__xludf.DUMMYFUNCTION("GOOGLETRANSLATE(D217,""en"",""ja"")"),"血管侵襲")</f>
        <v>血管侵襲</v>
      </c>
      <c r="I5507" s="5" t="str">
        <f ca="1">IFERROR(__xludf.DUMMYFUNCTION("GOOGLETRANSLATE(E217,""en"",""ja"")"),"血管侵襲")</f>
        <v>血管侵襲</v>
      </c>
      <c r="J5507" s="5" t="str">
        <f ca="1">IFERROR(__xludf.DUMMYFUNCTION("GOOGLETRANSLATE(F217,""en"",""ja"")"),"生物標本における血管侵襲の評価。")</f>
        <v>生物標本における血管侵襲の評価。</v>
      </c>
      <c r="K5507" s="5" t="str">
        <f ca="1">IFERROR(__xludf.DUMMYFUNCTION("GOOGLETRANSLATE(G217,""en"",""ja"")"),"血管浸潤評価")</f>
        <v>血管浸潤評価</v>
      </c>
      <c r="L5507" s="5"/>
      <c r="M5507" s="5"/>
      <c r="N5507" s="5"/>
      <c r="O5507" s="5"/>
      <c r="P5507" s="5"/>
      <c r="Q5507" s="5"/>
      <c r="R5507" s="5"/>
      <c r="S5507" s="5"/>
      <c r="T5507" s="5"/>
      <c r="U5507" s="5"/>
      <c r="V5507" s="5"/>
      <c r="W5507" s="5"/>
      <c r="X5507" s="5"/>
      <c r="Y5507" s="5"/>
      <c r="Z5507" s="5"/>
    </row>
    <row r="5508" spans="1:26" ht="13.5" customHeight="1" x14ac:dyDescent="0.25">
      <c r="A5508" s="3" t="s">
        <v>9</v>
      </c>
      <c r="B5508" s="2" t="s">
        <v>44280</v>
      </c>
      <c r="C5508" s="2" t="s">
        <v>21901</v>
      </c>
      <c r="D5508" s="3" t="s">
        <v>21902</v>
      </c>
      <c r="E5508" s="3" t="s">
        <v>21902</v>
      </c>
      <c r="F5508" s="3" t="s">
        <v>21903</v>
      </c>
      <c r="G5508" s="3" t="s">
        <v>21904</v>
      </c>
      <c r="H5508" s="3" t="s">
        <v>38844</v>
      </c>
      <c r="I5508" s="3" t="s">
        <v>38844</v>
      </c>
      <c r="J5508" s="3" t="s">
        <v>38845</v>
      </c>
      <c r="K5508" s="3" t="s">
        <v>38846</v>
      </c>
      <c r="L5508" s="5"/>
      <c r="M5508" s="5"/>
      <c r="N5508" s="5"/>
      <c r="O5508" s="5"/>
      <c r="P5508" s="5"/>
      <c r="Q5508" s="5"/>
      <c r="R5508" s="5"/>
      <c r="S5508" s="5"/>
      <c r="T5508" s="5"/>
      <c r="U5508" s="5"/>
      <c r="V5508" s="5"/>
      <c r="W5508" s="5"/>
      <c r="X5508" s="5"/>
      <c r="Y5508" s="5"/>
      <c r="Z5508" s="5"/>
    </row>
    <row r="5509" spans="1:26" ht="13.5" customHeight="1" x14ac:dyDescent="0.25">
      <c r="A5509" s="3" t="s">
        <v>36</v>
      </c>
      <c r="B5509" s="2" t="s">
        <v>44281</v>
      </c>
      <c r="C5509" s="2" t="s">
        <v>21905</v>
      </c>
      <c r="D5509" s="3" t="s">
        <v>21906</v>
      </c>
      <c r="E5509" s="3" t="s">
        <v>21906</v>
      </c>
      <c r="F5509" s="3" t="s">
        <v>21907</v>
      </c>
      <c r="G5509" s="3" t="s">
        <v>21906</v>
      </c>
      <c r="H5509" s="3" t="s">
        <v>38847</v>
      </c>
      <c r="I5509" s="3" t="s">
        <v>38847</v>
      </c>
      <c r="J5509" s="3" t="s">
        <v>38848</v>
      </c>
      <c r="K5509" s="3" t="s">
        <v>38847</v>
      </c>
      <c r="L5509" s="5"/>
      <c r="M5509" s="5"/>
      <c r="N5509" s="5"/>
      <c r="O5509" s="5"/>
      <c r="P5509" s="5"/>
      <c r="Q5509" s="5"/>
      <c r="R5509" s="5"/>
      <c r="S5509" s="5"/>
      <c r="T5509" s="5"/>
      <c r="U5509" s="5"/>
      <c r="V5509" s="5"/>
      <c r="W5509" s="5"/>
      <c r="X5509" s="5"/>
      <c r="Y5509" s="5"/>
      <c r="Z5509" s="5"/>
    </row>
    <row r="5510" spans="1:26" ht="13.5" customHeight="1" x14ac:dyDescent="0.25">
      <c r="A5510" s="3" t="s">
        <v>36</v>
      </c>
      <c r="B5510" s="2" t="s">
        <v>44282</v>
      </c>
      <c r="C5510" s="2" t="s">
        <v>21908</v>
      </c>
      <c r="D5510" s="3" t="s">
        <v>21909</v>
      </c>
      <c r="E5510" s="3" t="s">
        <v>21909</v>
      </c>
      <c r="F5510" s="3" t="s">
        <v>21910</v>
      </c>
      <c r="G5510" s="3" t="s">
        <v>21911</v>
      </c>
      <c r="H5510" s="3" t="s">
        <v>38849</v>
      </c>
      <c r="I5510" s="3" t="s">
        <v>38849</v>
      </c>
      <c r="J5510" s="3" t="s">
        <v>38850</v>
      </c>
      <c r="K5510" s="3" t="s">
        <v>38851</v>
      </c>
      <c r="L5510" s="5"/>
      <c r="M5510" s="5"/>
      <c r="N5510" s="5"/>
      <c r="O5510" s="5"/>
      <c r="P5510" s="5"/>
      <c r="Q5510" s="5"/>
      <c r="R5510" s="5"/>
      <c r="S5510" s="5"/>
      <c r="T5510" s="5"/>
      <c r="U5510" s="5"/>
      <c r="V5510" s="5"/>
      <c r="W5510" s="5"/>
      <c r="X5510" s="5"/>
      <c r="Y5510" s="5"/>
      <c r="Z5510" s="5"/>
    </row>
    <row r="5511" spans="1:26" ht="13.5" customHeight="1" x14ac:dyDescent="0.25">
      <c r="A5511" s="3" t="s">
        <v>145</v>
      </c>
      <c r="B5511" s="2" t="s">
        <v>44283</v>
      </c>
      <c r="C5511" s="2" t="s">
        <v>21912</v>
      </c>
      <c r="D5511" s="3" t="s">
        <v>21913</v>
      </c>
      <c r="E5511" s="3" t="s">
        <v>21914</v>
      </c>
      <c r="F5511" s="3" t="s">
        <v>21915</v>
      </c>
      <c r="G5511" s="3" t="s">
        <v>21916</v>
      </c>
      <c r="H5511" s="3" t="s">
        <v>38852</v>
      </c>
      <c r="I5511" s="3" t="s">
        <v>38853</v>
      </c>
      <c r="J5511" s="3" t="s">
        <v>38854</v>
      </c>
      <c r="K5511" s="4" t="s">
        <v>38855</v>
      </c>
      <c r="L5511" s="5"/>
      <c r="M5511" s="5"/>
      <c r="N5511" s="5"/>
      <c r="O5511" s="5"/>
      <c r="P5511" s="5"/>
      <c r="Q5511" s="5"/>
      <c r="R5511" s="5"/>
      <c r="S5511" s="5"/>
      <c r="T5511" s="5"/>
      <c r="U5511" s="5"/>
      <c r="V5511" s="5"/>
      <c r="W5511" s="5"/>
      <c r="X5511" s="5"/>
      <c r="Y5511" s="5"/>
      <c r="Z5511" s="5"/>
    </row>
    <row r="5512" spans="1:26" ht="13.5" customHeight="1" x14ac:dyDescent="0.25">
      <c r="A5512" s="3" t="s">
        <v>9</v>
      </c>
      <c r="B5512" s="2" t="s">
        <v>44284</v>
      </c>
      <c r="C5512" s="2" t="s">
        <v>21917</v>
      </c>
      <c r="D5512" s="3" t="s">
        <v>21918</v>
      </c>
      <c r="E5512" s="3" t="s">
        <v>21918</v>
      </c>
      <c r="F5512" s="3" t="s">
        <v>21919</v>
      </c>
      <c r="G5512" s="3" t="s">
        <v>21920</v>
      </c>
      <c r="H5512" s="3" t="s">
        <v>38856</v>
      </c>
      <c r="I5512" s="3" t="s">
        <v>38856</v>
      </c>
      <c r="J5512" s="3" t="s">
        <v>38857</v>
      </c>
      <c r="K5512" s="3" t="s">
        <v>38858</v>
      </c>
      <c r="L5512" s="5"/>
      <c r="M5512" s="5"/>
      <c r="N5512" s="5"/>
      <c r="O5512" s="5"/>
      <c r="P5512" s="5"/>
      <c r="Q5512" s="5"/>
      <c r="R5512" s="5"/>
      <c r="S5512" s="5"/>
      <c r="T5512" s="5"/>
      <c r="U5512" s="5"/>
      <c r="V5512" s="5"/>
      <c r="W5512" s="5"/>
      <c r="X5512" s="5"/>
      <c r="Y5512" s="5"/>
      <c r="Z5512" s="5"/>
    </row>
    <row r="5513" spans="1:26" ht="13.5" customHeight="1" x14ac:dyDescent="0.25">
      <c r="A5513" s="3" t="s">
        <v>106</v>
      </c>
      <c r="B5513" s="2" t="s">
        <v>44285</v>
      </c>
      <c r="C5513" s="2" t="s">
        <v>21921</v>
      </c>
      <c r="D5513" s="3" t="s">
        <v>21922</v>
      </c>
      <c r="E5513" s="3" t="s">
        <v>21923</v>
      </c>
      <c r="F5513" s="3" t="s">
        <v>21924</v>
      </c>
      <c r="G5513" s="3" t="s">
        <v>21925</v>
      </c>
      <c r="H5513" s="3" t="s">
        <v>38859</v>
      </c>
      <c r="I5513" s="3" t="s">
        <v>38860</v>
      </c>
      <c r="J5513" s="3" t="s">
        <v>38861</v>
      </c>
      <c r="K5513" s="3" t="s">
        <v>38862</v>
      </c>
      <c r="L5513" s="5"/>
      <c r="M5513" s="5"/>
      <c r="N5513" s="5"/>
      <c r="O5513" s="5"/>
      <c r="P5513" s="5"/>
      <c r="Q5513" s="5"/>
      <c r="R5513" s="5"/>
      <c r="S5513" s="5"/>
      <c r="T5513" s="5"/>
      <c r="U5513" s="5"/>
      <c r="V5513" s="5"/>
      <c r="W5513" s="5"/>
      <c r="X5513" s="5"/>
      <c r="Y5513" s="5"/>
      <c r="Z5513" s="5"/>
    </row>
    <row r="5514" spans="1:26" ht="13.5" customHeight="1" x14ac:dyDescent="0.25">
      <c r="A5514" s="3" t="s">
        <v>70</v>
      </c>
      <c r="B5514" s="2" t="s">
        <v>44286</v>
      </c>
      <c r="C5514" s="2" t="s">
        <v>21926</v>
      </c>
      <c r="D5514" s="3" t="s">
        <v>21927</v>
      </c>
      <c r="E5514" s="3" t="s">
        <v>21927</v>
      </c>
      <c r="F5514" s="3" t="s">
        <v>21928</v>
      </c>
      <c r="G5514" s="3" t="s">
        <v>21929</v>
      </c>
      <c r="H5514" s="3" t="s">
        <v>38863</v>
      </c>
      <c r="I5514" s="3" t="s">
        <v>38863</v>
      </c>
      <c r="J5514" s="3" t="s">
        <v>38864</v>
      </c>
      <c r="K5514" s="3" t="s">
        <v>38865</v>
      </c>
      <c r="L5514" s="5"/>
      <c r="M5514" s="5"/>
      <c r="N5514" s="5"/>
      <c r="O5514" s="5"/>
      <c r="P5514" s="5"/>
      <c r="Q5514" s="5"/>
      <c r="R5514" s="5"/>
      <c r="S5514" s="5"/>
      <c r="T5514" s="5"/>
      <c r="U5514" s="5"/>
      <c r="V5514" s="5"/>
      <c r="W5514" s="5"/>
      <c r="X5514" s="5"/>
      <c r="Y5514" s="5"/>
      <c r="Z5514" s="5"/>
    </row>
    <row r="5515" spans="1:26" ht="13.5" customHeight="1" x14ac:dyDescent="0.25">
      <c r="A5515" s="3" t="s">
        <v>213</v>
      </c>
      <c r="B5515" s="2" t="s">
        <v>44287</v>
      </c>
      <c r="C5515" s="2" t="s">
        <v>21930</v>
      </c>
      <c r="D5515" s="3" t="s">
        <v>21931</v>
      </c>
      <c r="E5515" s="3" t="s">
        <v>21931</v>
      </c>
      <c r="F5515" s="3" t="s">
        <v>21932</v>
      </c>
      <c r="G5515" s="3" t="s">
        <v>21933</v>
      </c>
      <c r="H5515" s="3" t="s">
        <v>38866</v>
      </c>
      <c r="I5515" s="3" t="s">
        <v>38866</v>
      </c>
      <c r="J5515" s="3" t="s">
        <v>38867</v>
      </c>
      <c r="K5515" s="3" t="s">
        <v>38868</v>
      </c>
      <c r="L5515" s="5"/>
      <c r="M5515" s="5"/>
      <c r="N5515" s="5"/>
      <c r="O5515" s="5"/>
      <c r="P5515" s="5"/>
      <c r="Q5515" s="5"/>
      <c r="R5515" s="5"/>
      <c r="S5515" s="5"/>
      <c r="T5515" s="5"/>
      <c r="U5515" s="5"/>
      <c r="V5515" s="5"/>
      <c r="W5515" s="5"/>
      <c r="X5515" s="5"/>
      <c r="Y5515" s="5"/>
      <c r="Z5515" s="5"/>
    </row>
    <row r="5516" spans="1:26" ht="13.5" customHeight="1" x14ac:dyDescent="0.25">
      <c r="A5516" s="3" t="s">
        <v>9</v>
      </c>
      <c r="B5516" s="2" t="s">
        <v>44288</v>
      </c>
      <c r="C5516" s="2" t="s">
        <v>21934</v>
      </c>
      <c r="D5516" s="3" t="s">
        <v>21935</v>
      </c>
      <c r="E5516" s="3" t="s">
        <v>21935</v>
      </c>
      <c r="F5516" s="3" t="s">
        <v>21936</v>
      </c>
      <c r="G5516" s="3" t="s">
        <v>21937</v>
      </c>
      <c r="H5516" s="3" t="s">
        <v>38869</v>
      </c>
      <c r="I5516" s="3" t="s">
        <v>38869</v>
      </c>
      <c r="J5516" s="3" t="s">
        <v>38870</v>
      </c>
      <c r="K5516" s="3" t="s">
        <v>38871</v>
      </c>
      <c r="L5516" s="5"/>
      <c r="M5516" s="5"/>
      <c r="N5516" s="5"/>
      <c r="O5516" s="5"/>
      <c r="P5516" s="5"/>
      <c r="Q5516" s="5"/>
      <c r="R5516" s="5"/>
      <c r="S5516" s="5"/>
      <c r="T5516" s="5"/>
      <c r="U5516" s="5"/>
      <c r="V5516" s="5"/>
      <c r="W5516" s="5"/>
      <c r="X5516" s="5"/>
      <c r="Y5516" s="5"/>
      <c r="Z5516" s="5"/>
    </row>
    <row r="5517" spans="1:26" ht="13.5" customHeight="1" x14ac:dyDescent="0.25">
      <c r="A5517" s="3" t="s">
        <v>9</v>
      </c>
      <c r="B5517" s="2" t="s">
        <v>44289</v>
      </c>
      <c r="C5517" s="2" t="s">
        <v>21938</v>
      </c>
      <c r="D5517" s="3" t="s">
        <v>21939</v>
      </c>
      <c r="E5517" s="3" t="s">
        <v>21939</v>
      </c>
      <c r="F5517" s="3" t="s">
        <v>21940</v>
      </c>
      <c r="G5517" s="3" t="s">
        <v>21941</v>
      </c>
      <c r="H5517" s="3" t="s">
        <v>38872</v>
      </c>
      <c r="I5517" s="3" t="s">
        <v>38872</v>
      </c>
      <c r="J5517" s="3" t="s">
        <v>38873</v>
      </c>
      <c r="K5517" s="3" t="s">
        <v>38874</v>
      </c>
      <c r="L5517" s="5"/>
      <c r="M5517" s="5"/>
      <c r="N5517" s="5"/>
      <c r="O5517" s="5"/>
      <c r="P5517" s="5"/>
      <c r="Q5517" s="5"/>
      <c r="R5517" s="5"/>
      <c r="S5517" s="5"/>
      <c r="T5517" s="5"/>
      <c r="U5517" s="5"/>
      <c r="V5517" s="5"/>
      <c r="W5517" s="5"/>
      <c r="X5517" s="5"/>
      <c r="Y5517" s="5"/>
      <c r="Z5517" s="5"/>
    </row>
    <row r="5518" spans="1:26" ht="13.5" customHeight="1" x14ac:dyDescent="0.25">
      <c r="A5518" s="3" t="s">
        <v>9</v>
      </c>
      <c r="B5518" s="2" t="s">
        <v>44290</v>
      </c>
      <c r="C5518" s="2" t="s">
        <v>21942</v>
      </c>
      <c r="D5518" s="3" t="s">
        <v>21943</v>
      </c>
      <c r="E5518" s="3" t="s">
        <v>21943</v>
      </c>
      <c r="F5518" s="3" t="s">
        <v>21944</v>
      </c>
      <c r="G5518" s="3" t="s">
        <v>21945</v>
      </c>
      <c r="H5518" s="3" t="s">
        <v>38875</v>
      </c>
      <c r="I5518" s="3" t="s">
        <v>38875</v>
      </c>
      <c r="J5518" s="3" t="s">
        <v>38876</v>
      </c>
      <c r="K5518" s="3" t="s">
        <v>38877</v>
      </c>
      <c r="L5518" s="5"/>
      <c r="M5518" s="5"/>
      <c r="N5518" s="5"/>
      <c r="O5518" s="5"/>
      <c r="P5518" s="5"/>
      <c r="Q5518" s="5"/>
      <c r="R5518" s="5"/>
      <c r="S5518" s="5"/>
      <c r="T5518" s="5"/>
      <c r="U5518" s="5"/>
      <c r="V5518" s="5"/>
      <c r="W5518" s="5"/>
      <c r="X5518" s="5"/>
      <c r="Y5518" s="5"/>
      <c r="Z5518" s="5"/>
    </row>
    <row r="5519" spans="1:26" ht="13.5" customHeight="1" x14ac:dyDescent="0.25">
      <c r="A5519" s="3" t="s">
        <v>9</v>
      </c>
      <c r="B5519" s="2" t="s">
        <v>44291</v>
      </c>
      <c r="C5519" s="2" t="s">
        <v>21946</v>
      </c>
      <c r="D5519" s="3" t="s">
        <v>21947</v>
      </c>
      <c r="E5519" s="3" t="s">
        <v>21948</v>
      </c>
      <c r="F5519" s="3" t="s">
        <v>21949</v>
      </c>
      <c r="G5519" s="3" t="s">
        <v>21950</v>
      </c>
      <c r="H5519" s="3" t="s">
        <v>38878</v>
      </c>
      <c r="I5519" s="3" t="s">
        <v>38879</v>
      </c>
      <c r="J5519" s="3" t="s">
        <v>38880</v>
      </c>
      <c r="K5519" s="3" t="s">
        <v>38881</v>
      </c>
      <c r="L5519" s="5"/>
      <c r="M5519" s="5"/>
      <c r="N5519" s="5"/>
      <c r="O5519" s="5"/>
      <c r="P5519" s="5"/>
      <c r="Q5519" s="5"/>
      <c r="R5519" s="5"/>
      <c r="S5519" s="5"/>
      <c r="T5519" s="5"/>
      <c r="U5519" s="5"/>
      <c r="V5519" s="5"/>
      <c r="W5519" s="5"/>
      <c r="X5519" s="5"/>
      <c r="Y5519" s="5"/>
      <c r="Z5519" s="5"/>
    </row>
    <row r="5520" spans="1:26" ht="13.5" customHeight="1" x14ac:dyDescent="0.25">
      <c r="A5520" s="3" t="s">
        <v>9</v>
      </c>
      <c r="B5520" s="2" t="s">
        <v>44292</v>
      </c>
      <c r="C5520" s="2" t="s">
        <v>21951</v>
      </c>
      <c r="D5520" s="3" t="s">
        <v>21952</v>
      </c>
      <c r="E5520" s="3" t="s">
        <v>21953</v>
      </c>
      <c r="F5520" s="3" t="s">
        <v>21954</v>
      </c>
      <c r="G5520" s="3" t="s">
        <v>21955</v>
      </c>
      <c r="H5520" s="3" t="s">
        <v>38882</v>
      </c>
      <c r="I5520" s="3" t="s">
        <v>38883</v>
      </c>
      <c r="J5520" s="3" t="s">
        <v>38884</v>
      </c>
      <c r="K5520" s="3" t="s">
        <v>38885</v>
      </c>
      <c r="L5520" s="5"/>
      <c r="M5520" s="5"/>
      <c r="N5520" s="5"/>
      <c r="O5520" s="5"/>
      <c r="P5520" s="5"/>
      <c r="Q5520" s="5"/>
      <c r="R5520" s="5"/>
      <c r="S5520" s="5"/>
      <c r="T5520" s="5"/>
      <c r="U5520" s="5"/>
      <c r="V5520" s="5"/>
      <c r="W5520" s="5"/>
      <c r="X5520" s="5"/>
      <c r="Y5520" s="5"/>
      <c r="Z5520" s="5"/>
    </row>
    <row r="5521" spans="1:26" ht="13.5" customHeight="1" x14ac:dyDescent="0.25">
      <c r="A5521" s="3" t="s">
        <v>9</v>
      </c>
      <c r="B5521" s="2" t="s">
        <v>44293</v>
      </c>
      <c r="C5521" s="2" t="s">
        <v>21956</v>
      </c>
      <c r="D5521" s="3" t="s">
        <v>21957</v>
      </c>
      <c r="E5521" s="3" t="s">
        <v>21958</v>
      </c>
      <c r="F5521" s="3" t="s">
        <v>21959</v>
      </c>
      <c r="G5521" s="3" t="s">
        <v>21960</v>
      </c>
      <c r="H5521" s="3" t="s">
        <v>38886</v>
      </c>
      <c r="I5521" s="3" t="s">
        <v>38887</v>
      </c>
      <c r="J5521" s="3" t="s">
        <v>38888</v>
      </c>
      <c r="K5521" s="3" t="s">
        <v>38889</v>
      </c>
      <c r="L5521" s="5"/>
      <c r="M5521" s="5"/>
      <c r="N5521" s="5"/>
      <c r="O5521" s="5"/>
      <c r="P5521" s="5"/>
      <c r="Q5521" s="5"/>
      <c r="R5521" s="5"/>
      <c r="S5521" s="5"/>
      <c r="T5521" s="5"/>
      <c r="U5521" s="5"/>
      <c r="V5521" s="5"/>
      <c r="W5521" s="5"/>
      <c r="X5521" s="5"/>
      <c r="Y5521" s="5"/>
      <c r="Z5521" s="5"/>
    </row>
    <row r="5522" spans="1:26" ht="13.5" customHeight="1" x14ac:dyDescent="0.25">
      <c r="A5522" s="3" t="s">
        <v>9</v>
      </c>
      <c r="B5522" s="2" t="s">
        <v>44294</v>
      </c>
      <c r="C5522" s="2" t="s">
        <v>21961</v>
      </c>
      <c r="D5522" s="3" t="s">
        <v>21962</v>
      </c>
      <c r="E5522" s="3" t="s">
        <v>21963</v>
      </c>
      <c r="F5522" s="3" t="s">
        <v>21964</v>
      </c>
      <c r="G5522" s="3" t="s">
        <v>21965</v>
      </c>
      <c r="H5522" s="3" t="s">
        <v>38890</v>
      </c>
      <c r="I5522" s="3" t="s">
        <v>38891</v>
      </c>
      <c r="J5522" s="3" t="s">
        <v>38892</v>
      </c>
      <c r="K5522" s="3" t="s">
        <v>38893</v>
      </c>
      <c r="L5522" s="5"/>
      <c r="M5522" s="5"/>
      <c r="N5522" s="5"/>
      <c r="O5522" s="5"/>
      <c r="P5522" s="5"/>
      <c r="Q5522" s="5"/>
      <c r="R5522" s="5"/>
      <c r="S5522" s="5"/>
      <c r="T5522" s="5"/>
      <c r="U5522" s="5"/>
      <c r="V5522" s="5"/>
      <c r="W5522" s="5"/>
      <c r="X5522" s="5"/>
      <c r="Y5522" s="5"/>
      <c r="Z5522" s="5"/>
    </row>
    <row r="5523" spans="1:26" ht="13.5" customHeight="1" x14ac:dyDescent="0.25">
      <c r="A5523" s="3" t="s">
        <v>9</v>
      </c>
      <c r="B5523" s="2" t="s">
        <v>44295</v>
      </c>
      <c r="C5523" s="2" t="s">
        <v>21966</v>
      </c>
      <c r="D5523" s="3" t="s">
        <v>21967</v>
      </c>
      <c r="E5523" s="3" t="s">
        <v>21968</v>
      </c>
      <c r="F5523" s="3" t="s">
        <v>21969</v>
      </c>
      <c r="G5523" s="3" t="s">
        <v>21970</v>
      </c>
      <c r="H5523" s="3" t="s">
        <v>38894</v>
      </c>
      <c r="I5523" s="3" t="s">
        <v>38895</v>
      </c>
      <c r="J5523" s="3" t="s">
        <v>38896</v>
      </c>
      <c r="K5523" s="3" t="s">
        <v>38897</v>
      </c>
      <c r="L5523" s="5"/>
      <c r="M5523" s="5"/>
      <c r="N5523" s="5"/>
      <c r="O5523" s="5"/>
      <c r="P5523" s="5"/>
      <c r="Q5523" s="5"/>
      <c r="R5523" s="5"/>
      <c r="S5523" s="5"/>
      <c r="T5523" s="5"/>
      <c r="U5523" s="5"/>
      <c r="V5523" s="5"/>
      <c r="W5523" s="5"/>
      <c r="X5523" s="5"/>
      <c r="Y5523" s="5"/>
      <c r="Z5523" s="5"/>
    </row>
    <row r="5524" spans="1:26" ht="13.5" customHeight="1" x14ac:dyDescent="0.25">
      <c r="A5524" s="3" t="s">
        <v>84</v>
      </c>
      <c r="B5524" s="2" t="s">
        <v>44296</v>
      </c>
      <c r="C5524" s="2" t="s">
        <v>21971</v>
      </c>
      <c r="D5524" s="3" t="s">
        <v>21972</v>
      </c>
      <c r="E5524" s="3" t="s">
        <v>21972</v>
      </c>
      <c r="F5524" s="3" t="s">
        <v>21973</v>
      </c>
      <c r="G5524" s="3" t="s">
        <v>21974</v>
      </c>
      <c r="H5524" s="3" t="s">
        <v>38898</v>
      </c>
      <c r="I5524" s="3" t="s">
        <v>38898</v>
      </c>
      <c r="J5524" s="3" t="s">
        <v>38899</v>
      </c>
      <c r="K5524" s="3" t="s">
        <v>38900</v>
      </c>
      <c r="L5524" s="5"/>
      <c r="M5524" s="5"/>
      <c r="N5524" s="5"/>
      <c r="O5524" s="5"/>
      <c r="P5524" s="5"/>
      <c r="Q5524" s="5"/>
      <c r="R5524" s="5"/>
      <c r="S5524" s="5"/>
      <c r="T5524" s="5"/>
      <c r="U5524" s="5"/>
      <c r="V5524" s="5"/>
      <c r="W5524" s="5"/>
      <c r="X5524" s="5"/>
      <c r="Y5524" s="5"/>
      <c r="Z5524" s="5"/>
    </row>
    <row r="5525" spans="1:26" ht="13.5" customHeight="1" x14ac:dyDescent="0.25">
      <c r="A5525" s="3" t="s">
        <v>9</v>
      </c>
      <c r="B5525" s="2" t="s">
        <v>44297</v>
      </c>
      <c r="C5525" s="2" t="s">
        <v>21975</v>
      </c>
      <c r="D5525" s="3" t="s">
        <v>21976</v>
      </c>
      <c r="E5525" s="3" t="s">
        <v>21976</v>
      </c>
      <c r="F5525" s="3" t="s">
        <v>21977</v>
      </c>
      <c r="G5525" s="3" t="s">
        <v>21978</v>
      </c>
      <c r="H5525" s="3" t="s">
        <v>38901</v>
      </c>
      <c r="I5525" s="3" t="s">
        <v>38901</v>
      </c>
      <c r="J5525" s="3" t="s">
        <v>38902</v>
      </c>
      <c r="K5525" s="3" t="s">
        <v>38903</v>
      </c>
      <c r="L5525" s="5"/>
      <c r="M5525" s="5"/>
      <c r="N5525" s="5"/>
      <c r="O5525" s="5"/>
      <c r="P5525" s="5"/>
      <c r="Q5525" s="5"/>
      <c r="R5525" s="5"/>
      <c r="S5525" s="5"/>
      <c r="T5525" s="5"/>
      <c r="U5525" s="5"/>
      <c r="V5525" s="5"/>
      <c r="W5525" s="5"/>
      <c r="X5525" s="5"/>
      <c r="Y5525" s="5"/>
      <c r="Z5525" s="5"/>
    </row>
    <row r="5526" spans="1:26" ht="13.5" customHeight="1" x14ac:dyDescent="0.25">
      <c r="A5526" s="3" t="s">
        <v>54</v>
      </c>
      <c r="B5526" s="2" t="s">
        <v>44298</v>
      </c>
      <c r="C5526" s="2" t="s">
        <v>21979</v>
      </c>
      <c r="D5526" s="3" t="s">
        <v>21980</v>
      </c>
      <c r="E5526" s="3" t="s">
        <v>21981</v>
      </c>
      <c r="F5526" s="3" t="s">
        <v>21982</v>
      </c>
      <c r="G5526" s="3" t="s">
        <v>21980</v>
      </c>
      <c r="H5526" s="3" t="s">
        <v>38904</v>
      </c>
      <c r="I5526" s="3" t="s">
        <v>38905</v>
      </c>
      <c r="J5526" s="3" t="s">
        <v>38906</v>
      </c>
      <c r="K5526" s="3" t="s">
        <v>38904</v>
      </c>
      <c r="L5526" s="5"/>
      <c r="M5526" s="5"/>
      <c r="N5526" s="5"/>
      <c r="O5526" s="5"/>
      <c r="P5526" s="5"/>
      <c r="Q5526" s="5"/>
      <c r="R5526" s="5"/>
      <c r="S5526" s="5"/>
      <c r="T5526" s="5"/>
      <c r="U5526" s="5"/>
      <c r="V5526" s="5"/>
      <c r="W5526" s="5"/>
      <c r="X5526" s="5"/>
      <c r="Y5526" s="5"/>
      <c r="Z5526" s="5"/>
    </row>
    <row r="5527" spans="1:26" ht="13.5" customHeight="1" x14ac:dyDescent="0.25">
      <c r="A5527" s="3" t="s">
        <v>54</v>
      </c>
      <c r="B5527" s="2" t="s">
        <v>44299</v>
      </c>
      <c r="C5527" s="2" t="s">
        <v>21983</v>
      </c>
      <c r="D5527" s="3" t="s">
        <v>21984</v>
      </c>
      <c r="E5527" s="3" t="s">
        <v>21984</v>
      </c>
      <c r="F5527" s="3" t="s">
        <v>21985</v>
      </c>
      <c r="G5527" s="3" t="s">
        <v>21986</v>
      </c>
      <c r="H5527" s="3" t="s">
        <v>38907</v>
      </c>
      <c r="I5527" s="3" t="s">
        <v>38907</v>
      </c>
      <c r="J5527" s="3" t="s">
        <v>38908</v>
      </c>
      <c r="K5527" s="3" t="s">
        <v>38909</v>
      </c>
      <c r="L5527" s="5"/>
      <c r="M5527" s="5"/>
      <c r="N5527" s="5"/>
      <c r="O5527" s="5"/>
      <c r="P5527" s="5"/>
      <c r="Q5527" s="5"/>
      <c r="R5527" s="5"/>
      <c r="S5527" s="5"/>
      <c r="T5527" s="5"/>
      <c r="U5527" s="5"/>
      <c r="V5527" s="5"/>
      <c r="W5527" s="5"/>
      <c r="X5527" s="5"/>
      <c r="Y5527" s="5"/>
      <c r="Z5527" s="5"/>
    </row>
    <row r="5528" spans="1:26" ht="13.5" customHeight="1" x14ac:dyDescent="0.25">
      <c r="A5528" s="5" t="s">
        <v>13581</v>
      </c>
      <c r="B5528" s="5" t="s">
        <v>45242</v>
      </c>
      <c r="C5528" s="5" t="s">
        <v>45243</v>
      </c>
      <c r="D5528" s="5" t="s">
        <v>45244</v>
      </c>
      <c r="E5528" s="1" t="s">
        <v>45244</v>
      </c>
      <c r="F5528" s="1" t="s">
        <v>45245</v>
      </c>
      <c r="G5528" s="1" t="s">
        <v>45246</v>
      </c>
      <c r="H5528" s="5" t="str">
        <f ca="1">IFERROR(__xludf.DUMMYFUNCTION("GOOGLETRANSLATE(D218,""en"",""ja"")"),"血管線維性内膜肥厚")</f>
        <v>血管線維性内膜肥厚</v>
      </c>
      <c r="I5528" s="5" t="str">
        <f ca="1">IFERROR(__xludf.DUMMYFUNCTION("GOOGLETRANSLATE(E218,""en"",""ja"")"),"血管線維性内膜肥厚")</f>
        <v>血管線維性内膜肥厚</v>
      </c>
      <c r="J5528" s="5" t="str">
        <f ca="1">IFERROR(__xludf.DUMMYFUNCTION("GOOGLETRANSLATE(F218,""en"",""ja"")"),"生物標本における血管の線維内膜肥厚の評価。")</f>
        <v>生物標本における血管の線維内膜肥厚の評価。</v>
      </c>
      <c r="K5528" s="5" t="str">
        <f ca="1">IFERROR(__xludf.DUMMYFUNCTION("GOOGLETRANSLATE(G218,""en"",""ja"")"),"血管線維性内膜肥厚の評価")</f>
        <v>血管線維性内膜肥厚の評価</v>
      </c>
      <c r="L5528" s="5"/>
      <c r="M5528" s="5"/>
      <c r="N5528" s="5"/>
      <c r="O5528" s="5"/>
      <c r="P5528" s="5"/>
      <c r="Q5528" s="5"/>
      <c r="R5528" s="5"/>
      <c r="S5528" s="5"/>
      <c r="T5528" s="5"/>
      <c r="U5528" s="5"/>
      <c r="V5528" s="5"/>
      <c r="W5528" s="5"/>
      <c r="X5528" s="5"/>
      <c r="Y5528" s="5"/>
      <c r="Z5528" s="5"/>
    </row>
    <row r="5529" spans="1:26" ht="13.5" customHeight="1" x14ac:dyDescent="0.25">
      <c r="A5529" s="3" t="s">
        <v>506</v>
      </c>
      <c r="B5529" s="2" t="s">
        <v>44300</v>
      </c>
      <c r="C5529" s="2" t="s">
        <v>21987</v>
      </c>
      <c r="D5529" s="3" t="s">
        <v>21988</v>
      </c>
      <c r="E5529" s="3" t="s">
        <v>21988</v>
      </c>
      <c r="F5529" s="3" t="s">
        <v>21989</v>
      </c>
      <c r="G5529" s="3" t="s">
        <v>21988</v>
      </c>
      <c r="H5529" s="3" t="s">
        <v>38910</v>
      </c>
      <c r="I5529" s="3" t="s">
        <v>38910</v>
      </c>
      <c r="J5529" s="3" t="s">
        <v>38911</v>
      </c>
      <c r="K5529" s="3" t="s">
        <v>38910</v>
      </c>
      <c r="L5529" s="5"/>
      <c r="M5529" s="5"/>
      <c r="N5529" s="5"/>
      <c r="O5529" s="5"/>
      <c r="P5529" s="5"/>
      <c r="Q5529" s="5"/>
      <c r="R5529" s="5"/>
      <c r="S5529" s="5"/>
      <c r="T5529" s="5"/>
      <c r="U5529" s="5"/>
      <c r="V5529" s="5"/>
      <c r="W5529" s="5"/>
      <c r="X5529" s="5"/>
      <c r="Y5529" s="5"/>
      <c r="Z5529" s="5"/>
    </row>
    <row r="5530" spans="1:26" ht="13.5" customHeight="1" x14ac:dyDescent="0.25">
      <c r="A5530" s="3" t="s">
        <v>9</v>
      </c>
      <c r="B5530" s="2" t="s">
        <v>44301</v>
      </c>
      <c r="C5530" s="2" t="s">
        <v>21990</v>
      </c>
      <c r="D5530" s="3" t="s">
        <v>21991</v>
      </c>
      <c r="E5530" s="3" t="s">
        <v>21991</v>
      </c>
      <c r="F5530" s="3" t="s">
        <v>21992</v>
      </c>
      <c r="G5530" s="3" t="s">
        <v>21993</v>
      </c>
      <c r="H5530" s="3" t="s">
        <v>38912</v>
      </c>
      <c r="I5530" s="3" t="s">
        <v>38912</v>
      </c>
      <c r="J5530" s="3" t="s">
        <v>38913</v>
      </c>
      <c r="K5530" s="3" t="s">
        <v>38914</v>
      </c>
      <c r="L5530" s="5"/>
      <c r="M5530" s="5"/>
      <c r="N5530" s="5"/>
      <c r="O5530" s="5"/>
      <c r="P5530" s="5"/>
      <c r="Q5530" s="5"/>
      <c r="R5530" s="5"/>
      <c r="S5530" s="5"/>
      <c r="T5530" s="5"/>
      <c r="U5530" s="5"/>
      <c r="V5530" s="5"/>
      <c r="W5530" s="5"/>
      <c r="X5530" s="5"/>
      <c r="Y5530" s="5"/>
      <c r="Z5530" s="5"/>
    </row>
    <row r="5531" spans="1:26" ht="13.5" customHeight="1" x14ac:dyDescent="0.25">
      <c r="A5531" s="3" t="s">
        <v>9</v>
      </c>
      <c r="B5531" s="2" t="s">
        <v>44302</v>
      </c>
      <c r="C5531" s="2" t="s">
        <v>21994</v>
      </c>
      <c r="D5531" s="3" t="s">
        <v>21995</v>
      </c>
      <c r="E5531" s="3" t="s">
        <v>21996</v>
      </c>
      <c r="F5531" s="3" t="s">
        <v>21997</v>
      </c>
      <c r="G5531" s="3" t="s">
        <v>21998</v>
      </c>
      <c r="H5531" s="3" t="s">
        <v>38915</v>
      </c>
      <c r="I5531" s="3" t="s">
        <v>38916</v>
      </c>
      <c r="J5531" s="3" t="s">
        <v>38917</v>
      </c>
      <c r="K5531" s="3" t="s">
        <v>38918</v>
      </c>
      <c r="L5531" s="5"/>
      <c r="M5531" s="5"/>
      <c r="N5531" s="5"/>
      <c r="O5531" s="5"/>
      <c r="P5531" s="5"/>
      <c r="Q5531" s="5"/>
      <c r="R5531" s="5"/>
      <c r="S5531" s="5"/>
      <c r="T5531" s="5"/>
      <c r="U5531" s="5"/>
      <c r="V5531" s="5"/>
      <c r="W5531" s="5"/>
      <c r="X5531" s="5"/>
      <c r="Y5531" s="5"/>
      <c r="Z5531" s="5"/>
    </row>
    <row r="5532" spans="1:26" ht="13.5" customHeight="1" x14ac:dyDescent="0.25">
      <c r="A5532" s="3" t="s">
        <v>9</v>
      </c>
      <c r="B5532" s="2" t="s">
        <v>44303</v>
      </c>
      <c r="C5532" s="2" t="s">
        <v>21999</v>
      </c>
      <c r="D5532" s="3" t="s">
        <v>22000</v>
      </c>
      <c r="E5532" s="3" t="s">
        <v>22001</v>
      </c>
      <c r="F5532" s="3" t="s">
        <v>22002</v>
      </c>
      <c r="G5532" s="3" t="s">
        <v>22000</v>
      </c>
      <c r="H5532" s="3" t="s">
        <v>38919</v>
      </c>
      <c r="I5532" s="3" t="s">
        <v>38919</v>
      </c>
      <c r="J5532" s="3" t="s">
        <v>38920</v>
      </c>
      <c r="K5532" s="3" t="s">
        <v>38919</v>
      </c>
      <c r="L5532" s="5"/>
      <c r="M5532" s="5"/>
      <c r="N5532" s="5"/>
      <c r="O5532" s="5"/>
      <c r="P5532" s="5"/>
      <c r="Q5532" s="5"/>
      <c r="R5532" s="5"/>
      <c r="S5532" s="5"/>
      <c r="T5532" s="5"/>
      <c r="U5532" s="5"/>
      <c r="V5532" s="5"/>
      <c r="W5532" s="5"/>
      <c r="X5532" s="5"/>
      <c r="Y5532" s="5"/>
      <c r="Z5532" s="5"/>
    </row>
    <row r="5533" spans="1:26" ht="13.5" customHeight="1" x14ac:dyDescent="0.25">
      <c r="A5533" s="3" t="s">
        <v>9</v>
      </c>
      <c r="B5533" s="2" t="s">
        <v>44304</v>
      </c>
      <c r="C5533" s="2" t="s">
        <v>22003</v>
      </c>
      <c r="D5533" s="3" t="s">
        <v>22004</v>
      </c>
      <c r="E5533" s="3" t="s">
        <v>22005</v>
      </c>
      <c r="F5533" s="3" t="s">
        <v>22006</v>
      </c>
      <c r="G5533" s="3" t="s">
        <v>22007</v>
      </c>
      <c r="H5533" s="3" t="s">
        <v>38921</v>
      </c>
      <c r="I5533" s="3" t="s">
        <v>38922</v>
      </c>
      <c r="J5533" s="3" t="s">
        <v>38923</v>
      </c>
      <c r="K5533" s="3" t="s">
        <v>38924</v>
      </c>
      <c r="L5533" s="5"/>
      <c r="M5533" s="5"/>
      <c r="N5533" s="5"/>
      <c r="O5533" s="5"/>
      <c r="P5533" s="5"/>
      <c r="Q5533" s="5"/>
      <c r="R5533" s="5"/>
      <c r="S5533" s="5"/>
      <c r="T5533" s="5"/>
      <c r="U5533" s="5"/>
      <c r="V5533" s="5"/>
      <c r="W5533" s="5"/>
      <c r="X5533" s="5"/>
      <c r="Y5533" s="5"/>
      <c r="Z5533" s="5"/>
    </row>
    <row r="5534" spans="1:26" ht="13.5" customHeight="1" x14ac:dyDescent="0.25">
      <c r="A5534" s="3" t="s">
        <v>9</v>
      </c>
      <c r="B5534" s="2" t="s">
        <v>44305</v>
      </c>
      <c r="C5534" s="2" t="s">
        <v>22008</v>
      </c>
      <c r="D5534" s="3" t="s">
        <v>22009</v>
      </c>
      <c r="E5534" s="3" t="s">
        <v>22010</v>
      </c>
      <c r="F5534" s="3" t="s">
        <v>22011</v>
      </c>
      <c r="G5534" s="3" t="s">
        <v>22012</v>
      </c>
      <c r="H5534" s="3" t="s">
        <v>38925</v>
      </c>
      <c r="I5534" s="3" t="s">
        <v>38926</v>
      </c>
      <c r="J5534" s="3" t="s">
        <v>38927</v>
      </c>
      <c r="K5534" s="3" t="s">
        <v>38928</v>
      </c>
      <c r="L5534" s="5"/>
      <c r="M5534" s="5"/>
      <c r="N5534" s="5"/>
      <c r="O5534" s="5"/>
      <c r="P5534" s="5"/>
      <c r="Q5534" s="5"/>
      <c r="R5534" s="5"/>
      <c r="S5534" s="5"/>
      <c r="T5534" s="5"/>
      <c r="U5534" s="5"/>
      <c r="V5534" s="5"/>
      <c r="W5534" s="5"/>
      <c r="X5534" s="5"/>
      <c r="Y5534" s="5"/>
      <c r="Z5534" s="5"/>
    </row>
    <row r="5535" spans="1:26" ht="13.5" customHeight="1" x14ac:dyDescent="0.25">
      <c r="A5535" s="3" t="s">
        <v>9</v>
      </c>
      <c r="B5535" s="2" t="s">
        <v>44306</v>
      </c>
      <c r="C5535" s="2" t="s">
        <v>22013</v>
      </c>
      <c r="D5535" s="3" t="s">
        <v>22014</v>
      </c>
      <c r="E5535" s="3" t="s">
        <v>22015</v>
      </c>
      <c r="F5535" s="3" t="s">
        <v>22016</v>
      </c>
      <c r="G5535" s="3" t="s">
        <v>22017</v>
      </c>
      <c r="H5535" s="3" t="s">
        <v>38929</v>
      </c>
      <c r="I5535" s="3" t="s">
        <v>38930</v>
      </c>
      <c r="J5535" s="3" t="s">
        <v>38931</v>
      </c>
      <c r="K5535" s="3" t="s">
        <v>38932</v>
      </c>
      <c r="L5535" s="5"/>
      <c r="M5535" s="5"/>
      <c r="N5535" s="5"/>
      <c r="O5535" s="5"/>
      <c r="P5535" s="5"/>
      <c r="Q5535" s="5"/>
      <c r="R5535" s="5"/>
      <c r="S5535" s="5"/>
      <c r="T5535" s="5"/>
      <c r="U5535" s="5"/>
      <c r="V5535" s="5"/>
      <c r="W5535" s="5"/>
      <c r="X5535" s="5"/>
      <c r="Y5535" s="5"/>
      <c r="Z5535" s="5"/>
    </row>
    <row r="5536" spans="1:26" ht="13.5" customHeight="1" x14ac:dyDescent="0.25">
      <c r="A5536" s="3" t="s">
        <v>9</v>
      </c>
      <c r="B5536" s="2" t="s">
        <v>44307</v>
      </c>
      <c r="C5536" s="2" t="s">
        <v>22018</v>
      </c>
      <c r="D5536" s="3" t="s">
        <v>22019</v>
      </c>
      <c r="E5536" s="3" t="s">
        <v>22020</v>
      </c>
      <c r="F5536" s="3" t="s">
        <v>22021</v>
      </c>
      <c r="G5536" s="3" t="s">
        <v>22022</v>
      </c>
      <c r="H5536" s="3" t="s">
        <v>38933</v>
      </c>
      <c r="I5536" s="3" t="s">
        <v>38934</v>
      </c>
      <c r="J5536" s="3" t="s">
        <v>38935</v>
      </c>
      <c r="K5536" s="3" t="s">
        <v>38936</v>
      </c>
      <c r="L5536" s="5"/>
      <c r="M5536" s="5"/>
      <c r="N5536" s="5"/>
      <c r="O5536" s="5"/>
      <c r="P5536" s="5"/>
      <c r="Q5536" s="5"/>
      <c r="R5536" s="5"/>
      <c r="S5536" s="5"/>
      <c r="T5536" s="5"/>
      <c r="U5536" s="5"/>
      <c r="V5536" s="5"/>
      <c r="W5536" s="5"/>
      <c r="X5536" s="5"/>
      <c r="Y5536" s="5"/>
      <c r="Z5536" s="5"/>
    </row>
    <row r="5537" spans="1:26" ht="13.5" customHeight="1" x14ac:dyDescent="0.25">
      <c r="A5537" s="3" t="s">
        <v>9</v>
      </c>
      <c r="B5537" s="2" t="s">
        <v>44308</v>
      </c>
      <c r="C5537" s="2" t="s">
        <v>22023</v>
      </c>
      <c r="D5537" s="3" t="s">
        <v>22024</v>
      </c>
      <c r="E5537" s="3" t="s">
        <v>22025</v>
      </c>
      <c r="F5537" s="3" t="s">
        <v>22026</v>
      </c>
      <c r="G5537" s="3" t="s">
        <v>22027</v>
      </c>
      <c r="H5537" s="3" t="s">
        <v>38937</v>
      </c>
      <c r="I5537" s="3" t="s">
        <v>38938</v>
      </c>
      <c r="J5537" s="3" t="s">
        <v>38939</v>
      </c>
      <c r="K5537" s="3" t="s">
        <v>38940</v>
      </c>
      <c r="L5537" s="5"/>
      <c r="M5537" s="5"/>
      <c r="N5537" s="5"/>
      <c r="O5537" s="5"/>
      <c r="P5537" s="5"/>
      <c r="Q5537" s="5"/>
      <c r="R5537" s="5"/>
      <c r="S5537" s="5"/>
      <c r="T5537" s="5"/>
      <c r="U5537" s="5"/>
      <c r="V5537" s="5"/>
      <c r="W5537" s="5"/>
      <c r="X5537" s="5"/>
      <c r="Y5537" s="5"/>
      <c r="Z5537" s="5"/>
    </row>
    <row r="5538" spans="1:26" ht="13.5" customHeight="1" x14ac:dyDescent="0.25">
      <c r="A5538" s="3" t="s">
        <v>9</v>
      </c>
      <c r="B5538" s="2" t="s">
        <v>44309</v>
      </c>
      <c r="C5538" s="2" t="s">
        <v>22028</v>
      </c>
      <c r="D5538" s="3" t="s">
        <v>22029</v>
      </c>
      <c r="E5538" s="3" t="s">
        <v>22030</v>
      </c>
      <c r="F5538" s="3" t="s">
        <v>22031</v>
      </c>
      <c r="G5538" s="3" t="s">
        <v>22032</v>
      </c>
      <c r="H5538" s="3" t="s">
        <v>38941</v>
      </c>
      <c r="I5538" s="3" t="s">
        <v>38942</v>
      </c>
      <c r="J5538" s="3" t="s">
        <v>38943</v>
      </c>
      <c r="K5538" s="3" t="s">
        <v>38944</v>
      </c>
      <c r="L5538" s="5"/>
      <c r="M5538" s="5"/>
      <c r="N5538" s="5"/>
      <c r="O5538" s="5"/>
      <c r="P5538" s="5"/>
      <c r="Q5538" s="5"/>
      <c r="R5538" s="5"/>
      <c r="S5538" s="5"/>
      <c r="T5538" s="5"/>
      <c r="U5538" s="5"/>
      <c r="V5538" s="5"/>
      <c r="W5538" s="5"/>
      <c r="X5538" s="5"/>
      <c r="Y5538" s="5"/>
      <c r="Z5538" s="5"/>
    </row>
    <row r="5539" spans="1:26" ht="13.5" customHeight="1" x14ac:dyDescent="0.25">
      <c r="A5539" s="3" t="s">
        <v>9</v>
      </c>
      <c r="B5539" s="2" t="s">
        <v>44310</v>
      </c>
      <c r="C5539" s="2" t="s">
        <v>22033</v>
      </c>
      <c r="D5539" s="3" t="s">
        <v>22034</v>
      </c>
      <c r="E5539" s="3" t="s">
        <v>22035</v>
      </c>
      <c r="F5539" s="3" t="s">
        <v>22036</v>
      </c>
      <c r="G5539" s="3" t="s">
        <v>22037</v>
      </c>
      <c r="H5539" s="3" t="s">
        <v>38945</v>
      </c>
      <c r="I5539" s="3" t="s">
        <v>38946</v>
      </c>
      <c r="J5539" s="3" t="s">
        <v>38947</v>
      </c>
      <c r="K5539" s="3" t="s">
        <v>38948</v>
      </c>
      <c r="L5539" s="5"/>
      <c r="M5539" s="5"/>
      <c r="N5539" s="5"/>
      <c r="O5539" s="5"/>
      <c r="P5539" s="5"/>
      <c r="Q5539" s="5"/>
      <c r="R5539" s="5"/>
      <c r="S5539" s="5"/>
      <c r="T5539" s="5"/>
      <c r="U5539" s="5"/>
      <c r="V5539" s="5"/>
      <c r="W5539" s="5"/>
      <c r="X5539" s="5"/>
      <c r="Y5539" s="5"/>
      <c r="Z5539" s="5"/>
    </row>
    <row r="5540" spans="1:26" ht="13.5" customHeight="1" x14ac:dyDescent="0.25">
      <c r="A5540" s="3" t="s">
        <v>9</v>
      </c>
      <c r="B5540" s="2" t="s">
        <v>44311</v>
      </c>
      <c r="C5540" s="2" t="s">
        <v>22038</v>
      </c>
      <c r="D5540" s="3" t="s">
        <v>22039</v>
      </c>
      <c r="E5540" s="3" t="s">
        <v>22040</v>
      </c>
      <c r="F5540" s="3" t="s">
        <v>22041</v>
      </c>
      <c r="G5540" s="3" t="s">
        <v>22042</v>
      </c>
      <c r="H5540" s="3" t="s">
        <v>38949</v>
      </c>
      <c r="I5540" s="3" t="s">
        <v>38950</v>
      </c>
      <c r="J5540" s="3" t="s">
        <v>38951</v>
      </c>
      <c r="K5540" s="3" t="s">
        <v>38952</v>
      </c>
      <c r="L5540" s="5"/>
      <c r="M5540" s="5"/>
      <c r="N5540" s="5"/>
      <c r="O5540" s="5"/>
      <c r="P5540" s="5"/>
      <c r="Q5540" s="5"/>
      <c r="R5540" s="5"/>
      <c r="S5540" s="5"/>
      <c r="T5540" s="5"/>
      <c r="U5540" s="5"/>
      <c r="V5540" s="5"/>
      <c r="W5540" s="5"/>
      <c r="X5540" s="5"/>
      <c r="Y5540" s="5"/>
      <c r="Z5540" s="5"/>
    </row>
    <row r="5541" spans="1:26" ht="13.5" customHeight="1" x14ac:dyDescent="0.25">
      <c r="A5541" s="3" t="s">
        <v>9</v>
      </c>
      <c r="B5541" s="2" t="s">
        <v>44312</v>
      </c>
      <c r="C5541" s="2" t="s">
        <v>22043</v>
      </c>
      <c r="D5541" s="3" t="s">
        <v>22044</v>
      </c>
      <c r="E5541" s="3" t="s">
        <v>22045</v>
      </c>
      <c r="F5541" s="3" t="s">
        <v>22046</v>
      </c>
      <c r="G5541" s="3" t="s">
        <v>22047</v>
      </c>
      <c r="H5541" s="3" t="s">
        <v>38953</v>
      </c>
      <c r="I5541" s="3" t="s">
        <v>38954</v>
      </c>
      <c r="J5541" s="3" t="s">
        <v>38955</v>
      </c>
      <c r="K5541" s="3" t="s">
        <v>38956</v>
      </c>
      <c r="L5541" s="5"/>
      <c r="M5541" s="5"/>
      <c r="N5541" s="5"/>
      <c r="O5541" s="5"/>
      <c r="P5541" s="5"/>
      <c r="Q5541" s="5"/>
      <c r="R5541" s="5"/>
      <c r="S5541" s="5"/>
      <c r="T5541" s="5"/>
      <c r="U5541" s="5"/>
      <c r="V5541" s="5"/>
      <c r="W5541" s="5"/>
      <c r="X5541" s="5"/>
      <c r="Y5541" s="5"/>
      <c r="Z5541" s="5"/>
    </row>
    <row r="5542" spans="1:26" ht="13.5" customHeight="1" x14ac:dyDescent="0.25">
      <c r="A5542" s="3" t="s">
        <v>9</v>
      </c>
      <c r="B5542" s="2" t="s">
        <v>44313</v>
      </c>
      <c r="C5542" s="2" t="s">
        <v>22048</v>
      </c>
      <c r="D5542" s="3" t="s">
        <v>22049</v>
      </c>
      <c r="E5542" s="3" t="s">
        <v>22050</v>
      </c>
      <c r="F5542" s="3" t="s">
        <v>22051</v>
      </c>
      <c r="G5542" s="3" t="s">
        <v>22052</v>
      </c>
      <c r="H5542" s="3" t="s">
        <v>38957</v>
      </c>
      <c r="I5542" s="3" t="s">
        <v>38958</v>
      </c>
      <c r="J5542" s="3" t="s">
        <v>38959</v>
      </c>
      <c r="K5542" s="3" t="s">
        <v>38960</v>
      </c>
      <c r="L5542" s="5"/>
      <c r="M5542" s="5"/>
      <c r="N5542" s="5"/>
      <c r="O5542" s="5"/>
      <c r="P5542" s="5"/>
      <c r="Q5542" s="5"/>
      <c r="R5542" s="5"/>
      <c r="S5542" s="5"/>
      <c r="T5542" s="5"/>
      <c r="U5542" s="5"/>
      <c r="V5542" s="5"/>
      <c r="W5542" s="5"/>
      <c r="X5542" s="5"/>
      <c r="Y5542" s="5"/>
      <c r="Z5542" s="5"/>
    </row>
    <row r="5543" spans="1:26" ht="13.5" customHeight="1" x14ac:dyDescent="0.25">
      <c r="A5543" s="3" t="s">
        <v>9</v>
      </c>
      <c r="B5543" s="2" t="s">
        <v>44314</v>
      </c>
      <c r="C5543" s="2" t="s">
        <v>22053</v>
      </c>
      <c r="D5543" s="3" t="s">
        <v>22054</v>
      </c>
      <c r="E5543" s="3" t="s">
        <v>22055</v>
      </c>
      <c r="F5543" s="3" t="s">
        <v>22056</v>
      </c>
      <c r="G5543" s="3" t="s">
        <v>22057</v>
      </c>
      <c r="H5543" s="3" t="s">
        <v>38961</v>
      </c>
      <c r="I5543" s="3" t="s">
        <v>38962</v>
      </c>
      <c r="J5543" s="3" t="s">
        <v>38963</v>
      </c>
      <c r="K5543" s="3" t="s">
        <v>38964</v>
      </c>
      <c r="L5543" s="5"/>
      <c r="M5543" s="5"/>
      <c r="N5543" s="5"/>
      <c r="O5543" s="5"/>
      <c r="P5543" s="5"/>
      <c r="Q5543" s="5"/>
      <c r="R5543" s="5"/>
      <c r="S5543" s="5"/>
      <c r="T5543" s="5"/>
      <c r="U5543" s="5"/>
      <c r="V5543" s="5"/>
      <c r="W5543" s="5"/>
      <c r="X5543" s="5"/>
      <c r="Y5543" s="5"/>
      <c r="Z5543" s="5"/>
    </row>
    <row r="5544" spans="1:26" ht="13.5" customHeight="1" x14ac:dyDescent="0.25">
      <c r="A5544" s="3" t="s">
        <v>9</v>
      </c>
      <c r="B5544" s="2" t="s">
        <v>44315</v>
      </c>
      <c r="C5544" s="2" t="s">
        <v>22058</v>
      </c>
      <c r="D5544" s="3" t="s">
        <v>22059</v>
      </c>
      <c r="E5544" s="3" t="s">
        <v>22060</v>
      </c>
      <c r="F5544" s="3" t="s">
        <v>22061</v>
      </c>
      <c r="G5544" s="3" t="s">
        <v>22062</v>
      </c>
      <c r="H5544" s="3" t="s">
        <v>38965</v>
      </c>
      <c r="I5544" s="3" t="s">
        <v>38966</v>
      </c>
      <c r="J5544" s="3" t="s">
        <v>38967</v>
      </c>
      <c r="K5544" s="3" t="s">
        <v>38968</v>
      </c>
      <c r="L5544" s="5"/>
      <c r="M5544" s="5"/>
      <c r="N5544" s="5"/>
      <c r="O5544" s="5"/>
      <c r="P5544" s="5"/>
      <c r="Q5544" s="5"/>
      <c r="R5544" s="5"/>
      <c r="S5544" s="5"/>
      <c r="T5544" s="5"/>
      <c r="U5544" s="5"/>
      <c r="V5544" s="5"/>
      <c r="W5544" s="5"/>
      <c r="X5544" s="5"/>
      <c r="Y5544" s="5"/>
      <c r="Z5544" s="5"/>
    </row>
    <row r="5545" spans="1:26" ht="13.5" customHeight="1" x14ac:dyDescent="0.25">
      <c r="A5545" s="3" t="s">
        <v>9</v>
      </c>
      <c r="B5545" s="2" t="s">
        <v>44316</v>
      </c>
      <c r="C5545" s="2" t="s">
        <v>22063</v>
      </c>
      <c r="D5545" s="3" t="s">
        <v>22064</v>
      </c>
      <c r="E5545" s="3" t="s">
        <v>22065</v>
      </c>
      <c r="F5545" s="3" t="s">
        <v>22066</v>
      </c>
      <c r="G5545" s="3" t="s">
        <v>22067</v>
      </c>
      <c r="H5545" s="3" t="s">
        <v>38969</v>
      </c>
      <c r="I5545" s="3" t="s">
        <v>38970</v>
      </c>
      <c r="J5545" s="3" t="s">
        <v>38971</v>
      </c>
      <c r="K5545" s="3" t="s">
        <v>38972</v>
      </c>
      <c r="L5545" s="5"/>
      <c r="M5545" s="5"/>
      <c r="N5545" s="5"/>
      <c r="O5545" s="5"/>
      <c r="P5545" s="5"/>
      <c r="Q5545" s="5"/>
      <c r="R5545" s="5"/>
      <c r="S5545" s="5"/>
      <c r="T5545" s="5"/>
      <c r="U5545" s="5"/>
      <c r="V5545" s="5"/>
      <c r="W5545" s="5"/>
      <c r="X5545" s="5"/>
      <c r="Y5545" s="5"/>
      <c r="Z5545" s="5"/>
    </row>
    <row r="5546" spans="1:26" ht="13.5" customHeight="1" x14ac:dyDescent="0.25">
      <c r="A5546" s="3" t="s">
        <v>9</v>
      </c>
      <c r="B5546" s="2" t="s">
        <v>44317</v>
      </c>
      <c r="C5546" s="2" t="s">
        <v>22068</v>
      </c>
      <c r="D5546" s="3" t="s">
        <v>22069</v>
      </c>
      <c r="E5546" s="3" t="s">
        <v>22070</v>
      </c>
      <c r="F5546" s="3" t="s">
        <v>22071</v>
      </c>
      <c r="G5546" s="3" t="s">
        <v>22072</v>
      </c>
      <c r="H5546" s="3" t="s">
        <v>38973</v>
      </c>
      <c r="I5546" s="3" t="s">
        <v>38974</v>
      </c>
      <c r="J5546" s="3" t="s">
        <v>38975</v>
      </c>
      <c r="K5546" s="4" t="s">
        <v>38976</v>
      </c>
      <c r="L5546" s="5"/>
      <c r="M5546" s="5"/>
      <c r="N5546" s="5"/>
      <c r="O5546" s="5"/>
      <c r="P5546" s="5"/>
      <c r="Q5546" s="5"/>
      <c r="R5546" s="5"/>
      <c r="S5546" s="5"/>
      <c r="T5546" s="5"/>
      <c r="U5546" s="5"/>
      <c r="V5546" s="5"/>
      <c r="W5546" s="5"/>
      <c r="X5546" s="5"/>
      <c r="Y5546" s="5"/>
      <c r="Z5546" s="5"/>
    </row>
    <row r="5547" spans="1:26" ht="13.5" customHeight="1" x14ac:dyDescent="0.25">
      <c r="A5547" s="3" t="s">
        <v>9</v>
      </c>
      <c r="B5547" s="2" t="s">
        <v>44318</v>
      </c>
      <c r="C5547" s="2" t="s">
        <v>22073</v>
      </c>
      <c r="D5547" s="3" t="s">
        <v>22074</v>
      </c>
      <c r="E5547" s="3" t="s">
        <v>22075</v>
      </c>
      <c r="F5547" s="3" t="s">
        <v>22076</v>
      </c>
      <c r="G5547" s="3" t="s">
        <v>22077</v>
      </c>
      <c r="H5547" s="3" t="s">
        <v>38977</v>
      </c>
      <c r="I5547" s="3" t="s">
        <v>38978</v>
      </c>
      <c r="J5547" s="3" t="s">
        <v>38979</v>
      </c>
      <c r="K5547" s="3" t="s">
        <v>38980</v>
      </c>
      <c r="L5547" s="5"/>
      <c r="M5547" s="5"/>
      <c r="N5547" s="5"/>
      <c r="O5547" s="5"/>
      <c r="P5547" s="5"/>
      <c r="Q5547" s="5"/>
      <c r="R5547" s="5"/>
      <c r="S5547" s="5"/>
      <c r="T5547" s="5"/>
      <c r="U5547" s="5"/>
      <c r="V5547" s="5"/>
      <c r="W5547" s="5"/>
      <c r="X5547" s="5"/>
      <c r="Y5547" s="5"/>
      <c r="Z5547" s="5"/>
    </row>
    <row r="5548" spans="1:26" ht="13.5" customHeight="1" x14ac:dyDescent="0.25">
      <c r="A5548" s="3" t="s">
        <v>9</v>
      </c>
      <c r="B5548" s="2" t="s">
        <v>44319</v>
      </c>
      <c r="C5548" s="2" t="s">
        <v>22078</v>
      </c>
      <c r="D5548" s="3" t="s">
        <v>22079</v>
      </c>
      <c r="E5548" s="3" t="s">
        <v>22080</v>
      </c>
      <c r="F5548" s="3" t="s">
        <v>22081</v>
      </c>
      <c r="G5548" s="3" t="s">
        <v>22082</v>
      </c>
      <c r="H5548" s="3" t="s">
        <v>38981</v>
      </c>
      <c r="I5548" s="3" t="s">
        <v>38982</v>
      </c>
      <c r="J5548" s="3" t="s">
        <v>38983</v>
      </c>
      <c r="K5548" s="3" t="s">
        <v>38984</v>
      </c>
      <c r="L5548" s="5"/>
      <c r="M5548" s="5"/>
      <c r="N5548" s="5"/>
      <c r="O5548" s="5"/>
      <c r="P5548" s="5"/>
      <c r="Q5548" s="5"/>
      <c r="R5548" s="5"/>
      <c r="S5548" s="5"/>
      <c r="T5548" s="5"/>
      <c r="U5548" s="5"/>
      <c r="V5548" s="5"/>
      <c r="W5548" s="5"/>
      <c r="X5548" s="5"/>
      <c r="Y5548" s="5"/>
      <c r="Z5548" s="5"/>
    </row>
    <row r="5549" spans="1:26" ht="13.5" customHeight="1" x14ac:dyDescent="0.25">
      <c r="A5549" s="3" t="s">
        <v>9</v>
      </c>
      <c r="B5549" s="2" t="s">
        <v>44320</v>
      </c>
      <c r="C5549" s="2" t="s">
        <v>22083</v>
      </c>
      <c r="D5549" s="3" t="s">
        <v>22084</v>
      </c>
      <c r="E5549" s="3" t="s">
        <v>22084</v>
      </c>
      <c r="F5549" s="3" t="s">
        <v>22085</v>
      </c>
      <c r="G5549" s="3" t="s">
        <v>22086</v>
      </c>
      <c r="H5549" s="3" t="s">
        <v>38985</v>
      </c>
      <c r="I5549" s="3" t="s">
        <v>38985</v>
      </c>
      <c r="J5549" s="3" t="s">
        <v>38986</v>
      </c>
      <c r="K5549" s="3" t="s">
        <v>38987</v>
      </c>
      <c r="L5549" s="5"/>
      <c r="M5549" s="5"/>
      <c r="N5549" s="5"/>
      <c r="O5549" s="5"/>
      <c r="P5549" s="5"/>
      <c r="Q5549" s="5"/>
      <c r="R5549" s="5"/>
      <c r="S5549" s="5"/>
      <c r="T5549" s="5"/>
      <c r="U5549" s="5"/>
      <c r="V5549" s="5"/>
      <c r="W5549" s="5"/>
      <c r="X5549" s="5"/>
      <c r="Y5549" s="5"/>
      <c r="Z5549" s="5"/>
    </row>
    <row r="5550" spans="1:26" ht="13.5" customHeight="1" x14ac:dyDescent="0.25">
      <c r="A5550" s="3" t="s">
        <v>9</v>
      </c>
      <c r="B5550" s="2" t="s">
        <v>44321</v>
      </c>
      <c r="C5550" s="2" t="s">
        <v>22087</v>
      </c>
      <c r="D5550" s="3" t="s">
        <v>22088</v>
      </c>
      <c r="E5550" s="3" t="s">
        <v>22088</v>
      </c>
      <c r="F5550" s="3" t="s">
        <v>22089</v>
      </c>
      <c r="G5550" s="3" t="s">
        <v>22090</v>
      </c>
      <c r="H5550" s="3" t="s">
        <v>38988</v>
      </c>
      <c r="I5550" s="3" t="s">
        <v>38988</v>
      </c>
      <c r="J5550" s="3" t="s">
        <v>38989</v>
      </c>
      <c r="K5550" s="3" t="s">
        <v>38990</v>
      </c>
      <c r="L5550" s="5"/>
      <c r="M5550" s="5"/>
      <c r="N5550" s="5"/>
      <c r="O5550" s="5"/>
      <c r="P5550" s="5"/>
      <c r="Q5550" s="5"/>
      <c r="R5550" s="5"/>
      <c r="S5550" s="5"/>
      <c r="T5550" s="5"/>
      <c r="U5550" s="5"/>
      <c r="V5550" s="5"/>
      <c r="W5550" s="5"/>
      <c r="X5550" s="5"/>
      <c r="Y5550" s="5"/>
      <c r="Z5550" s="5"/>
    </row>
    <row r="5551" spans="1:26" ht="13.5" customHeight="1" x14ac:dyDescent="0.25">
      <c r="A5551" s="3" t="s">
        <v>9</v>
      </c>
      <c r="B5551" s="2" t="s">
        <v>44322</v>
      </c>
      <c r="C5551" s="2" t="s">
        <v>22091</v>
      </c>
      <c r="D5551" s="3" t="s">
        <v>22092</v>
      </c>
      <c r="E5551" s="3" t="s">
        <v>22093</v>
      </c>
      <c r="F5551" s="3" t="s">
        <v>22094</v>
      </c>
      <c r="G5551" s="3" t="s">
        <v>22095</v>
      </c>
      <c r="H5551" s="3" t="s">
        <v>38991</v>
      </c>
      <c r="I5551" s="3" t="s">
        <v>38992</v>
      </c>
      <c r="J5551" s="3" t="s">
        <v>38993</v>
      </c>
      <c r="K5551" s="3" t="s">
        <v>38994</v>
      </c>
      <c r="L5551" s="5"/>
      <c r="M5551" s="5"/>
      <c r="N5551" s="5"/>
      <c r="O5551" s="5"/>
      <c r="P5551" s="5"/>
      <c r="Q5551" s="5"/>
      <c r="R5551" s="5"/>
      <c r="S5551" s="5"/>
      <c r="T5551" s="5"/>
      <c r="U5551" s="5"/>
      <c r="V5551" s="5"/>
      <c r="W5551" s="5"/>
      <c r="X5551" s="5"/>
      <c r="Y5551" s="5"/>
      <c r="Z5551" s="5"/>
    </row>
    <row r="5552" spans="1:26" ht="13.5" customHeight="1" x14ac:dyDescent="0.25">
      <c r="A5552" s="3" t="s">
        <v>9</v>
      </c>
      <c r="B5552" s="2" t="s">
        <v>44323</v>
      </c>
      <c r="C5552" s="2" t="s">
        <v>22096</v>
      </c>
      <c r="D5552" s="3" t="s">
        <v>22097</v>
      </c>
      <c r="E5552" s="3" t="s">
        <v>22098</v>
      </c>
      <c r="F5552" s="3" t="s">
        <v>22099</v>
      </c>
      <c r="G5552" s="3" t="s">
        <v>22100</v>
      </c>
      <c r="H5552" s="3" t="s">
        <v>38995</v>
      </c>
      <c r="I5552" s="3" t="s">
        <v>38996</v>
      </c>
      <c r="J5552" s="3" t="s">
        <v>38997</v>
      </c>
      <c r="K5552" s="3" t="s">
        <v>38998</v>
      </c>
      <c r="L5552" s="5"/>
      <c r="M5552" s="5"/>
      <c r="N5552" s="5"/>
      <c r="O5552" s="5"/>
      <c r="P5552" s="5"/>
      <c r="Q5552" s="5"/>
      <c r="R5552" s="5"/>
      <c r="S5552" s="5"/>
      <c r="T5552" s="5"/>
      <c r="U5552" s="5"/>
      <c r="V5552" s="5"/>
      <c r="W5552" s="5"/>
      <c r="X5552" s="5"/>
      <c r="Y5552" s="5"/>
      <c r="Z5552" s="5"/>
    </row>
    <row r="5553" spans="1:26" ht="13.5" customHeight="1" x14ac:dyDescent="0.25">
      <c r="A5553" s="3" t="s">
        <v>9</v>
      </c>
      <c r="B5553" s="2" t="s">
        <v>44324</v>
      </c>
      <c r="C5553" s="2" t="s">
        <v>22101</v>
      </c>
      <c r="D5553" s="3" t="s">
        <v>22102</v>
      </c>
      <c r="E5553" s="3" t="s">
        <v>22102</v>
      </c>
      <c r="F5553" s="3" t="s">
        <v>22103</v>
      </c>
      <c r="G5553" s="3" t="s">
        <v>22104</v>
      </c>
      <c r="H5553" s="3" t="s">
        <v>38999</v>
      </c>
      <c r="I5553" s="3" t="s">
        <v>38999</v>
      </c>
      <c r="J5553" s="3" t="s">
        <v>39000</v>
      </c>
      <c r="K5553" s="4" t="s">
        <v>39001</v>
      </c>
      <c r="L5553" s="5"/>
      <c r="M5553" s="5"/>
      <c r="N5553" s="5"/>
      <c r="O5553" s="5"/>
      <c r="P5553" s="5"/>
      <c r="Q5553" s="5"/>
      <c r="R5553" s="5"/>
      <c r="S5553" s="5"/>
      <c r="T5553" s="5"/>
      <c r="U5553" s="5"/>
      <c r="V5553" s="5"/>
      <c r="W5553" s="5"/>
      <c r="X5553" s="5"/>
      <c r="Y5553" s="5"/>
      <c r="Z5553" s="5"/>
    </row>
    <row r="5554" spans="1:26" ht="13.5" customHeight="1" x14ac:dyDescent="0.25">
      <c r="A5554" s="3" t="s">
        <v>9</v>
      </c>
      <c r="B5554" s="2" t="s">
        <v>44325</v>
      </c>
      <c r="C5554" s="2" t="s">
        <v>22105</v>
      </c>
      <c r="D5554" s="3" t="s">
        <v>22106</v>
      </c>
      <c r="E5554" s="3" t="s">
        <v>22106</v>
      </c>
      <c r="F5554" s="3" t="s">
        <v>22107</v>
      </c>
      <c r="G5554" s="3" t="s">
        <v>22108</v>
      </c>
      <c r="H5554" s="3" t="s">
        <v>39002</v>
      </c>
      <c r="I5554" s="3" t="s">
        <v>39002</v>
      </c>
      <c r="J5554" s="3" t="s">
        <v>39003</v>
      </c>
      <c r="K5554" s="3" t="s">
        <v>39004</v>
      </c>
      <c r="L5554" s="5"/>
      <c r="M5554" s="5"/>
      <c r="N5554" s="5"/>
      <c r="O5554" s="5"/>
      <c r="P5554" s="5"/>
      <c r="Q5554" s="5"/>
      <c r="R5554" s="5"/>
      <c r="S5554" s="5"/>
      <c r="T5554" s="5"/>
      <c r="U5554" s="5"/>
      <c r="V5554" s="5"/>
      <c r="W5554" s="5"/>
      <c r="X5554" s="5"/>
      <c r="Y5554" s="5"/>
      <c r="Z5554" s="5"/>
    </row>
    <row r="5555" spans="1:26" ht="13.5" customHeight="1" x14ac:dyDescent="0.25">
      <c r="A5555" s="3" t="s">
        <v>9</v>
      </c>
      <c r="B5555" s="2" t="s">
        <v>44326</v>
      </c>
      <c r="C5555" s="2" t="s">
        <v>22109</v>
      </c>
      <c r="D5555" s="3" t="s">
        <v>22110</v>
      </c>
      <c r="E5555" s="3" t="s">
        <v>22110</v>
      </c>
      <c r="F5555" s="3" t="s">
        <v>22111</v>
      </c>
      <c r="G5555" s="3" t="s">
        <v>22112</v>
      </c>
      <c r="H5555" s="3" t="s">
        <v>39005</v>
      </c>
      <c r="I5555" s="3" t="s">
        <v>39005</v>
      </c>
      <c r="J5555" s="3" t="s">
        <v>39006</v>
      </c>
      <c r="K5555" s="3" t="s">
        <v>39007</v>
      </c>
      <c r="L5555" s="5"/>
      <c r="M5555" s="5"/>
      <c r="N5555" s="5"/>
      <c r="O5555" s="5"/>
      <c r="P5555" s="5"/>
      <c r="Q5555" s="5"/>
      <c r="R5555" s="5"/>
      <c r="S5555" s="5"/>
      <c r="T5555" s="5"/>
      <c r="U5555" s="5"/>
      <c r="V5555" s="5"/>
      <c r="W5555" s="5"/>
      <c r="X5555" s="5"/>
      <c r="Y5555" s="5"/>
      <c r="Z5555" s="5"/>
    </row>
    <row r="5556" spans="1:26" ht="13.5" customHeight="1" x14ac:dyDescent="0.25">
      <c r="A5556" s="3" t="s">
        <v>9</v>
      </c>
      <c r="B5556" s="2" t="s">
        <v>44327</v>
      </c>
      <c r="C5556" s="2" t="s">
        <v>22113</v>
      </c>
      <c r="D5556" s="3" t="s">
        <v>22114</v>
      </c>
      <c r="E5556" s="3" t="s">
        <v>22114</v>
      </c>
      <c r="F5556" s="3" t="s">
        <v>22115</v>
      </c>
      <c r="G5556" s="3" t="s">
        <v>22116</v>
      </c>
      <c r="H5556" s="3" t="s">
        <v>39008</v>
      </c>
      <c r="I5556" s="3" t="s">
        <v>39008</v>
      </c>
      <c r="J5556" s="3" t="s">
        <v>39009</v>
      </c>
      <c r="K5556" s="3" t="s">
        <v>39010</v>
      </c>
      <c r="L5556" s="5"/>
      <c r="M5556" s="5"/>
      <c r="N5556" s="5"/>
      <c r="O5556" s="5"/>
      <c r="P5556" s="5"/>
      <c r="Q5556" s="5"/>
      <c r="R5556" s="5"/>
      <c r="S5556" s="5"/>
      <c r="T5556" s="5"/>
      <c r="U5556" s="5"/>
      <c r="V5556" s="5"/>
      <c r="W5556" s="5"/>
      <c r="X5556" s="5"/>
      <c r="Y5556" s="5"/>
      <c r="Z5556" s="5"/>
    </row>
    <row r="5557" spans="1:26" ht="13.5" customHeight="1" x14ac:dyDescent="0.25">
      <c r="A5557" s="3" t="s">
        <v>9</v>
      </c>
      <c r="B5557" s="2" t="s">
        <v>44328</v>
      </c>
      <c r="C5557" s="2" t="s">
        <v>22117</v>
      </c>
      <c r="D5557" s="3" t="s">
        <v>22118</v>
      </c>
      <c r="E5557" s="3" t="s">
        <v>22118</v>
      </c>
      <c r="F5557" s="3" t="s">
        <v>22119</v>
      </c>
      <c r="G5557" s="3" t="s">
        <v>22120</v>
      </c>
      <c r="H5557" s="3" t="s">
        <v>39011</v>
      </c>
      <c r="I5557" s="3" t="s">
        <v>39011</v>
      </c>
      <c r="J5557" s="3" t="s">
        <v>39012</v>
      </c>
      <c r="K5557" s="3" t="s">
        <v>39013</v>
      </c>
      <c r="L5557" s="5"/>
      <c r="M5557" s="5"/>
      <c r="N5557" s="5"/>
      <c r="O5557" s="5"/>
      <c r="P5557" s="5"/>
      <c r="Q5557" s="5"/>
      <c r="R5557" s="5"/>
      <c r="S5557" s="5"/>
      <c r="T5557" s="5"/>
      <c r="U5557" s="5"/>
      <c r="V5557" s="5"/>
      <c r="W5557" s="5"/>
      <c r="X5557" s="5"/>
      <c r="Y5557" s="5"/>
      <c r="Z5557" s="5"/>
    </row>
    <row r="5558" spans="1:26" ht="13.5" customHeight="1" x14ac:dyDescent="0.25">
      <c r="A5558" s="3" t="s">
        <v>9</v>
      </c>
      <c r="B5558" s="2" t="s">
        <v>44329</v>
      </c>
      <c r="C5558" s="2" t="s">
        <v>22121</v>
      </c>
      <c r="D5558" s="3" t="s">
        <v>22122</v>
      </c>
      <c r="E5558" s="3" t="s">
        <v>22122</v>
      </c>
      <c r="F5558" s="3" t="s">
        <v>22123</v>
      </c>
      <c r="G5558" s="3" t="s">
        <v>22124</v>
      </c>
      <c r="H5558" s="3" t="s">
        <v>39014</v>
      </c>
      <c r="I5558" s="3" t="s">
        <v>39014</v>
      </c>
      <c r="J5558" s="3" t="s">
        <v>39015</v>
      </c>
      <c r="K5558" s="3" t="s">
        <v>39016</v>
      </c>
      <c r="L5558" s="5"/>
      <c r="M5558" s="5"/>
      <c r="N5558" s="5"/>
      <c r="O5558" s="5"/>
      <c r="P5558" s="5"/>
      <c r="Q5558" s="5"/>
      <c r="R5558" s="5"/>
      <c r="S5558" s="5"/>
      <c r="T5558" s="5"/>
      <c r="U5558" s="5"/>
      <c r="V5558" s="5"/>
      <c r="W5558" s="5"/>
      <c r="X5558" s="5"/>
      <c r="Y5558" s="5"/>
      <c r="Z5558" s="5"/>
    </row>
    <row r="5559" spans="1:26" ht="13.5" customHeight="1" x14ac:dyDescent="0.25">
      <c r="A5559" s="3" t="s">
        <v>9</v>
      </c>
      <c r="B5559" s="2" t="s">
        <v>44330</v>
      </c>
      <c r="C5559" s="2" t="s">
        <v>22125</v>
      </c>
      <c r="D5559" s="3" t="s">
        <v>22126</v>
      </c>
      <c r="E5559" s="3" t="s">
        <v>22127</v>
      </c>
      <c r="F5559" s="3" t="s">
        <v>22128</v>
      </c>
      <c r="G5559" s="3" t="s">
        <v>22129</v>
      </c>
      <c r="H5559" s="3" t="s">
        <v>39017</v>
      </c>
      <c r="I5559" s="3" t="s">
        <v>39018</v>
      </c>
      <c r="J5559" s="3" t="s">
        <v>39019</v>
      </c>
      <c r="K5559" s="4" t="s">
        <v>39020</v>
      </c>
      <c r="L5559" s="5"/>
      <c r="M5559" s="5"/>
      <c r="N5559" s="5"/>
      <c r="O5559" s="5"/>
      <c r="P5559" s="5"/>
      <c r="Q5559" s="5"/>
      <c r="R5559" s="5"/>
      <c r="S5559" s="5"/>
      <c r="T5559" s="5"/>
      <c r="U5559" s="5"/>
      <c r="V5559" s="5"/>
      <c r="W5559" s="5"/>
      <c r="X5559" s="5"/>
      <c r="Y5559" s="5"/>
      <c r="Z5559" s="5"/>
    </row>
    <row r="5560" spans="1:26" ht="13.5" customHeight="1" x14ac:dyDescent="0.25">
      <c r="A5560" s="3" t="s">
        <v>106</v>
      </c>
      <c r="B5560" s="2" t="s">
        <v>44331</v>
      </c>
      <c r="C5560" s="2" t="s">
        <v>22130</v>
      </c>
      <c r="D5560" s="3" t="s">
        <v>22131</v>
      </c>
      <c r="E5560" s="3" t="s">
        <v>22132</v>
      </c>
      <c r="F5560" s="3" t="s">
        <v>22133</v>
      </c>
      <c r="G5560" s="3" t="s">
        <v>22134</v>
      </c>
      <c r="H5560" s="3" t="s">
        <v>39021</v>
      </c>
      <c r="I5560" s="3" t="s">
        <v>39022</v>
      </c>
      <c r="J5560" s="3" t="s">
        <v>39023</v>
      </c>
      <c r="K5560" s="3" t="s">
        <v>39024</v>
      </c>
      <c r="L5560" s="5"/>
      <c r="M5560" s="5"/>
      <c r="N5560" s="5"/>
      <c r="O5560" s="5"/>
      <c r="P5560" s="5"/>
      <c r="Q5560" s="5"/>
      <c r="R5560" s="5"/>
      <c r="S5560" s="5"/>
      <c r="T5560" s="5"/>
      <c r="U5560" s="5"/>
      <c r="V5560" s="5"/>
      <c r="W5560" s="5"/>
      <c r="X5560" s="5"/>
      <c r="Y5560" s="5"/>
      <c r="Z5560" s="5"/>
    </row>
    <row r="5561" spans="1:26" ht="13.5" customHeight="1" x14ac:dyDescent="0.25">
      <c r="A5561" s="3" t="s">
        <v>84</v>
      </c>
      <c r="B5561" s="2" t="s">
        <v>44332</v>
      </c>
      <c r="C5561" s="2" t="s">
        <v>22135</v>
      </c>
      <c r="D5561" s="3" t="s">
        <v>22136</v>
      </c>
      <c r="E5561" s="3" t="s">
        <v>22136</v>
      </c>
      <c r="F5561" s="3" t="s">
        <v>22137</v>
      </c>
      <c r="G5561" s="3" t="s">
        <v>22136</v>
      </c>
      <c r="H5561" s="3" t="s">
        <v>39025</v>
      </c>
      <c r="I5561" s="3" t="s">
        <v>39025</v>
      </c>
      <c r="J5561" s="3" t="s">
        <v>39026</v>
      </c>
      <c r="K5561" s="3" t="s">
        <v>39025</v>
      </c>
      <c r="L5561" s="5"/>
      <c r="M5561" s="5"/>
      <c r="N5561" s="5"/>
      <c r="O5561" s="5"/>
      <c r="P5561" s="5"/>
      <c r="Q5561" s="5"/>
      <c r="R5561" s="5"/>
      <c r="S5561" s="5"/>
      <c r="T5561" s="5"/>
      <c r="U5561" s="5"/>
      <c r="V5561" s="5"/>
      <c r="W5561" s="5"/>
      <c r="X5561" s="5"/>
      <c r="Y5561" s="5"/>
      <c r="Z5561" s="5"/>
    </row>
    <row r="5562" spans="1:26" ht="13.5" customHeight="1" x14ac:dyDescent="0.25">
      <c r="A5562" s="3" t="s">
        <v>84</v>
      </c>
      <c r="B5562" s="2" t="s">
        <v>44333</v>
      </c>
      <c r="C5562" s="2" t="s">
        <v>22138</v>
      </c>
      <c r="D5562" s="3" t="s">
        <v>22139</v>
      </c>
      <c r="E5562" s="3" t="s">
        <v>22139</v>
      </c>
      <c r="F5562" s="3" t="s">
        <v>22140</v>
      </c>
      <c r="G5562" s="3" t="s">
        <v>22139</v>
      </c>
      <c r="H5562" s="3" t="s">
        <v>39027</v>
      </c>
      <c r="I5562" s="3" t="s">
        <v>39027</v>
      </c>
      <c r="J5562" s="3" t="s">
        <v>39028</v>
      </c>
      <c r="K5562" s="3" t="s">
        <v>39027</v>
      </c>
      <c r="L5562" s="5"/>
      <c r="M5562" s="5"/>
      <c r="N5562" s="5"/>
      <c r="O5562" s="5"/>
      <c r="P5562" s="5"/>
      <c r="Q5562" s="5"/>
      <c r="R5562" s="5"/>
      <c r="S5562" s="5"/>
      <c r="T5562" s="5"/>
      <c r="U5562" s="5"/>
      <c r="V5562" s="5"/>
      <c r="W5562" s="5"/>
      <c r="X5562" s="5"/>
      <c r="Y5562" s="5"/>
      <c r="Z5562" s="5"/>
    </row>
    <row r="5563" spans="1:26" ht="13.5" customHeight="1" x14ac:dyDescent="0.25">
      <c r="A5563" s="3" t="s">
        <v>84</v>
      </c>
      <c r="B5563" s="2" t="s">
        <v>44334</v>
      </c>
      <c r="C5563" s="2" t="s">
        <v>22141</v>
      </c>
      <c r="D5563" s="3" t="s">
        <v>22142</v>
      </c>
      <c r="E5563" s="3" t="s">
        <v>22142</v>
      </c>
      <c r="F5563" s="3" t="s">
        <v>22143</v>
      </c>
      <c r="G5563" s="3" t="s">
        <v>22142</v>
      </c>
      <c r="H5563" s="3" t="s">
        <v>39029</v>
      </c>
      <c r="I5563" s="3" t="s">
        <v>39029</v>
      </c>
      <c r="J5563" s="3" t="s">
        <v>39030</v>
      </c>
      <c r="K5563" s="3" t="s">
        <v>39029</v>
      </c>
      <c r="L5563" s="5"/>
      <c r="M5563" s="5"/>
      <c r="N5563" s="5"/>
      <c r="O5563" s="5"/>
      <c r="P5563" s="5"/>
      <c r="Q5563" s="5"/>
      <c r="R5563" s="5"/>
      <c r="S5563" s="5"/>
      <c r="T5563" s="5"/>
      <c r="U5563" s="5"/>
      <c r="V5563" s="5"/>
      <c r="W5563" s="5"/>
      <c r="X5563" s="5"/>
      <c r="Y5563" s="5"/>
      <c r="Z5563" s="5"/>
    </row>
    <row r="5564" spans="1:26" ht="13.5" customHeight="1" x14ac:dyDescent="0.25">
      <c r="A5564" s="3" t="s">
        <v>9</v>
      </c>
      <c r="B5564" s="2" t="s">
        <v>44335</v>
      </c>
      <c r="C5564" s="2" t="s">
        <v>22144</v>
      </c>
      <c r="D5564" s="3" t="s">
        <v>22145</v>
      </c>
      <c r="E5564" s="3" t="s">
        <v>22145</v>
      </c>
      <c r="F5564" s="3" t="s">
        <v>22146</v>
      </c>
      <c r="G5564" s="3" t="s">
        <v>22147</v>
      </c>
      <c r="H5564" s="3" t="s">
        <v>39031</v>
      </c>
      <c r="I5564" s="3" t="s">
        <v>39031</v>
      </c>
      <c r="J5564" s="3" t="s">
        <v>39032</v>
      </c>
      <c r="K5564" s="3" t="s">
        <v>39033</v>
      </c>
      <c r="L5564" s="5"/>
      <c r="M5564" s="5"/>
      <c r="N5564" s="5"/>
      <c r="O5564" s="5"/>
      <c r="P5564" s="5"/>
      <c r="Q5564" s="5"/>
      <c r="R5564" s="5"/>
      <c r="S5564" s="5"/>
      <c r="T5564" s="5"/>
      <c r="U5564" s="5"/>
      <c r="V5564" s="5"/>
      <c r="W5564" s="5"/>
      <c r="X5564" s="5"/>
      <c r="Y5564" s="5"/>
      <c r="Z5564" s="5"/>
    </row>
    <row r="5565" spans="1:26" ht="13.5" customHeight="1" x14ac:dyDescent="0.25">
      <c r="A5565" s="3" t="s">
        <v>9</v>
      </c>
      <c r="B5565" s="2" t="s">
        <v>44336</v>
      </c>
      <c r="C5565" s="2" t="s">
        <v>22148</v>
      </c>
      <c r="D5565" s="3" t="s">
        <v>22149</v>
      </c>
      <c r="E5565" s="3" t="s">
        <v>22150</v>
      </c>
      <c r="F5565" s="3" t="s">
        <v>22151</v>
      </c>
      <c r="G5565" s="3" t="s">
        <v>22152</v>
      </c>
      <c r="H5565" s="3" t="s">
        <v>39034</v>
      </c>
      <c r="I5565" s="3" t="s">
        <v>39035</v>
      </c>
      <c r="J5565" s="3" t="s">
        <v>39036</v>
      </c>
      <c r="K5565" s="3" t="s">
        <v>39037</v>
      </c>
      <c r="L5565" s="5"/>
      <c r="M5565" s="5"/>
      <c r="N5565" s="5"/>
      <c r="O5565" s="5"/>
      <c r="P5565" s="5"/>
      <c r="Q5565" s="5"/>
      <c r="R5565" s="5"/>
      <c r="S5565" s="5"/>
      <c r="T5565" s="5"/>
      <c r="U5565" s="5"/>
      <c r="V5565" s="5"/>
      <c r="W5565" s="5"/>
      <c r="X5565" s="5"/>
      <c r="Y5565" s="5"/>
      <c r="Z5565" s="5"/>
    </row>
    <row r="5566" spans="1:26" ht="13.5" customHeight="1" x14ac:dyDescent="0.25">
      <c r="A5566" s="3" t="s">
        <v>9</v>
      </c>
      <c r="B5566" s="2" t="s">
        <v>44337</v>
      </c>
      <c r="C5566" s="2" t="s">
        <v>22153</v>
      </c>
      <c r="D5566" s="3" t="s">
        <v>22154</v>
      </c>
      <c r="E5566" s="3" t="s">
        <v>22154</v>
      </c>
      <c r="F5566" s="3" t="s">
        <v>22155</v>
      </c>
      <c r="G5566" s="3" t="s">
        <v>22154</v>
      </c>
      <c r="H5566" s="3" t="s">
        <v>39038</v>
      </c>
      <c r="I5566" s="3" t="s">
        <v>39038</v>
      </c>
      <c r="J5566" s="3" t="s">
        <v>39039</v>
      </c>
      <c r="K5566" s="3" t="s">
        <v>39038</v>
      </c>
      <c r="L5566" s="5"/>
      <c r="M5566" s="5"/>
      <c r="N5566" s="5"/>
      <c r="O5566" s="5"/>
      <c r="P5566" s="5"/>
      <c r="Q5566" s="5"/>
      <c r="R5566" s="5"/>
      <c r="S5566" s="5"/>
      <c r="T5566" s="5"/>
      <c r="U5566" s="5"/>
      <c r="V5566" s="5"/>
      <c r="W5566" s="5"/>
      <c r="X5566" s="5"/>
      <c r="Y5566" s="5"/>
      <c r="Z5566" s="5"/>
    </row>
    <row r="5567" spans="1:26" ht="13.5" customHeight="1" x14ac:dyDescent="0.25">
      <c r="A5567" s="3" t="s">
        <v>1258</v>
      </c>
      <c r="B5567" s="2" t="s">
        <v>44338</v>
      </c>
      <c r="C5567" s="2" t="s">
        <v>22156</v>
      </c>
      <c r="D5567" s="3" t="s">
        <v>22157</v>
      </c>
      <c r="E5567" s="3" t="s">
        <v>22158</v>
      </c>
      <c r="F5567" s="3" t="s">
        <v>22159</v>
      </c>
      <c r="G5567" s="3" t="s">
        <v>22157</v>
      </c>
      <c r="H5567" s="3" t="s">
        <v>39040</v>
      </c>
      <c r="I5567" s="3" t="s">
        <v>39041</v>
      </c>
      <c r="J5567" s="3" t="s">
        <v>39042</v>
      </c>
      <c r="K5567" s="3" t="s">
        <v>39040</v>
      </c>
      <c r="L5567" s="5"/>
      <c r="M5567" s="5"/>
      <c r="N5567" s="5"/>
      <c r="O5567" s="5"/>
      <c r="P5567" s="5"/>
      <c r="Q5567" s="5"/>
      <c r="R5567" s="5"/>
      <c r="S5567" s="5"/>
      <c r="T5567" s="5"/>
      <c r="U5567" s="5"/>
      <c r="V5567" s="5"/>
      <c r="W5567" s="5"/>
      <c r="X5567" s="5"/>
      <c r="Y5567" s="5"/>
      <c r="Z5567" s="5"/>
    </row>
    <row r="5568" spans="1:26" ht="13.5" customHeight="1" x14ac:dyDescent="0.25">
      <c r="A5568" s="3" t="s">
        <v>5068</v>
      </c>
      <c r="B5568" s="2" t="s">
        <v>44339</v>
      </c>
      <c r="C5568" s="2" t="s">
        <v>22160</v>
      </c>
      <c r="D5568" s="3" t="s">
        <v>22161</v>
      </c>
      <c r="E5568" s="3" t="s">
        <v>22162</v>
      </c>
      <c r="F5568" s="3" t="s">
        <v>22163</v>
      </c>
      <c r="G5568" s="3" t="s">
        <v>22164</v>
      </c>
      <c r="H5568" s="3" t="s">
        <v>39043</v>
      </c>
      <c r="I5568" s="3" t="s">
        <v>39044</v>
      </c>
      <c r="J5568" s="3" t="s">
        <v>39045</v>
      </c>
      <c r="K5568" s="3" t="s">
        <v>39046</v>
      </c>
      <c r="L5568" s="5"/>
      <c r="M5568" s="5"/>
      <c r="N5568" s="5"/>
      <c r="O5568" s="5"/>
      <c r="P5568" s="5"/>
      <c r="Q5568" s="5"/>
      <c r="R5568" s="5"/>
      <c r="S5568" s="5"/>
      <c r="T5568" s="5"/>
      <c r="U5568" s="5"/>
      <c r="V5568" s="5"/>
      <c r="W5568" s="5"/>
      <c r="X5568" s="5"/>
      <c r="Y5568" s="5"/>
      <c r="Z5568" s="5"/>
    </row>
    <row r="5569" spans="1:26" ht="13.5" customHeight="1" x14ac:dyDescent="0.25">
      <c r="A5569" s="3" t="s">
        <v>54</v>
      </c>
      <c r="B5569" s="2" t="s">
        <v>44340</v>
      </c>
      <c r="C5569" s="2" t="s">
        <v>22165</v>
      </c>
      <c r="D5569" s="3" t="s">
        <v>22166</v>
      </c>
      <c r="E5569" s="3" t="s">
        <v>22167</v>
      </c>
      <c r="F5569" s="3" t="s">
        <v>22168</v>
      </c>
      <c r="G5569" s="3" t="s">
        <v>22169</v>
      </c>
      <c r="H5569" s="3" t="s">
        <v>39047</v>
      </c>
      <c r="I5569" s="3" t="s">
        <v>39048</v>
      </c>
      <c r="J5569" s="3" t="s">
        <v>39049</v>
      </c>
      <c r="K5569" s="3" t="s">
        <v>39050</v>
      </c>
      <c r="L5569" s="5"/>
      <c r="M5569" s="5"/>
      <c r="N5569" s="5"/>
      <c r="O5569" s="5"/>
      <c r="P5569" s="5"/>
      <c r="Q5569" s="5"/>
      <c r="R5569" s="5"/>
      <c r="S5569" s="5"/>
      <c r="T5569" s="5"/>
      <c r="U5569" s="5"/>
      <c r="V5569" s="5"/>
      <c r="W5569" s="5"/>
      <c r="X5569" s="5"/>
      <c r="Y5569" s="5"/>
      <c r="Z5569" s="5"/>
    </row>
    <row r="5570" spans="1:26" ht="13.5" customHeight="1" x14ac:dyDescent="0.25">
      <c r="A5570" s="3" t="s">
        <v>54</v>
      </c>
      <c r="B5570" s="2" t="s">
        <v>44341</v>
      </c>
      <c r="C5570" s="2" t="s">
        <v>22170</v>
      </c>
      <c r="D5570" s="3" t="s">
        <v>22171</v>
      </c>
      <c r="E5570" s="3" t="s">
        <v>22171</v>
      </c>
      <c r="F5570" s="3" t="s">
        <v>22172</v>
      </c>
      <c r="G5570" s="3" t="s">
        <v>22173</v>
      </c>
      <c r="H5570" s="3" t="s">
        <v>39051</v>
      </c>
      <c r="I5570" s="3" t="s">
        <v>39051</v>
      </c>
      <c r="J5570" s="3" t="s">
        <v>39052</v>
      </c>
      <c r="K5570" s="3" t="s">
        <v>39053</v>
      </c>
      <c r="L5570" s="5"/>
      <c r="M5570" s="5"/>
      <c r="N5570" s="5"/>
      <c r="O5570" s="5"/>
      <c r="P5570" s="5"/>
      <c r="Q5570" s="5"/>
      <c r="R5570" s="5"/>
      <c r="S5570" s="5"/>
      <c r="T5570" s="5"/>
      <c r="U5570" s="5"/>
      <c r="V5570" s="5"/>
      <c r="W5570" s="5"/>
      <c r="X5570" s="5"/>
      <c r="Y5570" s="5"/>
      <c r="Z5570" s="5"/>
    </row>
    <row r="5571" spans="1:26" ht="13.5" customHeight="1" x14ac:dyDescent="0.25">
      <c r="A5571" s="3" t="s">
        <v>493</v>
      </c>
      <c r="B5571" s="2" t="s">
        <v>44342</v>
      </c>
      <c r="C5571" s="2" t="s">
        <v>22174</v>
      </c>
      <c r="D5571" s="3" t="s">
        <v>22175</v>
      </c>
      <c r="E5571" s="3" t="s">
        <v>22175</v>
      </c>
      <c r="F5571" s="3" t="s">
        <v>22176</v>
      </c>
      <c r="G5571" s="3" t="s">
        <v>22175</v>
      </c>
      <c r="H5571" s="3" t="s">
        <v>39054</v>
      </c>
      <c r="I5571" s="3" t="s">
        <v>39054</v>
      </c>
      <c r="J5571" s="3" t="s">
        <v>39055</v>
      </c>
      <c r="K5571" s="3" t="s">
        <v>39054</v>
      </c>
      <c r="L5571" s="5"/>
      <c r="M5571" s="5"/>
      <c r="N5571" s="5"/>
      <c r="O5571" s="5"/>
      <c r="P5571" s="5"/>
      <c r="Q5571" s="5"/>
      <c r="R5571" s="5"/>
      <c r="S5571" s="5"/>
      <c r="T5571" s="5"/>
      <c r="U5571" s="5"/>
      <c r="V5571" s="5"/>
      <c r="W5571" s="5"/>
      <c r="X5571" s="5"/>
      <c r="Y5571" s="5"/>
      <c r="Z5571" s="5"/>
    </row>
    <row r="5572" spans="1:26" ht="13.5" customHeight="1" x14ac:dyDescent="0.25">
      <c r="A5572" s="3" t="s">
        <v>493</v>
      </c>
      <c r="B5572" s="2" t="s">
        <v>44343</v>
      </c>
      <c r="C5572" s="2" t="s">
        <v>22177</v>
      </c>
      <c r="D5572" s="3" t="s">
        <v>22178</v>
      </c>
      <c r="E5572" s="3" t="s">
        <v>22178</v>
      </c>
      <c r="F5572" s="3" t="s">
        <v>22179</v>
      </c>
      <c r="G5572" s="3" t="s">
        <v>22180</v>
      </c>
      <c r="H5572" s="3" t="s">
        <v>39056</v>
      </c>
      <c r="I5572" s="3" t="s">
        <v>39056</v>
      </c>
      <c r="J5572" s="3" t="s">
        <v>39057</v>
      </c>
      <c r="K5572" s="3" t="s">
        <v>39058</v>
      </c>
      <c r="L5572" s="5"/>
      <c r="M5572" s="5"/>
      <c r="N5572" s="5"/>
      <c r="O5572" s="5"/>
      <c r="P5572" s="5"/>
      <c r="Q5572" s="5"/>
      <c r="R5572" s="5"/>
      <c r="S5572" s="5"/>
      <c r="T5572" s="5"/>
      <c r="U5572" s="5"/>
      <c r="V5572" s="5"/>
      <c r="W5572" s="5"/>
      <c r="X5572" s="5"/>
      <c r="Y5572" s="5"/>
      <c r="Z5572" s="5"/>
    </row>
    <row r="5573" spans="1:26" ht="13.5" customHeight="1" x14ac:dyDescent="0.25">
      <c r="A5573" s="3" t="s">
        <v>493</v>
      </c>
      <c r="B5573" s="2" t="s">
        <v>44344</v>
      </c>
      <c r="C5573" s="2" t="s">
        <v>22181</v>
      </c>
      <c r="D5573" s="3" t="s">
        <v>22182</v>
      </c>
      <c r="E5573" s="3" t="s">
        <v>22183</v>
      </c>
      <c r="F5573" s="3" t="s">
        <v>22184</v>
      </c>
      <c r="G5573" s="3" t="s">
        <v>22182</v>
      </c>
      <c r="H5573" s="3" t="s">
        <v>39059</v>
      </c>
      <c r="I5573" s="3" t="s">
        <v>39060</v>
      </c>
      <c r="J5573" s="3" t="s">
        <v>39061</v>
      </c>
      <c r="K5573" s="3" t="s">
        <v>39059</v>
      </c>
      <c r="L5573" s="5"/>
      <c r="M5573" s="5"/>
      <c r="N5573" s="5"/>
      <c r="O5573" s="5"/>
      <c r="P5573" s="5"/>
      <c r="Q5573" s="5"/>
      <c r="R5573" s="5"/>
      <c r="S5573" s="5"/>
      <c r="T5573" s="5"/>
      <c r="U5573" s="5"/>
      <c r="V5573" s="5"/>
      <c r="W5573" s="5"/>
      <c r="X5573" s="5"/>
      <c r="Y5573" s="5"/>
      <c r="Z5573" s="5"/>
    </row>
    <row r="5574" spans="1:26" ht="13.5" customHeight="1" x14ac:dyDescent="0.25">
      <c r="A5574" s="3" t="s">
        <v>188</v>
      </c>
      <c r="B5574" s="2" t="s">
        <v>44345</v>
      </c>
      <c r="C5574" s="2" t="s">
        <v>22185</v>
      </c>
      <c r="D5574" s="3" t="s">
        <v>22186</v>
      </c>
      <c r="E5574" s="3" t="s">
        <v>22186</v>
      </c>
      <c r="F5574" s="3" t="s">
        <v>22187</v>
      </c>
      <c r="G5574" s="3" t="s">
        <v>22188</v>
      </c>
      <c r="H5574" s="3" t="s">
        <v>39062</v>
      </c>
      <c r="I5574" s="3" t="s">
        <v>39062</v>
      </c>
      <c r="J5574" s="3" t="s">
        <v>39063</v>
      </c>
      <c r="K5574" s="3" t="s">
        <v>39064</v>
      </c>
      <c r="L5574" s="5"/>
      <c r="M5574" s="5"/>
      <c r="N5574" s="5"/>
      <c r="O5574" s="5"/>
      <c r="P5574" s="5"/>
      <c r="Q5574" s="5"/>
      <c r="R5574" s="5"/>
      <c r="S5574" s="5"/>
      <c r="T5574" s="5"/>
      <c r="U5574" s="5"/>
      <c r="V5574" s="5"/>
      <c r="W5574" s="5"/>
      <c r="X5574" s="5"/>
      <c r="Y5574" s="5"/>
      <c r="Z5574" s="5"/>
    </row>
    <row r="5575" spans="1:26" ht="13.5" customHeight="1" x14ac:dyDescent="0.25">
      <c r="A5575" s="3" t="s">
        <v>188</v>
      </c>
      <c r="B5575" s="2" t="s">
        <v>44346</v>
      </c>
      <c r="C5575" s="2" t="s">
        <v>22189</v>
      </c>
      <c r="D5575" s="3" t="s">
        <v>22190</v>
      </c>
      <c r="E5575" s="3" t="s">
        <v>22190</v>
      </c>
      <c r="F5575" s="3" t="s">
        <v>22191</v>
      </c>
      <c r="G5575" s="3" t="s">
        <v>22192</v>
      </c>
      <c r="H5575" s="3" t="s">
        <v>39065</v>
      </c>
      <c r="I5575" s="3" t="s">
        <v>39065</v>
      </c>
      <c r="J5575" s="3" t="s">
        <v>39066</v>
      </c>
      <c r="K5575" s="3" t="s">
        <v>39067</v>
      </c>
      <c r="L5575" s="5"/>
      <c r="M5575" s="5"/>
      <c r="N5575" s="5"/>
      <c r="O5575" s="5"/>
      <c r="P5575" s="5"/>
      <c r="Q5575" s="5"/>
      <c r="R5575" s="5"/>
      <c r="S5575" s="5"/>
      <c r="T5575" s="5"/>
      <c r="U5575" s="5"/>
      <c r="V5575" s="5"/>
      <c r="W5575" s="5"/>
      <c r="X5575" s="5"/>
      <c r="Y5575" s="5"/>
      <c r="Z5575" s="5"/>
    </row>
    <row r="5576" spans="1:26" ht="13.5" customHeight="1" x14ac:dyDescent="0.25">
      <c r="A5576" s="3" t="s">
        <v>36</v>
      </c>
      <c r="B5576" s="2" t="s">
        <v>44346</v>
      </c>
      <c r="C5576" s="2" t="s">
        <v>22193</v>
      </c>
      <c r="D5576" s="3" t="s">
        <v>22190</v>
      </c>
      <c r="E5576" s="3" t="s">
        <v>22190</v>
      </c>
      <c r="F5576" s="3" t="s">
        <v>22191</v>
      </c>
      <c r="G5576" s="3" t="s">
        <v>22192</v>
      </c>
      <c r="H5576" s="3" t="s">
        <v>39065</v>
      </c>
      <c r="I5576" s="3" t="s">
        <v>39065</v>
      </c>
      <c r="J5576" s="3" t="s">
        <v>39066</v>
      </c>
      <c r="K5576" s="3" t="s">
        <v>39067</v>
      </c>
      <c r="L5576" s="5"/>
      <c r="M5576" s="5"/>
      <c r="N5576" s="5"/>
      <c r="O5576" s="5"/>
      <c r="P5576" s="5"/>
      <c r="Q5576" s="5"/>
      <c r="R5576" s="5"/>
      <c r="S5576" s="5"/>
      <c r="T5576" s="5"/>
      <c r="U5576" s="5"/>
      <c r="V5576" s="5"/>
      <c r="W5576" s="5"/>
      <c r="X5576" s="5"/>
      <c r="Y5576" s="5"/>
      <c r="Z5576" s="5"/>
    </row>
    <row r="5577" spans="1:26" ht="13.5" customHeight="1" x14ac:dyDescent="0.25">
      <c r="A5577" s="3" t="s">
        <v>158</v>
      </c>
      <c r="B5577" s="2" t="s">
        <v>44346</v>
      </c>
      <c r="C5577" s="2" t="s">
        <v>22193</v>
      </c>
      <c r="D5577" s="3" t="s">
        <v>22190</v>
      </c>
      <c r="E5577" s="3" t="s">
        <v>22190</v>
      </c>
      <c r="F5577" s="3" t="s">
        <v>22191</v>
      </c>
      <c r="G5577" s="3" t="s">
        <v>22192</v>
      </c>
      <c r="H5577" s="3" t="s">
        <v>39065</v>
      </c>
      <c r="I5577" s="3" t="s">
        <v>39065</v>
      </c>
      <c r="J5577" s="3" t="s">
        <v>39066</v>
      </c>
      <c r="K5577" s="3" t="s">
        <v>39067</v>
      </c>
      <c r="L5577" s="5"/>
      <c r="M5577" s="5"/>
      <c r="N5577" s="5"/>
      <c r="O5577" s="5"/>
      <c r="P5577" s="5"/>
      <c r="Q5577" s="5"/>
      <c r="R5577" s="5"/>
      <c r="S5577" s="5"/>
      <c r="T5577" s="5"/>
      <c r="U5577" s="5"/>
      <c r="V5577" s="5"/>
      <c r="W5577" s="5"/>
      <c r="X5577" s="5"/>
      <c r="Y5577" s="5"/>
      <c r="Z5577" s="5"/>
    </row>
    <row r="5578" spans="1:26" ht="13.5" customHeight="1" x14ac:dyDescent="0.25">
      <c r="A5578" s="3" t="s">
        <v>213</v>
      </c>
      <c r="B5578" s="2" t="s">
        <v>44346</v>
      </c>
      <c r="C5578" s="2" t="s">
        <v>22193</v>
      </c>
      <c r="D5578" s="3" t="s">
        <v>22190</v>
      </c>
      <c r="E5578" s="3" t="s">
        <v>22190</v>
      </c>
      <c r="F5578" s="3" t="s">
        <v>22191</v>
      </c>
      <c r="G5578" s="3" t="s">
        <v>22192</v>
      </c>
      <c r="H5578" s="3" t="s">
        <v>39065</v>
      </c>
      <c r="I5578" s="3" t="s">
        <v>39065</v>
      </c>
      <c r="J5578" s="3" t="s">
        <v>39066</v>
      </c>
      <c r="K5578" s="3" t="s">
        <v>39067</v>
      </c>
      <c r="L5578" s="5"/>
      <c r="M5578" s="5"/>
      <c r="N5578" s="5"/>
      <c r="O5578" s="5"/>
      <c r="P5578" s="5"/>
      <c r="Q5578" s="5"/>
      <c r="R5578" s="5"/>
      <c r="S5578" s="5"/>
      <c r="T5578" s="5"/>
      <c r="U5578" s="5"/>
      <c r="V5578" s="5"/>
      <c r="W5578" s="5"/>
      <c r="X5578" s="5"/>
      <c r="Y5578" s="5"/>
      <c r="Z5578" s="5"/>
    </row>
    <row r="5579" spans="1:26" ht="13.5" customHeight="1" x14ac:dyDescent="0.25">
      <c r="A5579" s="3" t="s">
        <v>162</v>
      </c>
      <c r="B5579" s="2" t="s">
        <v>44346</v>
      </c>
      <c r="C5579" s="2" t="s">
        <v>22193</v>
      </c>
      <c r="D5579" s="3" t="s">
        <v>22190</v>
      </c>
      <c r="E5579" s="3" t="s">
        <v>22190</v>
      </c>
      <c r="F5579" s="3" t="s">
        <v>22191</v>
      </c>
      <c r="G5579" s="3" t="s">
        <v>22192</v>
      </c>
      <c r="H5579" s="3" t="s">
        <v>39065</v>
      </c>
      <c r="I5579" s="3" t="s">
        <v>39065</v>
      </c>
      <c r="J5579" s="3" t="s">
        <v>39066</v>
      </c>
      <c r="K5579" s="3" t="s">
        <v>39067</v>
      </c>
      <c r="L5579" s="5"/>
      <c r="M5579" s="5"/>
      <c r="N5579" s="5"/>
      <c r="O5579" s="5"/>
      <c r="P5579" s="5"/>
      <c r="Q5579" s="5"/>
      <c r="R5579" s="5"/>
      <c r="S5579" s="5"/>
      <c r="T5579" s="5"/>
      <c r="U5579" s="5"/>
      <c r="V5579" s="5"/>
      <c r="W5579" s="5"/>
      <c r="X5579" s="5"/>
      <c r="Y5579" s="5"/>
      <c r="Z5579" s="5"/>
    </row>
    <row r="5580" spans="1:26" ht="13.5" customHeight="1" x14ac:dyDescent="0.25">
      <c r="A5580" s="3" t="s">
        <v>9</v>
      </c>
      <c r="B5580" s="2" t="s">
        <v>44346</v>
      </c>
      <c r="C5580" s="2" t="s">
        <v>22193</v>
      </c>
      <c r="D5580" s="3" t="s">
        <v>22190</v>
      </c>
      <c r="E5580" s="3" t="s">
        <v>22190</v>
      </c>
      <c r="F5580" s="3" t="s">
        <v>22191</v>
      </c>
      <c r="G5580" s="3" t="s">
        <v>22192</v>
      </c>
      <c r="H5580" s="3" t="s">
        <v>39065</v>
      </c>
      <c r="I5580" s="3" t="s">
        <v>39065</v>
      </c>
      <c r="J5580" s="3" t="s">
        <v>39066</v>
      </c>
      <c r="K5580" s="3" t="s">
        <v>39067</v>
      </c>
      <c r="L5580" s="5"/>
      <c r="M5580" s="5"/>
      <c r="N5580" s="5"/>
      <c r="O5580" s="5"/>
      <c r="P5580" s="5"/>
      <c r="Q5580" s="5"/>
      <c r="R5580" s="5"/>
      <c r="S5580" s="5"/>
      <c r="T5580" s="5"/>
      <c r="U5580" s="5"/>
      <c r="V5580" s="5"/>
      <c r="W5580" s="5"/>
      <c r="X5580" s="5"/>
      <c r="Y5580" s="5"/>
      <c r="Z5580" s="5"/>
    </row>
    <row r="5581" spans="1:26" ht="13.5" customHeight="1" x14ac:dyDescent="0.25">
      <c r="A5581" s="3" t="s">
        <v>1258</v>
      </c>
      <c r="B5581" s="2" t="s">
        <v>44347</v>
      </c>
      <c r="C5581" s="2" t="s">
        <v>22194</v>
      </c>
      <c r="D5581" s="3" t="s">
        <v>22195</v>
      </c>
      <c r="E5581" s="3" t="s">
        <v>22195</v>
      </c>
      <c r="F5581" s="3" t="s">
        <v>22196</v>
      </c>
      <c r="G5581" s="3" t="s">
        <v>22195</v>
      </c>
      <c r="H5581" s="3" t="s">
        <v>39068</v>
      </c>
      <c r="I5581" s="3" t="s">
        <v>39068</v>
      </c>
      <c r="J5581" s="3" t="s">
        <v>39069</v>
      </c>
      <c r="K5581" s="3" t="s">
        <v>39068</v>
      </c>
      <c r="L5581" s="5"/>
      <c r="M5581" s="5"/>
      <c r="N5581" s="5"/>
      <c r="O5581" s="5"/>
      <c r="P5581" s="5"/>
      <c r="Q5581" s="5"/>
      <c r="R5581" s="5"/>
      <c r="S5581" s="5"/>
      <c r="T5581" s="5"/>
      <c r="U5581" s="5"/>
      <c r="V5581" s="5"/>
      <c r="W5581" s="5"/>
      <c r="X5581" s="5"/>
      <c r="Y5581" s="5"/>
      <c r="Z5581" s="5"/>
    </row>
    <row r="5582" spans="1:26" ht="13.5" customHeight="1" x14ac:dyDescent="0.25">
      <c r="A5582" s="3" t="s">
        <v>1258</v>
      </c>
      <c r="B5582" s="2" t="s">
        <v>44348</v>
      </c>
      <c r="C5582" s="2" t="s">
        <v>22197</v>
      </c>
      <c r="D5582" s="3" t="s">
        <v>22198</v>
      </c>
      <c r="E5582" s="3" t="s">
        <v>22198</v>
      </c>
      <c r="F5582" s="3" t="s">
        <v>22199</v>
      </c>
      <c r="G5582" s="3" t="s">
        <v>22198</v>
      </c>
      <c r="H5582" s="3" t="s">
        <v>39070</v>
      </c>
      <c r="I5582" s="3" t="s">
        <v>39070</v>
      </c>
      <c r="J5582" s="3" t="s">
        <v>39071</v>
      </c>
      <c r="K5582" s="3" t="s">
        <v>39070</v>
      </c>
      <c r="L5582" s="5"/>
      <c r="M5582" s="5"/>
      <c r="N5582" s="5"/>
      <c r="O5582" s="5"/>
      <c r="P5582" s="5"/>
      <c r="Q5582" s="5"/>
      <c r="R5582" s="5"/>
      <c r="S5582" s="5"/>
      <c r="T5582" s="5"/>
      <c r="U5582" s="5"/>
      <c r="V5582" s="5"/>
      <c r="W5582" s="5"/>
      <c r="X5582" s="5"/>
      <c r="Y5582" s="5"/>
      <c r="Z5582" s="5"/>
    </row>
    <row r="5583" spans="1:26" ht="13.5" customHeight="1" x14ac:dyDescent="0.25">
      <c r="A5583" s="3" t="s">
        <v>1258</v>
      </c>
      <c r="B5583" s="2" t="s">
        <v>44349</v>
      </c>
      <c r="C5583" s="2" t="s">
        <v>22200</v>
      </c>
      <c r="D5583" s="3" t="s">
        <v>22201</v>
      </c>
      <c r="E5583" s="3" t="s">
        <v>22201</v>
      </c>
      <c r="F5583" s="3" t="s">
        <v>22202</v>
      </c>
      <c r="G5583" s="3" t="s">
        <v>22201</v>
      </c>
      <c r="H5583" s="3" t="s">
        <v>39072</v>
      </c>
      <c r="I5583" s="3" t="s">
        <v>39072</v>
      </c>
      <c r="J5583" s="3" t="s">
        <v>39073</v>
      </c>
      <c r="K5583" s="3" t="s">
        <v>39072</v>
      </c>
      <c r="L5583" s="5"/>
      <c r="M5583" s="5"/>
      <c r="N5583" s="5"/>
      <c r="O5583" s="5"/>
      <c r="P5583" s="5"/>
      <c r="Q5583" s="5"/>
      <c r="R5583" s="5"/>
      <c r="S5583" s="5"/>
      <c r="T5583" s="5"/>
      <c r="U5583" s="5"/>
      <c r="V5583" s="5"/>
      <c r="W5583" s="5"/>
      <c r="X5583" s="5"/>
      <c r="Y5583" s="5"/>
      <c r="Z5583" s="5"/>
    </row>
    <row r="5584" spans="1:26" ht="13.5" customHeight="1" x14ac:dyDescent="0.25">
      <c r="A5584" s="3" t="s">
        <v>1258</v>
      </c>
      <c r="B5584" s="2" t="s">
        <v>44350</v>
      </c>
      <c r="C5584" s="2" t="s">
        <v>22203</v>
      </c>
      <c r="D5584" s="3" t="s">
        <v>22204</v>
      </c>
      <c r="E5584" s="3" t="s">
        <v>22205</v>
      </c>
      <c r="F5584" s="3" t="s">
        <v>22206</v>
      </c>
      <c r="G5584" s="3" t="s">
        <v>22204</v>
      </c>
      <c r="H5584" s="3" t="s">
        <v>39074</v>
      </c>
      <c r="I5584" s="3" t="s">
        <v>39075</v>
      </c>
      <c r="J5584" s="3" t="s">
        <v>39076</v>
      </c>
      <c r="K5584" s="3" t="s">
        <v>39074</v>
      </c>
      <c r="L5584" s="5"/>
      <c r="M5584" s="5"/>
      <c r="N5584" s="5"/>
      <c r="O5584" s="5"/>
      <c r="P5584" s="5"/>
      <c r="Q5584" s="5"/>
      <c r="R5584" s="5"/>
      <c r="S5584" s="5"/>
      <c r="T5584" s="5"/>
      <c r="U5584" s="5"/>
      <c r="V5584" s="5"/>
      <c r="W5584" s="5"/>
      <c r="X5584" s="5"/>
      <c r="Y5584" s="5"/>
      <c r="Z5584" s="5"/>
    </row>
    <row r="5585" spans="1:26" ht="13.5" customHeight="1" x14ac:dyDescent="0.25">
      <c r="A5585" s="3" t="s">
        <v>70</v>
      </c>
      <c r="B5585" s="2" t="s">
        <v>44351</v>
      </c>
      <c r="C5585" s="2" t="s">
        <v>22207</v>
      </c>
      <c r="D5585" s="3" t="s">
        <v>22208</v>
      </c>
      <c r="E5585" s="3" t="s">
        <v>22208</v>
      </c>
      <c r="F5585" s="3" t="s">
        <v>22209</v>
      </c>
      <c r="G5585" s="3" t="s">
        <v>22210</v>
      </c>
      <c r="H5585" s="3" t="s">
        <v>39077</v>
      </c>
      <c r="I5585" s="3" t="s">
        <v>39077</v>
      </c>
      <c r="J5585" s="3" t="s">
        <v>39078</v>
      </c>
      <c r="K5585" s="3" t="s">
        <v>39079</v>
      </c>
      <c r="L5585" s="5"/>
      <c r="M5585" s="5"/>
      <c r="N5585" s="5"/>
      <c r="O5585" s="5"/>
      <c r="P5585" s="5"/>
      <c r="Q5585" s="5"/>
      <c r="R5585" s="5"/>
      <c r="S5585" s="5"/>
      <c r="T5585" s="5"/>
      <c r="U5585" s="5"/>
      <c r="V5585" s="5"/>
      <c r="W5585" s="5"/>
      <c r="X5585" s="5"/>
      <c r="Y5585" s="5"/>
      <c r="Z5585" s="5"/>
    </row>
    <row r="5586" spans="1:26" ht="13.5" customHeight="1" x14ac:dyDescent="0.25">
      <c r="A5586" s="3" t="s">
        <v>70</v>
      </c>
      <c r="B5586" s="2" t="s">
        <v>44352</v>
      </c>
      <c r="C5586" s="2" t="s">
        <v>22211</v>
      </c>
      <c r="D5586" s="3" t="s">
        <v>22212</v>
      </c>
      <c r="E5586" s="3" t="s">
        <v>22212</v>
      </c>
      <c r="F5586" s="3" t="s">
        <v>22213</v>
      </c>
      <c r="G5586" s="3" t="s">
        <v>22214</v>
      </c>
      <c r="H5586" s="3" t="s">
        <v>39080</v>
      </c>
      <c r="I5586" s="3" t="s">
        <v>39080</v>
      </c>
      <c r="J5586" s="3" t="s">
        <v>39081</v>
      </c>
      <c r="K5586" s="3" t="s">
        <v>39082</v>
      </c>
      <c r="L5586" s="5"/>
      <c r="M5586" s="5"/>
      <c r="N5586" s="5"/>
      <c r="O5586" s="5"/>
      <c r="P5586" s="5"/>
      <c r="Q5586" s="5"/>
      <c r="R5586" s="5"/>
      <c r="S5586" s="5"/>
      <c r="T5586" s="5"/>
      <c r="U5586" s="5"/>
      <c r="V5586" s="5"/>
      <c r="W5586" s="5"/>
      <c r="X5586" s="5"/>
      <c r="Y5586" s="5"/>
      <c r="Z5586" s="5"/>
    </row>
    <row r="5587" spans="1:26" ht="13.5" customHeight="1" x14ac:dyDescent="0.25">
      <c r="A5587" s="3" t="s">
        <v>9</v>
      </c>
      <c r="B5587" s="2" t="s">
        <v>44353</v>
      </c>
      <c r="C5587" s="2" t="s">
        <v>22215</v>
      </c>
      <c r="D5587" s="3" t="s">
        <v>22216</v>
      </c>
      <c r="E5587" s="3" t="s">
        <v>22216</v>
      </c>
      <c r="F5587" s="3" t="s">
        <v>22217</v>
      </c>
      <c r="G5587" s="3" t="s">
        <v>22218</v>
      </c>
      <c r="H5587" s="3" t="s">
        <v>39083</v>
      </c>
      <c r="I5587" s="3" t="s">
        <v>39083</v>
      </c>
      <c r="J5587" s="3" t="s">
        <v>39084</v>
      </c>
      <c r="K5587" s="3" t="s">
        <v>39085</v>
      </c>
      <c r="L5587" s="5"/>
      <c r="M5587" s="5"/>
      <c r="N5587" s="5"/>
      <c r="O5587" s="5"/>
      <c r="P5587" s="5"/>
      <c r="Q5587" s="5"/>
      <c r="R5587" s="5"/>
      <c r="S5587" s="5"/>
      <c r="T5587" s="5"/>
      <c r="U5587" s="5"/>
      <c r="V5587" s="5"/>
      <c r="W5587" s="5"/>
      <c r="X5587" s="5"/>
      <c r="Y5587" s="5"/>
      <c r="Z5587" s="5"/>
    </row>
    <row r="5588" spans="1:26" ht="13.5" customHeight="1" x14ac:dyDescent="0.25">
      <c r="A5588" s="3" t="s">
        <v>213</v>
      </c>
      <c r="B5588" s="2" t="s">
        <v>44354</v>
      </c>
      <c r="C5588" s="2" t="s">
        <v>22219</v>
      </c>
      <c r="D5588" s="3" t="s">
        <v>22220</v>
      </c>
      <c r="E5588" s="3" t="s">
        <v>22220</v>
      </c>
      <c r="F5588" s="3" t="s">
        <v>22221</v>
      </c>
      <c r="G5588" s="3" t="s">
        <v>22220</v>
      </c>
      <c r="H5588" s="3" t="s">
        <v>39086</v>
      </c>
      <c r="I5588" s="3" t="s">
        <v>39086</v>
      </c>
      <c r="J5588" s="3" t="s">
        <v>39087</v>
      </c>
      <c r="K5588" s="3" t="s">
        <v>39086</v>
      </c>
      <c r="L5588" s="5"/>
      <c r="M5588" s="5"/>
      <c r="N5588" s="5"/>
      <c r="O5588" s="5"/>
      <c r="P5588" s="5"/>
      <c r="Q5588" s="5"/>
      <c r="R5588" s="5"/>
      <c r="S5588" s="5"/>
      <c r="T5588" s="5"/>
      <c r="U5588" s="5"/>
      <c r="V5588" s="5"/>
      <c r="W5588" s="5"/>
      <c r="X5588" s="5"/>
      <c r="Y5588" s="5"/>
      <c r="Z5588" s="5"/>
    </row>
    <row r="5589" spans="1:26" ht="13.5" customHeight="1" x14ac:dyDescent="0.25">
      <c r="A5589" s="3" t="s">
        <v>5522</v>
      </c>
      <c r="B5589" s="2" t="s">
        <v>44355</v>
      </c>
      <c r="C5589" s="2" t="s">
        <v>22222</v>
      </c>
      <c r="D5589" s="3" t="s">
        <v>22223</v>
      </c>
      <c r="E5589" s="3" t="s">
        <v>22223</v>
      </c>
      <c r="F5589" s="3" t="s">
        <v>22224</v>
      </c>
      <c r="G5589" s="3" t="s">
        <v>22223</v>
      </c>
      <c r="H5589" s="3" t="s">
        <v>39088</v>
      </c>
      <c r="I5589" s="3" t="s">
        <v>39088</v>
      </c>
      <c r="J5589" s="3" t="s">
        <v>39089</v>
      </c>
      <c r="K5589" s="3" t="s">
        <v>39088</v>
      </c>
      <c r="L5589" s="5"/>
      <c r="M5589" s="5"/>
      <c r="N5589" s="5"/>
      <c r="O5589" s="5"/>
      <c r="P5589" s="5"/>
      <c r="Q5589" s="5"/>
      <c r="R5589" s="5"/>
      <c r="S5589" s="5"/>
      <c r="T5589" s="5"/>
      <c r="U5589" s="5"/>
      <c r="V5589" s="5"/>
      <c r="W5589" s="5"/>
      <c r="X5589" s="5"/>
      <c r="Y5589" s="5"/>
      <c r="Z5589" s="5"/>
    </row>
    <row r="5590" spans="1:26" ht="13.5" customHeight="1" x14ac:dyDescent="0.25">
      <c r="A5590" s="3" t="s">
        <v>213</v>
      </c>
      <c r="B5590" s="2" t="s">
        <v>44356</v>
      </c>
      <c r="C5590" s="2" t="s">
        <v>22225</v>
      </c>
      <c r="D5590" s="3" t="s">
        <v>22226</v>
      </c>
      <c r="E5590" s="3" t="s">
        <v>22226</v>
      </c>
      <c r="F5590" s="3" t="s">
        <v>22227</v>
      </c>
      <c r="G5590" s="3" t="s">
        <v>22226</v>
      </c>
      <c r="H5590" s="3" t="s">
        <v>39090</v>
      </c>
      <c r="I5590" s="3" t="s">
        <v>39090</v>
      </c>
      <c r="J5590" s="3" t="s">
        <v>39091</v>
      </c>
      <c r="K5590" s="3" t="s">
        <v>39090</v>
      </c>
      <c r="L5590" s="5"/>
      <c r="M5590" s="5"/>
      <c r="N5590" s="5"/>
      <c r="O5590" s="5"/>
      <c r="P5590" s="5"/>
      <c r="Q5590" s="5"/>
      <c r="R5590" s="5"/>
      <c r="S5590" s="5"/>
      <c r="T5590" s="5"/>
      <c r="U5590" s="5"/>
      <c r="V5590" s="5"/>
      <c r="W5590" s="5"/>
      <c r="X5590" s="5"/>
      <c r="Y5590" s="5"/>
      <c r="Z5590" s="5"/>
    </row>
    <row r="5591" spans="1:26" ht="13.5" customHeight="1" x14ac:dyDescent="0.25">
      <c r="A5591" s="3" t="s">
        <v>213</v>
      </c>
      <c r="B5591" s="2" t="s">
        <v>44357</v>
      </c>
      <c r="C5591" s="2" t="s">
        <v>22228</v>
      </c>
      <c r="D5591" s="3" t="s">
        <v>22229</v>
      </c>
      <c r="E5591" s="3" t="s">
        <v>22229</v>
      </c>
      <c r="F5591" s="3" t="s">
        <v>22230</v>
      </c>
      <c r="G5591" s="3" t="s">
        <v>22229</v>
      </c>
      <c r="H5591" s="3" t="s">
        <v>39092</v>
      </c>
      <c r="I5591" s="3" t="s">
        <v>39092</v>
      </c>
      <c r="J5591" s="3" t="s">
        <v>39093</v>
      </c>
      <c r="K5591" s="3" t="s">
        <v>39092</v>
      </c>
      <c r="L5591" s="5"/>
      <c r="M5591" s="5"/>
      <c r="N5591" s="5"/>
      <c r="O5591" s="5"/>
      <c r="P5591" s="5"/>
      <c r="Q5591" s="5"/>
      <c r="R5591" s="5"/>
      <c r="S5591" s="5"/>
      <c r="T5591" s="5"/>
      <c r="U5591" s="5"/>
      <c r="V5591" s="5"/>
      <c r="W5591" s="5"/>
      <c r="X5591" s="5"/>
      <c r="Y5591" s="5"/>
      <c r="Z5591" s="5"/>
    </row>
    <row r="5592" spans="1:26" ht="13.5" customHeight="1" x14ac:dyDescent="0.25">
      <c r="A5592" s="3" t="s">
        <v>493</v>
      </c>
      <c r="B5592" s="2" t="s">
        <v>44358</v>
      </c>
      <c r="C5592" s="2" t="s">
        <v>22231</v>
      </c>
      <c r="D5592" s="3" t="s">
        <v>22232</v>
      </c>
      <c r="E5592" s="3" t="s">
        <v>22233</v>
      </c>
      <c r="F5592" s="3" t="s">
        <v>22234</v>
      </c>
      <c r="G5592" s="3" t="s">
        <v>22235</v>
      </c>
      <c r="H5592" s="3" t="s">
        <v>39094</v>
      </c>
      <c r="I5592" s="3" t="s">
        <v>39095</v>
      </c>
      <c r="J5592" s="3" t="s">
        <v>39096</v>
      </c>
      <c r="K5592" s="3" t="s">
        <v>39097</v>
      </c>
      <c r="L5592" s="5"/>
      <c r="M5592" s="5"/>
      <c r="N5592" s="5"/>
      <c r="O5592" s="5"/>
      <c r="P5592" s="5"/>
      <c r="Q5592" s="5"/>
      <c r="R5592" s="5"/>
      <c r="S5592" s="5"/>
      <c r="T5592" s="5"/>
      <c r="U5592" s="5"/>
      <c r="V5592" s="5"/>
      <c r="W5592" s="5"/>
      <c r="X5592" s="5"/>
      <c r="Y5592" s="5"/>
      <c r="Z5592" s="5"/>
    </row>
    <row r="5593" spans="1:26" ht="13.5" customHeight="1" x14ac:dyDescent="0.25">
      <c r="A5593" s="3" t="s">
        <v>493</v>
      </c>
      <c r="B5593" s="2" t="s">
        <v>44359</v>
      </c>
      <c r="C5593" s="2" t="s">
        <v>22236</v>
      </c>
      <c r="D5593" s="3" t="s">
        <v>22237</v>
      </c>
      <c r="E5593" s="3" t="s">
        <v>22238</v>
      </c>
      <c r="F5593" s="3" t="s">
        <v>22239</v>
      </c>
      <c r="G5593" s="3" t="s">
        <v>22240</v>
      </c>
      <c r="H5593" s="3" t="s">
        <v>39098</v>
      </c>
      <c r="I5593" s="3" t="s">
        <v>39099</v>
      </c>
      <c r="J5593" s="3" t="s">
        <v>39100</v>
      </c>
      <c r="K5593" s="3" t="s">
        <v>39101</v>
      </c>
      <c r="L5593" s="5"/>
      <c r="M5593" s="5"/>
      <c r="N5593" s="5"/>
      <c r="O5593" s="5"/>
      <c r="P5593" s="5"/>
      <c r="Q5593" s="5"/>
      <c r="R5593" s="5"/>
      <c r="S5593" s="5"/>
      <c r="T5593" s="5"/>
      <c r="U5593" s="5"/>
      <c r="V5593" s="5"/>
      <c r="W5593" s="5"/>
      <c r="X5593" s="5"/>
      <c r="Y5593" s="5"/>
      <c r="Z5593" s="5"/>
    </row>
    <row r="5594" spans="1:26" ht="13.5" customHeight="1" x14ac:dyDescent="0.25">
      <c r="A5594" s="3" t="s">
        <v>1667</v>
      </c>
      <c r="B5594" s="2" t="s">
        <v>44360</v>
      </c>
      <c r="C5594" s="2" t="s">
        <v>22241</v>
      </c>
      <c r="D5594" s="3" t="s">
        <v>22242</v>
      </c>
      <c r="E5594" s="3" t="s">
        <v>22242</v>
      </c>
      <c r="F5594" s="3" t="s">
        <v>22243</v>
      </c>
      <c r="G5594" s="3" t="s">
        <v>22244</v>
      </c>
      <c r="H5594" s="3" t="s">
        <v>39102</v>
      </c>
      <c r="I5594" s="3" t="s">
        <v>39102</v>
      </c>
      <c r="J5594" s="3" t="s">
        <v>39103</v>
      </c>
      <c r="K5594" s="3" t="s">
        <v>39104</v>
      </c>
      <c r="L5594" s="5"/>
      <c r="M5594" s="5"/>
      <c r="N5594" s="5"/>
      <c r="O5594" s="5"/>
      <c r="P5594" s="5"/>
      <c r="Q5594" s="5"/>
      <c r="R5594" s="5"/>
      <c r="S5594" s="5"/>
      <c r="T5594" s="5"/>
      <c r="U5594" s="5"/>
      <c r="V5594" s="5"/>
      <c r="W5594" s="5"/>
      <c r="X5594" s="5"/>
      <c r="Y5594" s="5"/>
      <c r="Z5594" s="5"/>
    </row>
    <row r="5595" spans="1:26" ht="13.5" customHeight="1" x14ac:dyDescent="0.25">
      <c r="A5595" s="3" t="s">
        <v>988</v>
      </c>
      <c r="B5595" s="2" t="s">
        <v>44360</v>
      </c>
      <c r="C5595" s="2" t="s">
        <v>22241</v>
      </c>
      <c r="D5595" s="3" t="s">
        <v>22242</v>
      </c>
      <c r="E5595" s="3" t="s">
        <v>22242</v>
      </c>
      <c r="F5595" s="3" t="s">
        <v>22243</v>
      </c>
      <c r="G5595" s="3" t="s">
        <v>22244</v>
      </c>
      <c r="H5595" s="3" t="s">
        <v>39102</v>
      </c>
      <c r="I5595" s="3" t="s">
        <v>39102</v>
      </c>
      <c r="J5595" s="3" t="s">
        <v>39103</v>
      </c>
      <c r="K5595" s="3" t="s">
        <v>39104</v>
      </c>
      <c r="L5595" s="5"/>
      <c r="M5595" s="5"/>
      <c r="N5595" s="5"/>
      <c r="O5595" s="5"/>
      <c r="P5595" s="5"/>
      <c r="Q5595" s="5"/>
      <c r="R5595" s="5"/>
      <c r="S5595" s="5"/>
      <c r="T5595" s="5"/>
      <c r="U5595" s="5"/>
      <c r="V5595" s="5"/>
      <c r="W5595" s="5"/>
      <c r="X5595" s="5"/>
      <c r="Y5595" s="5"/>
      <c r="Z5595" s="5"/>
    </row>
    <row r="5596" spans="1:26" ht="13.5" customHeight="1" x14ac:dyDescent="0.25">
      <c r="A5596" s="3" t="s">
        <v>9</v>
      </c>
      <c r="B5596" s="2" t="s">
        <v>44361</v>
      </c>
      <c r="C5596" s="2" t="s">
        <v>22245</v>
      </c>
      <c r="D5596" s="3" t="s">
        <v>22246</v>
      </c>
      <c r="E5596" s="3" t="s">
        <v>22247</v>
      </c>
      <c r="F5596" s="3" t="s">
        <v>22248</v>
      </c>
      <c r="G5596" s="3" t="s">
        <v>22249</v>
      </c>
      <c r="H5596" s="3" t="s">
        <v>39105</v>
      </c>
      <c r="I5596" s="3" t="s">
        <v>39106</v>
      </c>
      <c r="J5596" s="3" t="s">
        <v>39107</v>
      </c>
      <c r="K5596" s="3" t="s">
        <v>39108</v>
      </c>
      <c r="L5596" s="5"/>
      <c r="M5596" s="5"/>
      <c r="N5596" s="5"/>
      <c r="O5596" s="5"/>
      <c r="P5596" s="5"/>
      <c r="Q5596" s="5"/>
      <c r="R5596" s="5"/>
      <c r="S5596" s="5"/>
      <c r="T5596" s="5"/>
      <c r="U5596" s="5"/>
      <c r="V5596" s="5"/>
      <c r="W5596" s="5"/>
      <c r="X5596" s="5"/>
      <c r="Y5596" s="5"/>
      <c r="Z5596" s="5"/>
    </row>
    <row r="5597" spans="1:26" ht="13.5" customHeight="1" x14ac:dyDescent="0.25">
      <c r="A5597" s="3" t="s">
        <v>9</v>
      </c>
      <c r="B5597" s="2" t="s">
        <v>44362</v>
      </c>
      <c r="C5597" s="2" t="s">
        <v>22250</v>
      </c>
      <c r="D5597" s="3" t="s">
        <v>22251</v>
      </c>
      <c r="E5597" s="3" t="s">
        <v>22252</v>
      </c>
      <c r="F5597" s="3" t="s">
        <v>22253</v>
      </c>
      <c r="G5597" s="3" t="s">
        <v>22254</v>
      </c>
      <c r="H5597" s="3" t="s">
        <v>39109</v>
      </c>
      <c r="I5597" s="3" t="s">
        <v>39110</v>
      </c>
      <c r="J5597" s="3" t="s">
        <v>39111</v>
      </c>
      <c r="K5597" s="4" t="s">
        <v>39112</v>
      </c>
      <c r="L5597" s="5"/>
      <c r="M5597" s="5"/>
      <c r="N5597" s="5"/>
      <c r="O5597" s="5"/>
      <c r="P5597" s="5"/>
      <c r="Q5597" s="5"/>
      <c r="R5597" s="5"/>
      <c r="S5597" s="5"/>
      <c r="T5597" s="5"/>
      <c r="U5597" s="5"/>
      <c r="V5597" s="5"/>
      <c r="W5597" s="5"/>
      <c r="X5597" s="5"/>
      <c r="Y5597" s="5"/>
      <c r="Z5597" s="5"/>
    </row>
    <row r="5598" spans="1:26" ht="13.5" customHeight="1" x14ac:dyDescent="0.25">
      <c r="A5598" s="3" t="s">
        <v>9</v>
      </c>
      <c r="B5598" s="2" t="s">
        <v>44363</v>
      </c>
      <c r="C5598" s="2" t="s">
        <v>22255</v>
      </c>
      <c r="D5598" s="3" t="s">
        <v>22256</v>
      </c>
      <c r="E5598" s="3" t="s">
        <v>22256</v>
      </c>
      <c r="F5598" s="3" t="s">
        <v>22257</v>
      </c>
      <c r="G5598" s="3" t="s">
        <v>22258</v>
      </c>
      <c r="H5598" s="3" t="s">
        <v>39113</v>
      </c>
      <c r="I5598" s="3" t="s">
        <v>39113</v>
      </c>
      <c r="J5598" s="3" t="s">
        <v>39114</v>
      </c>
      <c r="K5598" s="4" t="s">
        <v>39115</v>
      </c>
      <c r="L5598" s="5"/>
      <c r="M5598" s="5"/>
      <c r="N5598" s="5"/>
      <c r="O5598" s="5"/>
      <c r="P5598" s="5"/>
      <c r="Q5598" s="5"/>
      <c r="R5598" s="5"/>
      <c r="S5598" s="5"/>
      <c r="T5598" s="5"/>
      <c r="U5598" s="5"/>
      <c r="V5598" s="5"/>
      <c r="W5598" s="5"/>
      <c r="X5598" s="5"/>
      <c r="Y5598" s="5"/>
      <c r="Z5598" s="5"/>
    </row>
    <row r="5599" spans="1:26" ht="13.5" customHeight="1" x14ac:dyDescent="0.25">
      <c r="A5599" s="3" t="s">
        <v>9</v>
      </c>
      <c r="B5599" s="2" t="s">
        <v>44364</v>
      </c>
      <c r="C5599" s="2" t="s">
        <v>22259</v>
      </c>
      <c r="D5599" s="3" t="s">
        <v>22260</v>
      </c>
      <c r="E5599" s="3" t="s">
        <v>22261</v>
      </c>
      <c r="F5599" s="3" t="s">
        <v>22262</v>
      </c>
      <c r="G5599" s="3" t="s">
        <v>22263</v>
      </c>
      <c r="H5599" s="3" t="s">
        <v>39116</v>
      </c>
      <c r="I5599" s="3" t="s">
        <v>39117</v>
      </c>
      <c r="J5599" s="3" t="s">
        <v>39118</v>
      </c>
      <c r="K5599" s="3" t="s">
        <v>39119</v>
      </c>
      <c r="L5599" s="5"/>
      <c r="M5599" s="5"/>
      <c r="N5599" s="5"/>
      <c r="O5599" s="5"/>
      <c r="P5599" s="5"/>
      <c r="Q5599" s="5"/>
      <c r="R5599" s="5"/>
      <c r="S5599" s="5"/>
      <c r="T5599" s="5"/>
      <c r="U5599" s="5"/>
      <c r="V5599" s="5"/>
      <c r="W5599" s="5"/>
      <c r="X5599" s="5"/>
      <c r="Y5599" s="5"/>
      <c r="Z5599" s="5"/>
    </row>
    <row r="5600" spans="1:26" ht="13.5" customHeight="1" x14ac:dyDescent="0.25">
      <c r="A5600" s="3" t="s">
        <v>9</v>
      </c>
      <c r="B5600" s="2" t="s">
        <v>44365</v>
      </c>
      <c r="C5600" s="2" t="s">
        <v>22264</v>
      </c>
      <c r="D5600" s="3" t="s">
        <v>22265</v>
      </c>
      <c r="E5600" s="3" t="s">
        <v>22266</v>
      </c>
      <c r="F5600" s="3" t="s">
        <v>22267</v>
      </c>
      <c r="G5600" s="3" t="s">
        <v>22268</v>
      </c>
      <c r="H5600" s="3" t="s">
        <v>39120</v>
      </c>
      <c r="I5600" s="3" t="s">
        <v>39121</v>
      </c>
      <c r="J5600" s="3" t="s">
        <v>39122</v>
      </c>
      <c r="K5600" s="3" t="s">
        <v>39123</v>
      </c>
      <c r="L5600" s="5"/>
      <c r="M5600" s="5"/>
      <c r="N5600" s="5"/>
      <c r="O5600" s="5"/>
      <c r="P5600" s="5"/>
      <c r="Q5600" s="5"/>
      <c r="R5600" s="5"/>
      <c r="S5600" s="5"/>
      <c r="T5600" s="5"/>
      <c r="U5600" s="5"/>
      <c r="V5600" s="5"/>
      <c r="W5600" s="5"/>
      <c r="X5600" s="5"/>
      <c r="Y5600" s="5"/>
      <c r="Z5600" s="5"/>
    </row>
    <row r="5601" spans="1:26" ht="13.5" customHeight="1" x14ac:dyDescent="0.25">
      <c r="A5601" s="3" t="s">
        <v>9</v>
      </c>
      <c r="B5601" s="2" t="s">
        <v>44366</v>
      </c>
      <c r="C5601" s="2" t="s">
        <v>22269</v>
      </c>
      <c r="D5601" s="3" t="s">
        <v>22270</v>
      </c>
      <c r="E5601" s="3" t="s">
        <v>22271</v>
      </c>
      <c r="F5601" s="3" t="s">
        <v>22272</v>
      </c>
      <c r="G5601" s="3" t="s">
        <v>22273</v>
      </c>
      <c r="H5601" s="3" t="s">
        <v>39124</v>
      </c>
      <c r="I5601" s="3" t="s">
        <v>39125</v>
      </c>
      <c r="J5601" s="3" t="s">
        <v>39126</v>
      </c>
      <c r="K5601" s="3" t="s">
        <v>39127</v>
      </c>
      <c r="L5601" s="5"/>
      <c r="M5601" s="5"/>
      <c r="N5601" s="5"/>
      <c r="O5601" s="5"/>
      <c r="P5601" s="5"/>
      <c r="Q5601" s="5"/>
      <c r="R5601" s="5"/>
      <c r="S5601" s="5"/>
      <c r="T5601" s="5"/>
      <c r="U5601" s="5"/>
      <c r="V5601" s="5"/>
      <c r="W5601" s="5"/>
      <c r="X5601" s="5"/>
      <c r="Y5601" s="5"/>
      <c r="Z5601" s="5"/>
    </row>
    <row r="5602" spans="1:26" ht="13.5" customHeight="1" x14ac:dyDescent="0.25">
      <c r="A5602" s="3" t="s">
        <v>988</v>
      </c>
      <c r="B5602" s="2" t="s">
        <v>44367</v>
      </c>
      <c r="C5602" s="2" t="s">
        <v>22274</v>
      </c>
      <c r="D5602" s="3" t="s">
        <v>22275</v>
      </c>
      <c r="E5602" s="3" t="s">
        <v>22275</v>
      </c>
      <c r="F5602" s="3" t="s">
        <v>22276</v>
      </c>
      <c r="G5602" s="3" t="s">
        <v>22277</v>
      </c>
      <c r="H5602" s="3" t="s">
        <v>39128</v>
      </c>
      <c r="I5602" s="3" t="s">
        <v>39128</v>
      </c>
      <c r="J5602" s="3" t="s">
        <v>39129</v>
      </c>
      <c r="K5602" s="3" t="s">
        <v>39130</v>
      </c>
      <c r="L5602" s="5"/>
      <c r="M5602" s="5"/>
      <c r="N5602" s="5"/>
      <c r="O5602" s="5"/>
      <c r="P5602" s="5"/>
      <c r="Q5602" s="5"/>
      <c r="R5602" s="5"/>
      <c r="S5602" s="5"/>
      <c r="T5602" s="5"/>
      <c r="U5602" s="5"/>
      <c r="V5602" s="5"/>
      <c r="W5602" s="5"/>
      <c r="X5602" s="5"/>
      <c r="Y5602" s="5"/>
      <c r="Z5602" s="5"/>
    </row>
    <row r="5603" spans="1:26" ht="13.5" customHeight="1" x14ac:dyDescent="0.25">
      <c r="A5603" s="3" t="s">
        <v>1667</v>
      </c>
      <c r="B5603" s="2" t="s">
        <v>44367</v>
      </c>
      <c r="C5603" s="2" t="s">
        <v>22274</v>
      </c>
      <c r="D5603" s="3" t="s">
        <v>22275</v>
      </c>
      <c r="E5603" s="3" t="s">
        <v>22275</v>
      </c>
      <c r="F5603" s="3" t="s">
        <v>22276</v>
      </c>
      <c r="G5603" s="3" t="s">
        <v>22277</v>
      </c>
      <c r="H5603" s="3" t="s">
        <v>39128</v>
      </c>
      <c r="I5603" s="3" t="s">
        <v>39128</v>
      </c>
      <c r="J5603" s="3" t="s">
        <v>39129</v>
      </c>
      <c r="K5603" s="3" t="s">
        <v>39130</v>
      </c>
      <c r="L5603" s="5"/>
      <c r="M5603" s="5"/>
      <c r="N5603" s="5"/>
      <c r="O5603" s="5"/>
      <c r="P5603" s="5"/>
      <c r="Q5603" s="5"/>
      <c r="R5603" s="5"/>
      <c r="S5603" s="5"/>
      <c r="T5603" s="5"/>
      <c r="U5603" s="5"/>
      <c r="V5603" s="5"/>
      <c r="W5603" s="5"/>
      <c r="X5603" s="5"/>
      <c r="Y5603" s="5"/>
      <c r="Z5603" s="5"/>
    </row>
    <row r="5604" spans="1:26" ht="13.5" customHeight="1" x14ac:dyDescent="0.25">
      <c r="A5604" s="3" t="s">
        <v>9</v>
      </c>
      <c r="B5604" s="2" t="s">
        <v>44368</v>
      </c>
      <c r="C5604" s="2" t="s">
        <v>22278</v>
      </c>
      <c r="D5604" s="3" t="s">
        <v>22279</v>
      </c>
      <c r="E5604" s="3" t="s">
        <v>22280</v>
      </c>
      <c r="F5604" s="3" t="s">
        <v>22281</v>
      </c>
      <c r="G5604" s="3" t="s">
        <v>22282</v>
      </c>
      <c r="H5604" s="3" t="s">
        <v>39131</v>
      </c>
      <c r="I5604" s="3" t="s">
        <v>39132</v>
      </c>
      <c r="J5604" s="3" t="s">
        <v>39133</v>
      </c>
      <c r="K5604" s="4" t="s">
        <v>39134</v>
      </c>
      <c r="L5604" s="5"/>
      <c r="M5604" s="5"/>
      <c r="N5604" s="5"/>
      <c r="O5604" s="5"/>
      <c r="P5604" s="5"/>
      <c r="Q5604" s="5"/>
      <c r="R5604" s="5"/>
      <c r="S5604" s="5"/>
      <c r="T5604" s="5"/>
      <c r="U5604" s="5"/>
      <c r="V5604" s="5"/>
      <c r="W5604" s="5"/>
      <c r="X5604" s="5"/>
      <c r="Y5604" s="5"/>
      <c r="Z5604" s="5"/>
    </row>
    <row r="5605" spans="1:26" ht="13.5" customHeight="1" x14ac:dyDescent="0.25">
      <c r="A5605" s="3" t="s">
        <v>9</v>
      </c>
      <c r="B5605" s="2" t="s">
        <v>44369</v>
      </c>
      <c r="C5605" s="2" t="s">
        <v>22283</v>
      </c>
      <c r="D5605" s="3" t="s">
        <v>22284</v>
      </c>
      <c r="E5605" s="3" t="s">
        <v>22285</v>
      </c>
      <c r="F5605" s="3" t="s">
        <v>22286</v>
      </c>
      <c r="G5605" s="3" t="s">
        <v>22287</v>
      </c>
      <c r="H5605" s="3" t="s">
        <v>39135</v>
      </c>
      <c r="I5605" s="3" t="s">
        <v>39136</v>
      </c>
      <c r="J5605" s="3" t="s">
        <v>39137</v>
      </c>
      <c r="K5605" s="4" t="s">
        <v>39138</v>
      </c>
      <c r="L5605" s="5"/>
      <c r="M5605" s="5"/>
      <c r="N5605" s="5"/>
      <c r="O5605" s="5"/>
      <c r="P5605" s="5"/>
      <c r="Q5605" s="5"/>
      <c r="R5605" s="5"/>
      <c r="S5605" s="5"/>
      <c r="T5605" s="5"/>
      <c r="U5605" s="5"/>
      <c r="V5605" s="5"/>
      <c r="W5605" s="5"/>
      <c r="X5605" s="5"/>
      <c r="Y5605" s="5"/>
      <c r="Z5605" s="5"/>
    </row>
    <row r="5606" spans="1:26" ht="13.5" customHeight="1" x14ac:dyDescent="0.25">
      <c r="A5606" s="3" t="s">
        <v>70</v>
      </c>
      <c r="B5606" s="2" t="s">
        <v>44370</v>
      </c>
      <c r="C5606" s="2" t="s">
        <v>22288</v>
      </c>
      <c r="D5606" s="3" t="s">
        <v>22289</v>
      </c>
      <c r="E5606" s="3" t="s">
        <v>22289</v>
      </c>
      <c r="F5606" s="3" t="s">
        <v>22290</v>
      </c>
      <c r="G5606" s="3" t="s">
        <v>22291</v>
      </c>
      <c r="H5606" s="3" t="s">
        <v>39139</v>
      </c>
      <c r="I5606" s="3" t="s">
        <v>39139</v>
      </c>
      <c r="J5606" s="3" t="s">
        <v>39140</v>
      </c>
      <c r="K5606" s="3" t="s">
        <v>39141</v>
      </c>
      <c r="L5606" s="5"/>
      <c r="M5606" s="5"/>
      <c r="N5606" s="5"/>
      <c r="O5606" s="5"/>
      <c r="P5606" s="5"/>
      <c r="Q5606" s="5"/>
      <c r="R5606" s="5"/>
      <c r="S5606" s="5"/>
      <c r="T5606" s="5"/>
      <c r="U5606" s="5"/>
      <c r="V5606" s="5"/>
      <c r="W5606" s="5"/>
      <c r="X5606" s="5"/>
      <c r="Y5606" s="5"/>
      <c r="Z5606" s="5"/>
    </row>
    <row r="5607" spans="1:26" ht="13.5" customHeight="1" x14ac:dyDescent="0.25">
      <c r="A5607" s="3" t="s">
        <v>70</v>
      </c>
      <c r="B5607" s="2" t="s">
        <v>44371</v>
      </c>
      <c r="C5607" s="2" t="s">
        <v>22292</v>
      </c>
      <c r="D5607" s="3" t="s">
        <v>22293</v>
      </c>
      <c r="E5607" s="3" t="s">
        <v>22293</v>
      </c>
      <c r="F5607" s="3" t="s">
        <v>22294</v>
      </c>
      <c r="G5607" s="3" t="s">
        <v>22295</v>
      </c>
      <c r="H5607" s="3" t="s">
        <v>39142</v>
      </c>
      <c r="I5607" s="3" t="s">
        <v>39142</v>
      </c>
      <c r="J5607" s="3" t="s">
        <v>39143</v>
      </c>
      <c r="K5607" s="3" t="s">
        <v>39144</v>
      </c>
      <c r="L5607" s="5"/>
      <c r="M5607" s="5"/>
      <c r="N5607" s="5"/>
      <c r="O5607" s="5"/>
      <c r="P5607" s="5"/>
      <c r="Q5607" s="5"/>
      <c r="R5607" s="5"/>
      <c r="S5607" s="5"/>
      <c r="T5607" s="5"/>
      <c r="U5607" s="5"/>
      <c r="V5607" s="5"/>
      <c r="W5607" s="5"/>
      <c r="X5607" s="5"/>
      <c r="Y5607" s="5"/>
      <c r="Z5607" s="5"/>
    </row>
    <row r="5608" spans="1:26" ht="13.5" customHeight="1" x14ac:dyDescent="0.25">
      <c r="A5608" s="3" t="s">
        <v>121</v>
      </c>
      <c r="B5608" s="2" t="s">
        <v>44372</v>
      </c>
      <c r="C5608" s="2" t="s">
        <v>22296</v>
      </c>
      <c r="D5608" s="3" t="s">
        <v>22297</v>
      </c>
      <c r="E5608" s="3" t="s">
        <v>22297</v>
      </c>
      <c r="F5608" s="3" t="s">
        <v>22298</v>
      </c>
      <c r="G5608" s="3" t="s">
        <v>22299</v>
      </c>
      <c r="H5608" s="3" t="s">
        <v>39145</v>
      </c>
      <c r="I5608" s="3" t="s">
        <v>39145</v>
      </c>
      <c r="J5608" s="3" t="s">
        <v>39146</v>
      </c>
      <c r="K5608" s="3" t="s">
        <v>39145</v>
      </c>
      <c r="L5608" s="5"/>
      <c r="M5608" s="5"/>
      <c r="N5608" s="5"/>
      <c r="O5608" s="5"/>
      <c r="P5608" s="5"/>
      <c r="Q5608" s="5"/>
      <c r="R5608" s="5"/>
      <c r="S5608" s="5"/>
      <c r="T5608" s="5"/>
      <c r="U5608" s="5"/>
      <c r="V5608" s="5"/>
      <c r="W5608" s="5"/>
      <c r="X5608" s="5"/>
      <c r="Y5608" s="5"/>
      <c r="Z5608" s="5"/>
    </row>
    <row r="5609" spans="1:26" ht="13.5" customHeight="1" x14ac:dyDescent="0.25">
      <c r="A5609" s="3" t="s">
        <v>162</v>
      </c>
      <c r="B5609" s="2" t="s">
        <v>44373</v>
      </c>
      <c r="C5609" s="2" t="s">
        <v>22300</v>
      </c>
      <c r="D5609" s="3" t="s">
        <v>22301</v>
      </c>
      <c r="E5609" s="3" t="s">
        <v>22302</v>
      </c>
      <c r="F5609" s="3" t="s">
        <v>22303</v>
      </c>
      <c r="G5609" s="3" t="s">
        <v>22301</v>
      </c>
      <c r="H5609" s="3" t="s">
        <v>39147</v>
      </c>
      <c r="I5609" s="3" t="s">
        <v>39148</v>
      </c>
      <c r="J5609" s="3" t="s">
        <v>39149</v>
      </c>
      <c r="K5609" s="3" t="s">
        <v>39147</v>
      </c>
      <c r="L5609" s="5"/>
      <c r="M5609" s="5"/>
      <c r="N5609" s="5"/>
      <c r="O5609" s="5"/>
      <c r="P5609" s="5"/>
      <c r="Q5609" s="5"/>
      <c r="R5609" s="5"/>
      <c r="S5609" s="5"/>
      <c r="T5609" s="5"/>
      <c r="U5609" s="5"/>
      <c r="V5609" s="5"/>
      <c r="W5609" s="5"/>
      <c r="X5609" s="5"/>
      <c r="Y5609" s="5"/>
      <c r="Z5609" s="5"/>
    </row>
    <row r="5610" spans="1:26" ht="13.5" customHeight="1" x14ac:dyDescent="0.25">
      <c r="A5610" s="3" t="s">
        <v>121</v>
      </c>
      <c r="B5610" s="2" t="s">
        <v>44374</v>
      </c>
      <c r="C5610" s="2" t="s">
        <v>22304</v>
      </c>
      <c r="D5610" s="3" t="s">
        <v>22305</v>
      </c>
      <c r="E5610" s="3" t="s">
        <v>22305</v>
      </c>
      <c r="F5610" s="3" t="s">
        <v>22306</v>
      </c>
      <c r="G5610" s="3" t="s">
        <v>22305</v>
      </c>
      <c r="H5610" s="3" t="s">
        <v>39150</v>
      </c>
      <c r="I5610" s="3" t="s">
        <v>39150</v>
      </c>
      <c r="J5610" s="3" t="s">
        <v>39151</v>
      </c>
      <c r="K5610" s="3" t="s">
        <v>39150</v>
      </c>
      <c r="L5610" s="5"/>
      <c r="M5610" s="5"/>
      <c r="N5610" s="5"/>
      <c r="O5610" s="5"/>
      <c r="P5610" s="5"/>
      <c r="Q5610" s="5"/>
      <c r="R5610" s="5"/>
      <c r="S5610" s="5"/>
      <c r="T5610" s="5"/>
      <c r="U5610" s="5"/>
      <c r="V5610" s="5"/>
      <c r="W5610" s="5"/>
      <c r="X5610" s="5"/>
      <c r="Y5610" s="5"/>
      <c r="Z5610" s="5"/>
    </row>
    <row r="5611" spans="1:26" ht="13.5" customHeight="1" x14ac:dyDescent="0.25">
      <c r="A5611" s="3" t="s">
        <v>2907</v>
      </c>
      <c r="B5611" s="2" t="s">
        <v>44375</v>
      </c>
      <c r="C5611" s="2" t="s">
        <v>22307</v>
      </c>
      <c r="D5611" s="3" t="s">
        <v>22308</v>
      </c>
      <c r="E5611" s="3" t="s">
        <v>22308</v>
      </c>
      <c r="F5611" s="3" t="s">
        <v>22309</v>
      </c>
      <c r="G5611" s="3" t="s">
        <v>22308</v>
      </c>
      <c r="H5611" s="3" t="s">
        <v>39152</v>
      </c>
      <c r="I5611" s="3" t="s">
        <v>39152</v>
      </c>
      <c r="J5611" s="3" t="s">
        <v>39153</v>
      </c>
      <c r="K5611" s="3" t="s">
        <v>39152</v>
      </c>
      <c r="L5611" s="5"/>
      <c r="M5611" s="5"/>
      <c r="N5611" s="5"/>
      <c r="O5611" s="5"/>
      <c r="P5611" s="5"/>
      <c r="Q5611" s="5"/>
      <c r="R5611" s="5"/>
      <c r="S5611" s="5"/>
      <c r="T5611" s="5"/>
      <c r="U5611" s="5"/>
      <c r="V5611" s="5"/>
      <c r="W5611" s="5"/>
      <c r="X5611" s="5"/>
      <c r="Y5611" s="5"/>
      <c r="Z5611" s="5"/>
    </row>
    <row r="5612" spans="1:26" ht="13.5" customHeight="1" x14ac:dyDescent="0.25">
      <c r="A5612" s="3" t="s">
        <v>36</v>
      </c>
      <c r="B5612" s="2" t="s">
        <v>44376</v>
      </c>
      <c r="C5612" s="2" t="s">
        <v>22310</v>
      </c>
      <c r="D5612" s="3" t="s">
        <v>22311</v>
      </c>
      <c r="E5612" s="3" t="s">
        <v>22312</v>
      </c>
      <c r="F5612" s="3" t="s">
        <v>22313</v>
      </c>
      <c r="G5612" s="3" t="s">
        <v>22314</v>
      </c>
      <c r="H5612" s="3" t="s">
        <v>39154</v>
      </c>
      <c r="I5612" s="3" t="s">
        <v>39154</v>
      </c>
      <c r="J5612" s="3" t="s">
        <v>39155</v>
      </c>
      <c r="K5612" s="3" t="s">
        <v>39156</v>
      </c>
      <c r="L5612" s="5"/>
      <c r="M5612" s="5"/>
      <c r="N5612" s="5"/>
      <c r="O5612" s="5"/>
      <c r="P5612" s="5"/>
      <c r="Q5612" s="5"/>
      <c r="R5612" s="5"/>
      <c r="S5612" s="5"/>
      <c r="T5612" s="5"/>
      <c r="U5612" s="5"/>
      <c r="V5612" s="5"/>
      <c r="W5612" s="5"/>
      <c r="X5612" s="5"/>
      <c r="Y5612" s="5"/>
      <c r="Z5612" s="5"/>
    </row>
    <row r="5613" spans="1:26" ht="13.5" customHeight="1" x14ac:dyDescent="0.25">
      <c r="A5613" s="3" t="s">
        <v>9</v>
      </c>
      <c r="B5613" s="2" t="s">
        <v>44376</v>
      </c>
      <c r="C5613" s="2" t="s">
        <v>22310</v>
      </c>
      <c r="D5613" s="3" t="s">
        <v>22311</v>
      </c>
      <c r="E5613" s="3" t="s">
        <v>22312</v>
      </c>
      <c r="F5613" s="3" t="s">
        <v>22313</v>
      </c>
      <c r="G5613" s="3" t="s">
        <v>22314</v>
      </c>
      <c r="H5613" s="3" t="s">
        <v>39154</v>
      </c>
      <c r="I5613" s="3" t="s">
        <v>39154</v>
      </c>
      <c r="J5613" s="3" t="s">
        <v>39155</v>
      </c>
      <c r="K5613" s="3" t="s">
        <v>39156</v>
      </c>
      <c r="L5613" s="5"/>
      <c r="M5613" s="5"/>
      <c r="N5613" s="5"/>
      <c r="O5613" s="5"/>
      <c r="P5613" s="5"/>
      <c r="Q5613" s="5"/>
      <c r="R5613" s="5"/>
      <c r="S5613" s="5"/>
      <c r="T5613" s="5"/>
      <c r="U5613" s="5"/>
      <c r="V5613" s="5"/>
      <c r="W5613" s="5"/>
      <c r="X5613" s="5"/>
      <c r="Y5613" s="5"/>
      <c r="Z5613" s="5"/>
    </row>
    <row r="5614" spans="1:26" ht="13.5" customHeight="1" x14ac:dyDescent="0.25">
      <c r="A5614" s="3" t="s">
        <v>106</v>
      </c>
      <c r="B5614" s="2" t="s">
        <v>44376</v>
      </c>
      <c r="C5614" s="2" t="s">
        <v>22310</v>
      </c>
      <c r="D5614" s="3" t="s">
        <v>22311</v>
      </c>
      <c r="E5614" s="3" t="s">
        <v>22312</v>
      </c>
      <c r="F5614" s="3" t="s">
        <v>22313</v>
      </c>
      <c r="G5614" s="3" t="s">
        <v>22314</v>
      </c>
      <c r="H5614" s="3" t="s">
        <v>39154</v>
      </c>
      <c r="I5614" s="3" t="s">
        <v>39154</v>
      </c>
      <c r="J5614" s="3" t="s">
        <v>39155</v>
      </c>
      <c r="K5614" s="3" t="s">
        <v>39156</v>
      </c>
      <c r="L5614" s="5"/>
      <c r="M5614" s="5"/>
      <c r="N5614" s="5"/>
      <c r="O5614" s="5"/>
      <c r="P5614" s="5"/>
      <c r="Q5614" s="5"/>
      <c r="R5614" s="5"/>
      <c r="S5614" s="5"/>
      <c r="T5614" s="5"/>
      <c r="U5614" s="5"/>
      <c r="V5614" s="5"/>
      <c r="W5614" s="5"/>
      <c r="X5614" s="5"/>
      <c r="Y5614" s="5"/>
      <c r="Z5614" s="5"/>
    </row>
    <row r="5615" spans="1:26" ht="13.5" customHeight="1" x14ac:dyDescent="0.25">
      <c r="A5615" s="5" t="s">
        <v>13581</v>
      </c>
      <c r="B5615" s="5" t="s">
        <v>44376</v>
      </c>
      <c r="C5615" s="5" t="s">
        <v>22310</v>
      </c>
      <c r="D5615" s="5" t="s">
        <v>22311</v>
      </c>
      <c r="E5615" s="1" t="s">
        <v>22312</v>
      </c>
      <c r="F5615" s="1" t="s">
        <v>22313</v>
      </c>
      <c r="G5615" s="1" t="s">
        <v>22314</v>
      </c>
      <c r="H5615" s="5" t="str">
        <f ca="1">IFERROR(__xludf.DUMMYFUNCTION("GOOGLETRANSLATE(D219,""en"",""ja"")"),"白血球")</f>
        <v>白血球</v>
      </c>
      <c r="I5615" s="5" t="str">
        <f ca="1">IFERROR(__xludf.DUMMYFUNCTION("GOOGLETRANSLATE(E219,""en"",""ja"")"),"白血球")</f>
        <v>白血球</v>
      </c>
      <c r="J5615" s="5" t="str">
        <f ca="1">IFERROR(__xludf.DUMMYFUNCTION("GOOGLETRANSLATE(F219,""en"",""ja"")"),"生物標本中の白血球の測定。")</f>
        <v>生物標本中の白血球の測定。</v>
      </c>
      <c r="K5615" s="5" t="str">
        <f ca="1">IFERROR(__xludf.DUMMYFUNCTION("GOOGLETRANSLATE(G219,""en"",""ja"")"),"白血球数")</f>
        <v>白血球数</v>
      </c>
      <c r="L5615" s="5"/>
      <c r="M5615" s="5"/>
      <c r="N5615" s="5"/>
      <c r="O5615" s="5"/>
      <c r="P5615" s="5"/>
      <c r="Q5615" s="5"/>
      <c r="R5615" s="5"/>
      <c r="S5615" s="5"/>
      <c r="T5615" s="5"/>
      <c r="U5615" s="5"/>
      <c r="V5615" s="5"/>
      <c r="W5615" s="5"/>
      <c r="X5615" s="5"/>
      <c r="Y5615" s="5"/>
      <c r="Z5615" s="5"/>
    </row>
    <row r="5616" spans="1:26" ht="13.5" customHeight="1" x14ac:dyDescent="0.25">
      <c r="A5616" s="3" t="s">
        <v>106</v>
      </c>
      <c r="B5616" s="2" t="s">
        <v>44377</v>
      </c>
      <c r="C5616" s="2" t="s">
        <v>22315</v>
      </c>
      <c r="D5616" s="3" t="s">
        <v>22316</v>
      </c>
      <c r="E5616" s="3" t="s">
        <v>22317</v>
      </c>
      <c r="F5616" s="3" t="s">
        <v>22318</v>
      </c>
      <c r="G5616" s="3" t="s">
        <v>22319</v>
      </c>
      <c r="H5616" s="3" t="s">
        <v>39157</v>
      </c>
      <c r="I5616" s="3" t="s">
        <v>39158</v>
      </c>
      <c r="J5616" s="3" t="s">
        <v>39159</v>
      </c>
      <c r="K5616" s="3" t="s">
        <v>39160</v>
      </c>
      <c r="L5616" s="5"/>
      <c r="M5616" s="5"/>
      <c r="N5616" s="5"/>
      <c r="O5616" s="5"/>
      <c r="P5616" s="5"/>
      <c r="Q5616" s="5"/>
      <c r="R5616" s="5"/>
      <c r="S5616" s="5"/>
      <c r="T5616" s="5"/>
      <c r="U5616" s="5"/>
      <c r="V5616" s="5"/>
      <c r="W5616" s="5"/>
      <c r="X5616" s="5"/>
      <c r="Y5616" s="5"/>
      <c r="Z5616" s="5"/>
    </row>
    <row r="5617" spans="1:26" ht="13.5" customHeight="1" x14ac:dyDescent="0.25">
      <c r="A5617" s="3" t="s">
        <v>9</v>
      </c>
      <c r="B5617" s="2" t="s">
        <v>44377</v>
      </c>
      <c r="C5617" s="2" t="s">
        <v>22315</v>
      </c>
      <c r="D5617" s="3" t="s">
        <v>22316</v>
      </c>
      <c r="E5617" s="3" t="s">
        <v>22317</v>
      </c>
      <c r="F5617" s="3" t="s">
        <v>22318</v>
      </c>
      <c r="G5617" s="3" t="s">
        <v>22319</v>
      </c>
      <c r="H5617" s="3" t="s">
        <v>39157</v>
      </c>
      <c r="I5617" s="3" t="s">
        <v>39158</v>
      </c>
      <c r="J5617" s="3" t="s">
        <v>39159</v>
      </c>
      <c r="K5617" s="3" t="s">
        <v>39160</v>
      </c>
      <c r="L5617" s="5"/>
      <c r="M5617" s="5"/>
      <c r="N5617" s="5"/>
      <c r="O5617" s="5"/>
      <c r="P5617" s="5"/>
      <c r="Q5617" s="5"/>
      <c r="R5617" s="5"/>
      <c r="S5617" s="5"/>
      <c r="T5617" s="5"/>
      <c r="U5617" s="5"/>
      <c r="V5617" s="5"/>
      <c r="W5617" s="5"/>
      <c r="X5617" s="5"/>
      <c r="Y5617" s="5"/>
      <c r="Z5617" s="5"/>
    </row>
    <row r="5618" spans="1:26" ht="13.5" customHeight="1" x14ac:dyDescent="0.25">
      <c r="A5618" s="3" t="s">
        <v>9</v>
      </c>
      <c r="B5618" s="2" t="s">
        <v>44378</v>
      </c>
      <c r="C5618" s="2" t="s">
        <v>22320</v>
      </c>
      <c r="D5618" s="3" t="s">
        <v>22321</v>
      </c>
      <c r="E5618" s="3" t="s">
        <v>22322</v>
      </c>
      <c r="F5618" s="3" t="s">
        <v>22323</v>
      </c>
      <c r="G5618" s="3" t="s">
        <v>22324</v>
      </c>
      <c r="H5618" s="3" t="s">
        <v>39161</v>
      </c>
      <c r="I5618" s="3" t="s">
        <v>39162</v>
      </c>
      <c r="J5618" s="3" t="s">
        <v>39163</v>
      </c>
      <c r="K5618" s="3" t="s">
        <v>39164</v>
      </c>
      <c r="L5618" s="5"/>
      <c r="M5618" s="5"/>
      <c r="N5618" s="5"/>
      <c r="O5618" s="5"/>
      <c r="P5618" s="5"/>
      <c r="Q5618" s="5"/>
      <c r="R5618" s="5"/>
      <c r="S5618" s="5"/>
      <c r="T5618" s="5"/>
      <c r="U5618" s="5"/>
      <c r="V5618" s="5"/>
      <c r="W5618" s="5"/>
      <c r="X5618" s="5"/>
      <c r="Y5618" s="5"/>
      <c r="Z5618" s="5"/>
    </row>
    <row r="5619" spans="1:26" ht="13.5" customHeight="1" x14ac:dyDescent="0.25">
      <c r="A5619" s="3" t="s">
        <v>9</v>
      </c>
      <c r="B5619" s="2" t="s">
        <v>44379</v>
      </c>
      <c r="C5619" s="2" t="s">
        <v>22325</v>
      </c>
      <c r="D5619" s="3" t="s">
        <v>22326</v>
      </c>
      <c r="E5619" s="3" t="s">
        <v>22327</v>
      </c>
      <c r="F5619" s="3" t="s">
        <v>22328</v>
      </c>
      <c r="G5619" s="3" t="s">
        <v>22329</v>
      </c>
      <c r="H5619" s="3" t="s">
        <v>39165</v>
      </c>
      <c r="I5619" s="3" t="s">
        <v>39166</v>
      </c>
      <c r="J5619" s="3" t="s">
        <v>39167</v>
      </c>
      <c r="K5619" s="3" t="s">
        <v>39165</v>
      </c>
      <c r="L5619" s="5"/>
      <c r="M5619" s="5"/>
      <c r="N5619" s="5"/>
      <c r="O5619" s="5"/>
      <c r="P5619" s="5"/>
      <c r="Q5619" s="5"/>
      <c r="R5619" s="5"/>
      <c r="S5619" s="5"/>
      <c r="T5619" s="5"/>
      <c r="U5619" s="5"/>
      <c r="V5619" s="5"/>
      <c r="W5619" s="5"/>
      <c r="X5619" s="5"/>
      <c r="Y5619" s="5"/>
      <c r="Z5619" s="5"/>
    </row>
    <row r="5620" spans="1:26" ht="13.5" customHeight="1" x14ac:dyDescent="0.25">
      <c r="A5620" s="3" t="s">
        <v>9</v>
      </c>
      <c r="B5620" s="2" t="s">
        <v>44380</v>
      </c>
      <c r="C5620" s="2" t="s">
        <v>22330</v>
      </c>
      <c r="D5620" s="3" t="s">
        <v>22331</v>
      </c>
      <c r="E5620" s="3" t="s">
        <v>22332</v>
      </c>
      <c r="F5620" s="3" t="s">
        <v>22333</v>
      </c>
      <c r="G5620" s="3" t="s">
        <v>22331</v>
      </c>
      <c r="H5620" s="3" t="s">
        <v>39168</v>
      </c>
      <c r="I5620" s="3" t="s">
        <v>39169</v>
      </c>
      <c r="J5620" s="3" t="s">
        <v>39170</v>
      </c>
      <c r="K5620" s="3" t="s">
        <v>39168</v>
      </c>
      <c r="L5620" s="5"/>
      <c r="M5620" s="5"/>
      <c r="N5620" s="5"/>
      <c r="O5620" s="5"/>
      <c r="P5620" s="5"/>
      <c r="Q5620" s="5"/>
      <c r="R5620" s="5"/>
      <c r="S5620" s="5"/>
      <c r="T5620" s="5"/>
      <c r="U5620" s="5"/>
      <c r="V5620" s="5"/>
      <c r="W5620" s="5"/>
      <c r="X5620" s="5"/>
      <c r="Y5620" s="5"/>
      <c r="Z5620" s="5"/>
    </row>
    <row r="5621" spans="1:26" ht="13.5" customHeight="1" x14ac:dyDescent="0.25">
      <c r="A5621" s="3" t="s">
        <v>9</v>
      </c>
      <c r="B5621" s="2" t="s">
        <v>44381</v>
      </c>
      <c r="C5621" s="2" t="s">
        <v>22334</v>
      </c>
      <c r="D5621" s="3" t="s">
        <v>22335</v>
      </c>
      <c r="E5621" s="3" t="s">
        <v>22336</v>
      </c>
      <c r="F5621" s="3" t="s">
        <v>22337</v>
      </c>
      <c r="G5621" s="3" t="s">
        <v>22338</v>
      </c>
      <c r="H5621" s="3" t="s">
        <v>39171</v>
      </c>
      <c r="I5621" s="3" t="s">
        <v>39172</v>
      </c>
      <c r="J5621" s="3" t="s">
        <v>39173</v>
      </c>
      <c r="K5621" s="3" t="s">
        <v>39174</v>
      </c>
      <c r="L5621" s="5"/>
      <c r="M5621" s="5"/>
      <c r="N5621" s="5"/>
      <c r="O5621" s="5"/>
      <c r="P5621" s="5"/>
      <c r="Q5621" s="5"/>
      <c r="R5621" s="5"/>
      <c r="S5621" s="5"/>
      <c r="T5621" s="5"/>
      <c r="U5621" s="5"/>
      <c r="V5621" s="5"/>
      <c r="W5621" s="5"/>
      <c r="X5621" s="5"/>
      <c r="Y5621" s="5"/>
      <c r="Z5621" s="5"/>
    </row>
    <row r="5622" spans="1:26" ht="13.5" customHeight="1" x14ac:dyDescent="0.25">
      <c r="A5622" s="3" t="s">
        <v>121</v>
      </c>
      <c r="B5622" s="2" t="s">
        <v>44382</v>
      </c>
      <c r="C5622" s="2" t="s">
        <v>22339</v>
      </c>
      <c r="D5622" s="3" t="s">
        <v>22340</v>
      </c>
      <c r="E5622" s="3" t="s">
        <v>22340</v>
      </c>
      <c r="F5622" s="3" t="s">
        <v>22341</v>
      </c>
      <c r="G5622" s="3" t="s">
        <v>22340</v>
      </c>
      <c r="H5622" s="3" t="s">
        <v>39175</v>
      </c>
      <c r="I5622" s="3" t="s">
        <v>39175</v>
      </c>
      <c r="J5622" s="3" t="s">
        <v>39176</v>
      </c>
      <c r="K5622" s="3" t="s">
        <v>39175</v>
      </c>
      <c r="L5622" s="5"/>
      <c r="M5622" s="5"/>
      <c r="N5622" s="5"/>
      <c r="O5622" s="5"/>
      <c r="P5622" s="5"/>
      <c r="Q5622" s="5"/>
      <c r="R5622" s="5"/>
      <c r="S5622" s="5"/>
      <c r="T5622" s="5"/>
      <c r="U5622" s="5"/>
      <c r="V5622" s="5"/>
      <c r="W5622" s="5"/>
      <c r="X5622" s="5"/>
      <c r="Y5622" s="5"/>
      <c r="Z5622" s="5"/>
    </row>
    <row r="5623" spans="1:26" ht="13.5" customHeight="1" x14ac:dyDescent="0.25">
      <c r="A5623" s="3" t="s">
        <v>84</v>
      </c>
      <c r="B5623" s="2" t="s">
        <v>44382</v>
      </c>
      <c r="C5623" s="2" t="s">
        <v>22339</v>
      </c>
      <c r="D5623" s="3" t="s">
        <v>22340</v>
      </c>
      <c r="E5623" s="3" t="s">
        <v>22340</v>
      </c>
      <c r="F5623" s="3" t="s">
        <v>22341</v>
      </c>
      <c r="G5623" s="3" t="s">
        <v>22340</v>
      </c>
      <c r="H5623" s="3" t="s">
        <v>39175</v>
      </c>
      <c r="I5623" s="3" t="s">
        <v>39175</v>
      </c>
      <c r="J5623" s="3" t="s">
        <v>39176</v>
      </c>
      <c r="K5623" s="3" t="s">
        <v>39175</v>
      </c>
      <c r="L5623" s="5"/>
      <c r="M5623" s="5"/>
      <c r="N5623" s="5"/>
      <c r="O5623" s="5"/>
      <c r="P5623" s="5"/>
      <c r="Q5623" s="5"/>
      <c r="R5623" s="5"/>
      <c r="S5623" s="5"/>
      <c r="T5623" s="5"/>
      <c r="U5623" s="5"/>
      <c r="V5623" s="5"/>
      <c r="W5623" s="5"/>
      <c r="X5623" s="5"/>
      <c r="Y5623" s="5"/>
      <c r="Z5623" s="5"/>
    </row>
    <row r="5624" spans="1:26" ht="13.5" customHeight="1" x14ac:dyDescent="0.25">
      <c r="A5624" s="3" t="s">
        <v>188</v>
      </c>
      <c r="B5624" s="2" t="s">
        <v>44383</v>
      </c>
      <c r="C5624" s="2" t="s">
        <v>22342</v>
      </c>
      <c r="D5624" s="3" t="s">
        <v>22343</v>
      </c>
      <c r="E5624" s="3" t="s">
        <v>22343</v>
      </c>
      <c r="F5624" s="3" t="s">
        <v>22344</v>
      </c>
      <c r="G5624" s="3" t="s">
        <v>22343</v>
      </c>
      <c r="H5624" s="3" t="s">
        <v>39177</v>
      </c>
      <c r="I5624" s="3" t="s">
        <v>39177</v>
      </c>
      <c r="J5624" s="3" t="s">
        <v>39178</v>
      </c>
      <c r="K5624" s="3" t="s">
        <v>39177</v>
      </c>
      <c r="L5624" s="5"/>
      <c r="M5624" s="5"/>
      <c r="N5624" s="5"/>
      <c r="O5624" s="5"/>
      <c r="P5624" s="5"/>
      <c r="Q5624" s="5"/>
      <c r="R5624" s="5"/>
      <c r="S5624" s="5"/>
      <c r="T5624" s="5"/>
      <c r="U5624" s="5"/>
      <c r="V5624" s="5"/>
      <c r="W5624" s="5"/>
      <c r="X5624" s="5"/>
      <c r="Y5624" s="5"/>
      <c r="Z5624" s="5"/>
    </row>
    <row r="5625" spans="1:26" ht="13.5" customHeight="1" x14ac:dyDescent="0.25">
      <c r="A5625" s="3" t="s">
        <v>1538</v>
      </c>
      <c r="B5625" s="2" t="s">
        <v>44383</v>
      </c>
      <c r="C5625" s="2" t="s">
        <v>22342</v>
      </c>
      <c r="D5625" s="3" t="s">
        <v>22343</v>
      </c>
      <c r="E5625" s="3" t="s">
        <v>22343</v>
      </c>
      <c r="F5625" s="3" t="s">
        <v>22344</v>
      </c>
      <c r="G5625" s="3" t="s">
        <v>22343</v>
      </c>
      <c r="H5625" s="3" t="s">
        <v>39177</v>
      </c>
      <c r="I5625" s="3" t="s">
        <v>39177</v>
      </c>
      <c r="J5625" s="3" t="s">
        <v>39178</v>
      </c>
      <c r="K5625" s="3" t="s">
        <v>39177</v>
      </c>
      <c r="L5625" s="5"/>
      <c r="M5625" s="5"/>
      <c r="N5625" s="5"/>
      <c r="O5625" s="5"/>
      <c r="P5625" s="5"/>
      <c r="Q5625" s="5"/>
      <c r="R5625" s="5"/>
      <c r="S5625" s="5"/>
      <c r="T5625" s="5"/>
      <c r="U5625" s="5"/>
      <c r="V5625" s="5"/>
      <c r="W5625" s="5"/>
      <c r="X5625" s="5"/>
      <c r="Y5625" s="5"/>
      <c r="Z5625" s="5"/>
    </row>
    <row r="5626" spans="1:26" ht="13.5" customHeight="1" x14ac:dyDescent="0.25">
      <c r="A5626" s="3" t="s">
        <v>1538</v>
      </c>
      <c r="B5626" s="2" t="s">
        <v>44384</v>
      </c>
      <c r="C5626" s="2" t="s">
        <v>22345</v>
      </c>
      <c r="D5626" s="3" t="s">
        <v>22346</v>
      </c>
      <c r="E5626" s="3" t="s">
        <v>22346</v>
      </c>
      <c r="F5626" s="3" t="s">
        <v>22347</v>
      </c>
      <c r="G5626" s="3" t="s">
        <v>22346</v>
      </c>
      <c r="H5626" s="3" t="s">
        <v>39179</v>
      </c>
      <c r="I5626" s="3" t="s">
        <v>39179</v>
      </c>
      <c r="J5626" s="3" t="s">
        <v>39180</v>
      </c>
      <c r="K5626" s="3" t="s">
        <v>39179</v>
      </c>
      <c r="L5626" s="5"/>
      <c r="M5626" s="5"/>
      <c r="N5626" s="5"/>
      <c r="O5626" s="5"/>
      <c r="P5626" s="5"/>
      <c r="Q5626" s="5"/>
      <c r="R5626" s="5"/>
      <c r="S5626" s="5"/>
      <c r="T5626" s="5"/>
      <c r="U5626" s="5"/>
      <c r="V5626" s="5"/>
      <c r="W5626" s="5"/>
      <c r="X5626" s="5"/>
      <c r="Y5626" s="5"/>
      <c r="Z5626" s="5"/>
    </row>
    <row r="5627" spans="1:26" ht="13.5" customHeight="1" x14ac:dyDescent="0.25">
      <c r="A5627" s="3" t="s">
        <v>188</v>
      </c>
      <c r="B5627" s="2" t="s">
        <v>44384</v>
      </c>
      <c r="C5627" s="2" t="s">
        <v>22345</v>
      </c>
      <c r="D5627" s="3" t="s">
        <v>22346</v>
      </c>
      <c r="E5627" s="3" t="s">
        <v>22346</v>
      </c>
      <c r="F5627" s="3" t="s">
        <v>22347</v>
      </c>
      <c r="G5627" s="3" t="s">
        <v>22346</v>
      </c>
      <c r="H5627" s="3" t="s">
        <v>39179</v>
      </c>
      <c r="I5627" s="3" t="s">
        <v>39179</v>
      </c>
      <c r="J5627" s="3" t="s">
        <v>39180</v>
      </c>
      <c r="K5627" s="3" t="s">
        <v>39179</v>
      </c>
      <c r="L5627" s="5"/>
      <c r="M5627" s="5"/>
      <c r="N5627" s="5"/>
      <c r="O5627" s="5"/>
      <c r="P5627" s="5"/>
      <c r="Q5627" s="5"/>
      <c r="R5627" s="5"/>
      <c r="S5627" s="5"/>
      <c r="T5627" s="5"/>
      <c r="U5627" s="5"/>
      <c r="V5627" s="5"/>
      <c r="W5627" s="5"/>
      <c r="X5627" s="5"/>
      <c r="Y5627" s="5"/>
      <c r="Z5627" s="5"/>
    </row>
    <row r="5628" spans="1:26" ht="13.5" customHeight="1" x14ac:dyDescent="0.25">
      <c r="A5628" s="3" t="s">
        <v>1538</v>
      </c>
      <c r="B5628" s="2" t="s">
        <v>44385</v>
      </c>
      <c r="C5628" s="2" t="s">
        <v>22348</v>
      </c>
      <c r="D5628" s="3" t="s">
        <v>22349</v>
      </c>
      <c r="E5628" s="3" t="s">
        <v>22349</v>
      </c>
      <c r="F5628" s="3" t="s">
        <v>22350</v>
      </c>
      <c r="G5628" s="3" t="s">
        <v>22349</v>
      </c>
      <c r="H5628" s="3" t="s">
        <v>39181</v>
      </c>
      <c r="I5628" s="3" t="s">
        <v>39181</v>
      </c>
      <c r="J5628" s="3" t="s">
        <v>39182</v>
      </c>
      <c r="K5628" s="3" t="s">
        <v>39181</v>
      </c>
      <c r="L5628" s="5"/>
      <c r="M5628" s="5"/>
      <c r="N5628" s="5"/>
      <c r="O5628" s="5"/>
      <c r="P5628" s="5"/>
      <c r="Q5628" s="5"/>
      <c r="R5628" s="5"/>
      <c r="S5628" s="5"/>
      <c r="T5628" s="5"/>
      <c r="U5628" s="5"/>
      <c r="V5628" s="5"/>
      <c r="W5628" s="5"/>
      <c r="X5628" s="5"/>
      <c r="Y5628" s="5"/>
      <c r="Z5628" s="5"/>
    </row>
    <row r="5629" spans="1:26" ht="13.5" customHeight="1" x14ac:dyDescent="0.25">
      <c r="A5629" s="3" t="s">
        <v>188</v>
      </c>
      <c r="B5629" s="2" t="s">
        <v>44385</v>
      </c>
      <c r="C5629" s="2" t="s">
        <v>22348</v>
      </c>
      <c r="D5629" s="3" t="s">
        <v>22349</v>
      </c>
      <c r="E5629" s="3" t="s">
        <v>22349</v>
      </c>
      <c r="F5629" s="3" t="s">
        <v>22350</v>
      </c>
      <c r="G5629" s="3" t="s">
        <v>22349</v>
      </c>
      <c r="H5629" s="3" t="s">
        <v>39181</v>
      </c>
      <c r="I5629" s="3" t="s">
        <v>39181</v>
      </c>
      <c r="J5629" s="3" t="s">
        <v>39182</v>
      </c>
      <c r="K5629" s="3" t="s">
        <v>39181</v>
      </c>
      <c r="L5629" s="5"/>
      <c r="M5629" s="5"/>
      <c r="N5629" s="5"/>
      <c r="O5629" s="5"/>
      <c r="P5629" s="5"/>
      <c r="Q5629" s="5"/>
      <c r="R5629" s="5"/>
      <c r="S5629" s="5"/>
      <c r="T5629" s="5"/>
      <c r="U5629" s="5"/>
      <c r="V5629" s="5"/>
      <c r="W5629" s="5"/>
      <c r="X5629" s="5"/>
      <c r="Y5629" s="5"/>
      <c r="Z5629" s="5"/>
    </row>
    <row r="5630" spans="1:26" ht="13.5" customHeight="1" x14ac:dyDescent="0.25">
      <c r="A5630" s="3" t="s">
        <v>1538</v>
      </c>
      <c r="B5630" s="2" t="s">
        <v>44386</v>
      </c>
      <c r="C5630" s="2" t="s">
        <v>22351</v>
      </c>
      <c r="D5630" s="3" t="s">
        <v>22352</v>
      </c>
      <c r="E5630" s="3" t="s">
        <v>22352</v>
      </c>
      <c r="F5630" s="3" t="s">
        <v>22353</v>
      </c>
      <c r="G5630" s="3" t="s">
        <v>22352</v>
      </c>
      <c r="H5630" s="3" t="s">
        <v>27226</v>
      </c>
      <c r="I5630" s="3" t="s">
        <v>27226</v>
      </c>
      <c r="J5630" s="3" t="s">
        <v>39183</v>
      </c>
      <c r="K5630" s="3" t="s">
        <v>27226</v>
      </c>
      <c r="L5630" s="5"/>
      <c r="M5630" s="5"/>
      <c r="N5630" s="5"/>
      <c r="O5630" s="5"/>
      <c r="P5630" s="5"/>
      <c r="Q5630" s="5"/>
      <c r="R5630" s="5"/>
      <c r="S5630" s="5"/>
      <c r="T5630" s="5"/>
      <c r="U5630" s="5"/>
      <c r="V5630" s="5"/>
      <c r="W5630" s="5"/>
      <c r="X5630" s="5"/>
      <c r="Y5630" s="5"/>
      <c r="Z5630" s="5"/>
    </row>
    <row r="5631" spans="1:26" ht="13.5" customHeight="1" x14ac:dyDescent="0.25">
      <c r="A5631" s="3" t="s">
        <v>188</v>
      </c>
      <c r="B5631" s="2" t="s">
        <v>44386</v>
      </c>
      <c r="C5631" s="2" t="s">
        <v>22351</v>
      </c>
      <c r="D5631" s="3" t="s">
        <v>22352</v>
      </c>
      <c r="E5631" s="3" t="s">
        <v>22352</v>
      </c>
      <c r="F5631" s="3" t="s">
        <v>22353</v>
      </c>
      <c r="G5631" s="3" t="s">
        <v>22352</v>
      </c>
      <c r="H5631" s="3" t="s">
        <v>27226</v>
      </c>
      <c r="I5631" s="3" t="s">
        <v>27226</v>
      </c>
      <c r="J5631" s="3" t="s">
        <v>39183</v>
      </c>
      <c r="K5631" s="3" t="s">
        <v>27226</v>
      </c>
      <c r="L5631" s="5"/>
      <c r="M5631" s="5"/>
      <c r="N5631" s="5"/>
      <c r="O5631" s="5"/>
      <c r="P5631" s="5"/>
      <c r="Q5631" s="5"/>
      <c r="R5631" s="5"/>
      <c r="S5631" s="5"/>
      <c r="T5631" s="5"/>
      <c r="U5631" s="5"/>
      <c r="V5631" s="5"/>
      <c r="W5631" s="5"/>
      <c r="X5631" s="5"/>
      <c r="Y5631" s="5"/>
      <c r="Z5631" s="5"/>
    </row>
    <row r="5632" spans="1:26" ht="13.5" customHeight="1" x14ac:dyDescent="0.25">
      <c r="A5632" s="3" t="s">
        <v>84</v>
      </c>
      <c r="B5632" s="2" t="s">
        <v>44387</v>
      </c>
      <c r="C5632" s="2" t="s">
        <v>22354</v>
      </c>
      <c r="D5632" s="3" t="s">
        <v>22355</v>
      </c>
      <c r="E5632" s="3" t="s">
        <v>22355</v>
      </c>
      <c r="F5632" s="3" t="s">
        <v>22356</v>
      </c>
      <c r="G5632" s="3" t="s">
        <v>22355</v>
      </c>
      <c r="H5632" s="3" t="s">
        <v>39184</v>
      </c>
      <c r="I5632" s="3" t="s">
        <v>39184</v>
      </c>
      <c r="J5632" s="3" t="s">
        <v>39185</v>
      </c>
      <c r="K5632" s="3" t="s">
        <v>39184</v>
      </c>
      <c r="L5632" s="5"/>
      <c r="M5632" s="5"/>
      <c r="N5632" s="5"/>
      <c r="O5632" s="5"/>
      <c r="P5632" s="5"/>
      <c r="Q5632" s="5"/>
      <c r="R5632" s="5"/>
      <c r="S5632" s="5"/>
      <c r="T5632" s="5"/>
      <c r="U5632" s="5"/>
      <c r="V5632" s="5"/>
      <c r="W5632" s="5"/>
      <c r="X5632" s="5"/>
      <c r="Y5632" s="5"/>
      <c r="Z5632" s="5"/>
    </row>
    <row r="5633" spans="1:26" ht="13.5" customHeight="1" x14ac:dyDescent="0.25">
      <c r="A5633" s="3" t="s">
        <v>36</v>
      </c>
      <c r="B5633" s="2" t="s">
        <v>44387</v>
      </c>
      <c r="C5633" s="2" t="s">
        <v>22354</v>
      </c>
      <c r="D5633" s="3" t="s">
        <v>22355</v>
      </c>
      <c r="E5633" s="3" t="s">
        <v>22355</v>
      </c>
      <c r="F5633" s="3" t="s">
        <v>22356</v>
      </c>
      <c r="G5633" s="3" t="s">
        <v>22355</v>
      </c>
      <c r="H5633" s="3" t="s">
        <v>39184</v>
      </c>
      <c r="I5633" s="3" t="s">
        <v>39184</v>
      </c>
      <c r="J5633" s="3" t="s">
        <v>39185</v>
      </c>
      <c r="K5633" s="3" t="s">
        <v>39184</v>
      </c>
      <c r="L5633" s="5"/>
      <c r="M5633" s="5"/>
      <c r="N5633" s="5"/>
      <c r="O5633" s="5"/>
      <c r="P5633" s="5"/>
      <c r="Q5633" s="5"/>
      <c r="R5633" s="5"/>
      <c r="S5633" s="5"/>
      <c r="T5633" s="5"/>
      <c r="U5633" s="5"/>
      <c r="V5633" s="5"/>
      <c r="W5633" s="5"/>
      <c r="X5633" s="5"/>
      <c r="Y5633" s="5"/>
      <c r="Z5633" s="5"/>
    </row>
    <row r="5634" spans="1:26" ht="13.5" customHeight="1" x14ac:dyDescent="0.25">
      <c r="A5634" s="5" t="s">
        <v>13581</v>
      </c>
      <c r="B5634" s="5" t="s">
        <v>44387</v>
      </c>
      <c r="C5634" s="5" t="s">
        <v>22354</v>
      </c>
      <c r="D5634" s="5" t="s">
        <v>22355</v>
      </c>
      <c r="E5634" s="1" t="s">
        <v>22355</v>
      </c>
      <c r="F5634" s="1" t="s">
        <v>22356</v>
      </c>
      <c r="G5634" s="1" t="s">
        <v>22355</v>
      </c>
      <c r="H5634" s="5" t="str">
        <f ca="1">IFERROR(__xludf.DUMMYFUNCTION("GOOGLETRANSLATE(D220,""en"",""ja"")"),"幅")</f>
        <v>幅</v>
      </c>
      <c r="I5634" s="5" t="str">
        <f ca="1">IFERROR(__xludf.DUMMYFUNCTION("GOOGLETRANSLATE(E220,""en"",""ja"")"),"幅")</f>
        <v>幅</v>
      </c>
      <c r="J5634" s="5" t="str">
        <f ca="1">IFERROR(__xludf.DUMMYFUNCTION("GOOGLETRANSLATE(F220,""en"",""ja"")"),"左右の何かの範囲または測定値。(NCI)")</f>
        <v>左右の何かの範囲または測定値。(NCI)</v>
      </c>
      <c r="K5634" s="5" t="str">
        <f ca="1">IFERROR(__xludf.DUMMYFUNCTION("GOOGLETRANSLATE(G220,""en"",""ja"")"),"幅")</f>
        <v>幅</v>
      </c>
      <c r="L5634" s="5"/>
      <c r="M5634" s="5"/>
      <c r="N5634" s="5"/>
      <c r="O5634" s="5"/>
      <c r="P5634" s="5"/>
      <c r="Q5634" s="5"/>
      <c r="R5634" s="5"/>
      <c r="S5634" s="5"/>
      <c r="T5634" s="5"/>
      <c r="U5634" s="5"/>
      <c r="V5634" s="5"/>
      <c r="W5634" s="5"/>
      <c r="X5634" s="5"/>
      <c r="Y5634" s="5"/>
      <c r="Z5634" s="5"/>
    </row>
    <row r="5635" spans="1:26" ht="13.5" customHeight="1" x14ac:dyDescent="0.25">
      <c r="A5635" s="3" t="s">
        <v>506</v>
      </c>
      <c r="B5635" s="2" t="s">
        <v>44388</v>
      </c>
      <c r="C5635" s="2" t="s">
        <v>22357</v>
      </c>
      <c r="D5635" s="3" t="s">
        <v>22358</v>
      </c>
      <c r="E5635" s="3" t="s">
        <v>22358</v>
      </c>
      <c r="F5635" s="3" t="s">
        <v>22359</v>
      </c>
      <c r="G5635" s="3" t="s">
        <v>22360</v>
      </c>
      <c r="H5635" s="3" t="s">
        <v>39186</v>
      </c>
      <c r="I5635" s="3" t="s">
        <v>39186</v>
      </c>
      <c r="J5635" s="3" t="s">
        <v>39187</v>
      </c>
      <c r="K5635" s="3" t="s">
        <v>39188</v>
      </c>
      <c r="L5635" s="5"/>
      <c r="M5635" s="5"/>
      <c r="N5635" s="5"/>
      <c r="O5635" s="5"/>
      <c r="P5635" s="5"/>
      <c r="Q5635" s="5"/>
      <c r="R5635" s="5"/>
      <c r="S5635" s="5"/>
      <c r="T5635" s="5"/>
      <c r="U5635" s="5"/>
      <c r="V5635" s="5"/>
      <c r="W5635" s="5"/>
      <c r="X5635" s="5"/>
      <c r="Y5635" s="5"/>
      <c r="Z5635" s="5"/>
    </row>
    <row r="5636" spans="1:26" ht="13.5" customHeight="1" x14ac:dyDescent="0.25">
      <c r="A5636" s="3" t="s">
        <v>121</v>
      </c>
      <c r="B5636" s="2" t="s">
        <v>44389</v>
      </c>
      <c r="C5636" s="2" t="s">
        <v>22361</v>
      </c>
      <c r="D5636" s="3" t="s">
        <v>22362</v>
      </c>
      <c r="E5636" s="3" t="s">
        <v>22362</v>
      </c>
      <c r="F5636" s="3" t="s">
        <v>22363</v>
      </c>
      <c r="G5636" s="3" t="s">
        <v>22362</v>
      </c>
      <c r="H5636" s="3" t="s">
        <v>39189</v>
      </c>
      <c r="I5636" s="3" t="s">
        <v>39189</v>
      </c>
      <c r="J5636" s="3" t="s">
        <v>39190</v>
      </c>
      <c r="K5636" s="3" t="s">
        <v>39189</v>
      </c>
      <c r="L5636" s="5"/>
      <c r="M5636" s="5"/>
      <c r="N5636" s="5"/>
      <c r="O5636" s="5"/>
      <c r="P5636" s="5"/>
      <c r="Q5636" s="5"/>
      <c r="R5636" s="5"/>
      <c r="S5636" s="5"/>
      <c r="T5636" s="5"/>
      <c r="U5636" s="5"/>
      <c r="V5636" s="5"/>
      <c r="W5636" s="5"/>
      <c r="X5636" s="5"/>
      <c r="Y5636" s="5"/>
      <c r="Z5636" s="5"/>
    </row>
    <row r="5637" spans="1:26" ht="13.5" customHeight="1" x14ac:dyDescent="0.25">
      <c r="A5637" s="3" t="s">
        <v>121</v>
      </c>
      <c r="B5637" s="2" t="s">
        <v>44390</v>
      </c>
      <c r="C5637" s="2" t="s">
        <v>22364</v>
      </c>
      <c r="D5637" s="3" t="s">
        <v>22365</v>
      </c>
      <c r="E5637" s="3" t="s">
        <v>22365</v>
      </c>
      <c r="F5637" s="3" t="s">
        <v>22366</v>
      </c>
      <c r="G5637" s="3" t="s">
        <v>22365</v>
      </c>
      <c r="H5637" s="3" t="s">
        <v>39191</v>
      </c>
      <c r="I5637" s="3" t="s">
        <v>39191</v>
      </c>
      <c r="J5637" s="3" t="s">
        <v>39192</v>
      </c>
      <c r="K5637" s="3" t="s">
        <v>39191</v>
      </c>
      <c r="L5637" s="5"/>
      <c r="M5637" s="5"/>
      <c r="N5637" s="5"/>
      <c r="O5637" s="5"/>
      <c r="P5637" s="5"/>
      <c r="Q5637" s="5"/>
      <c r="R5637" s="5"/>
      <c r="S5637" s="5"/>
      <c r="T5637" s="5"/>
      <c r="U5637" s="5"/>
      <c r="V5637" s="5"/>
      <c r="W5637" s="5"/>
      <c r="X5637" s="5"/>
      <c r="Y5637" s="5"/>
      <c r="Z5637" s="5"/>
    </row>
    <row r="5638" spans="1:26" ht="13.5" customHeight="1" x14ac:dyDescent="0.25">
      <c r="A5638" s="3" t="s">
        <v>121</v>
      </c>
      <c r="B5638" s="2" t="s">
        <v>44391</v>
      </c>
      <c r="C5638" s="2" t="s">
        <v>22367</v>
      </c>
      <c r="D5638" s="3" t="s">
        <v>22368</v>
      </c>
      <c r="E5638" s="3" t="s">
        <v>22368</v>
      </c>
      <c r="F5638" s="3" t="s">
        <v>22369</v>
      </c>
      <c r="G5638" s="3" t="s">
        <v>22368</v>
      </c>
      <c r="H5638" s="3" t="s">
        <v>39193</v>
      </c>
      <c r="I5638" s="3" t="s">
        <v>39193</v>
      </c>
      <c r="J5638" s="3" t="s">
        <v>39194</v>
      </c>
      <c r="K5638" s="3" t="s">
        <v>39193</v>
      </c>
      <c r="L5638" s="5"/>
      <c r="M5638" s="5"/>
      <c r="N5638" s="5"/>
      <c r="O5638" s="5"/>
      <c r="P5638" s="5"/>
      <c r="Q5638" s="5"/>
      <c r="R5638" s="5"/>
      <c r="S5638" s="5"/>
      <c r="T5638" s="5"/>
      <c r="U5638" s="5"/>
      <c r="V5638" s="5"/>
      <c r="W5638" s="5"/>
      <c r="X5638" s="5"/>
      <c r="Y5638" s="5"/>
      <c r="Z5638" s="5"/>
    </row>
    <row r="5639" spans="1:26" ht="13.5" customHeight="1" x14ac:dyDescent="0.25">
      <c r="A5639" s="3" t="s">
        <v>9</v>
      </c>
      <c r="B5639" s="2" t="s">
        <v>44392</v>
      </c>
      <c r="C5639" s="2" t="s">
        <v>22370</v>
      </c>
      <c r="D5639" s="3" t="s">
        <v>22371</v>
      </c>
      <c r="E5639" s="3" t="s">
        <v>22371</v>
      </c>
      <c r="F5639" s="3" t="s">
        <v>22372</v>
      </c>
      <c r="G5639" s="3" t="s">
        <v>22373</v>
      </c>
      <c r="H5639" s="3" t="s">
        <v>39195</v>
      </c>
      <c r="I5639" s="3" t="s">
        <v>39195</v>
      </c>
      <c r="J5639" s="3" t="s">
        <v>39196</v>
      </c>
      <c r="K5639" s="3" t="s">
        <v>39197</v>
      </c>
      <c r="L5639" s="5"/>
      <c r="M5639" s="5"/>
      <c r="N5639" s="5"/>
      <c r="O5639" s="5"/>
      <c r="P5639" s="5"/>
      <c r="Q5639" s="5"/>
      <c r="R5639" s="5"/>
      <c r="S5639" s="5"/>
      <c r="T5639" s="5"/>
      <c r="U5639" s="5"/>
      <c r="V5639" s="5"/>
      <c r="W5639" s="5"/>
      <c r="X5639" s="5"/>
      <c r="Y5639" s="5"/>
      <c r="Z5639" s="5"/>
    </row>
    <row r="5640" spans="1:26" ht="13.5" customHeight="1" x14ac:dyDescent="0.25">
      <c r="A5640" s="3" t="s">
        <v>9</v>
      </c>
      <c r="B5640" s="2" t="s">
        <v>44393</v>
      </c>
      <c r="C5640" s="2" t="s">
        <v>22374</v>
      </c>
      <c r="D5640" s="3" t="s">
        <v>22375</v>
      </c>
      <c r="E5640" s="3" t="s">
        <v>22375</v>
      </c>
      <c r="F5640" s="3" t="s">
        <v>22376</v>
      </c>
      <c r="G5640" s="3" t="s">
        <v>22377</v>
      </c>
      <c r="H5640" s="3" t="s">
        <v>39198</v>
      </c>
      <c r="I5640" s="3" t="s">
        <v>39198</v>
      </c>
      <c r="J5640" s="3" t="s">
        <v>39199</v>
      </c>
      <c r="K5640" s="3" t="s">
        <v>39200</v>
      </c>
      <c r="L5640" s="5"/>
      <c r="M5640" s="5"/>
      <c r="N5640" s="5"/>
      <c r="O5640" s="5"/>
      <c r="P5640" s="5"/>
      <c r="Q5640" s="5"/>
      <c r="R5640" s="5"/>
      <c r="S5640" s="5"/>
      <c r="T5640" s="5"/>
      <c r="U5640" s="5"/>
      <c r="V5640" s="5"/>
      <c r="W5640" s="5"/>
      <c r="X5640" s="5"/>
      <c r="Y5640" s="5"/>
      <c r="Z5640" s="5"/>
    </row>
    <row r="5641" spans="1:26" ht="13.5" customHeight="1" x14ac:dyDescent="0.25">
      <c r="A5641" s="3" t="s">
        <v>9</v>
      </c>
      <c r="B5641" s="2" t="s">
        <v>44394</v>
      </c>
      <c r="C5641" s="2" t="s">
        <v>22378</v>
      </c>
      <c r="D5641" s="3" t="s">
        <v>22379</v>
      </c>
      <c r="E5641" s="3" t="s">
        <v>22379</v>
      </c>
      <c r="F5641" s="3" t="s">
        <v>22380</v>
      </c>
      <c r="G5641" s="3" t="s">
        <v>22381</v>
      </c>
      <c r="H5641" s="3" t="s">
        <v>39201</v>
      </c>
      <c r="I5641" s="3" t="s">
        <v>39201</v>
      </c>
      <c r="J5641" s="3" t="s">
        <v>39202</v>
      </c>
      <c r="K5641" s="3" t="s">
        <v>39203</v>
      </c>
      <c r="L5641" s="5"/>
      <c r="M5641" s="5"/>
      <c r="N5641" s="5"/>
      <c r="O5641" s="5"/>
      <c r="P5641" s="5"/>
      <c r="Q5641" s="5"/>
      <c r="R5641" s="5"/>
      <c r="S5641" s="5"/>
      <c r="T5641" s="5"/>
      <c r="U5641" s="5"/>
      <c r="V5641" s="5"/>
      <c r="W5641" s="5"/>
      <c r="X5641" s="5"/>
      <c r="Y5641" s="5"/>
      <c r="Z5641" s="5"/>
    </row>
    <row r="5642" spans="1:26" ht="13.5" customHeight="1" x14ac:dyDescent="0.25">
      <c r="A5642" s="3" t="s">
        <v>70</v>
      </c>
      <c r="B5642" s="2" t="s">
        <v>44395</v>
      </c>
      <c r="C5642" s="2" t="s">
        <v>22382</v>
      </c>
      <c r="D5642" s="3" t="s">
        <v>22383</v>
      </c>
      <c r="E5642" s="3" t="s">
        <v>22383</v>
      </c>
      <c r="F5642" s="3" t="s">
        <v>22384</v>
      </c>
      <c r="G5642" s="3" t="s">
        <v>22385</v>
      </c>
      <c r="H5642" s="3" t="s">
        <v>39204</v>
      </c>
      <c r="I5642" s="3" t="s">
        <v>39204</v>
      </c>
      <c r="J5642" s="3" t="s">
        <v>39205</v>
      </c>
      <c r="K5642" s="3" t="s">
        <v>39206</v>
      </c>
      <c r="L5642" s="5"/>
      <c r="M5642" s="5"/>
      <c r="N5642" s="5"/>
      <c r="O5642" s="5"/>
      <c r="P5642" s="5"/>
      <c r="Q5642" s="5"/>
      <c r="R5642" s="5"/>
      <c r="S5642" s="5"/>
      <c r="T5642" s="5"/>
      <c r="U5642" s="5"/>
      <c r="V5642" s="5"/>
      <c r="W5642" s="5"/>
      <c r="X5642" s="5"/>
      <c r="Y5642" s="5"/>
      <c r="Z5642" s="5"/>
    </row>
    <row r="5643" spans="1:26" ht="13.5" customHeight="1" x14ac:dyDescent="0.25">
      <c r="A5643" s="3" t="s">
        <v>9</v>
      </c>
      <c r="B5643" s="2" t="s">
        <v>44395</v>
      </c>
      <c r="C5643" s="2" t="s">
        <v>22382</v>
      </c>
      <c r="D5643" s="3" t="s">
        <v>22383</v>
      </c>
      <c r="E5643" s="3" t="s">
        <v>22383</v>
      </c>
      <c r="F5643" s="3" t="s">
        <v>22384</v>
      </c>
      <c r="G5643" s="3" t="s">
        <v>22385</v>
      </c>
      <c r="H5643" s="3" t="s">
        <v>39204</v>
      </c>
      <c r="I5643" s="3" t="s">
        <v>39204</v>
      </c>
      <c r="J5643" s="3" t="s">
        <v>39205</v>
      </c>
      <c r="K5643" s="3" t="s">
        <v>39206</v>
      </c>
      <c r="L5643" s="5"/>
      <c r="M5643" s="5"/>
      <c r="N5643" s="5"/>
      <c r="O5643" s="5"/>
      <c r="P5643" s="5"/>
      <c r="Q5643" s="5"/>
      <c r="R5643" s="5"/>
      <c r="S5643" s="5"/>
      <c r="T5643" s="5"/>
      <c r="U5643" s="5"/>
      <c r="V5643" s="5"/>
      <c r="W5643" s="5"/>
      <c r="X5643" s="5"/>
      <c r="Y5643" s="5"/>
      <c r="Z5643" s="5"/>
    </row>
    <row r="5644" spans="1:26" ht="13.5" customHeight="1" x14ac:dyDescent="0.25">
      <c r="A5644" s="3" t="s">
        <v>9</v>
      </c>
      <c r="B5644" s="2" t="s">
        <v>44396</v>
      </c>
      <c r="C5644" s="2" t="s">
        <v>22386</v>
      </c>
      <c r="D5644" s="3" t="s">
        <v>22387</v>
      </c>
      <c r="E5644" s="3" t="s">
        <v>22388</v>
      </c>
      <c r="F5644" s="3" t="s">
        <v>22389</v>
      </c>
      <c r="G5644" s="3" t="s">
        <v>22390</v>
      </c>
      <c r="H5644" s="3" t="s">
        <v>39207</v>
      </c>
      <c r="I5644" s="3" t="s">
        <v>39208</v>
      </c>
      <c r="J5644" s="3" t="s">
        <v>39209</v>
      </c>
      <c r="K5644" s="3" t="s">
        <v>39210</v>
      </c>
      <c r="L5644" s="5"/>
      <c r="M5644" s="5"/>
      <c r="N5644" s="5"/>
      <c r="O5644" s="5"/>
      <c r="P5644" s="5"/>
      <c r="Q5644" s="5"/>
      <c r="R5644" s="5"/>
      <c r="S5644" s="5"/>
      <c r="T5644" s="5"/>
      <c r="U5644" s="5"/>
      <c r="V5644" s="5"/>
      <c r="W5644" s="5"/>
      <c r="X5644" s="5"/>
      <c r="Y5644" s="5"/>
      <c r="Z5644" s="5"/>
    </row>
    <row r="5645" spans="1:26" ht="13.5" customHeight="1" x14ac:dyDescent="0.25">
      <c r="A5645" s="3" t="s">
        <v>70</v>
      </c>
      <c r="B5645" s="2" t="s">
        <v>44396</v>
      </c>
      <c r="C5645" s="2" t="s">
        <v>22386</v>
      </c>
      <c r="D5645" s="3" t="s">
        <v>22387</v>
      </c>
      <c r="E5645" s="3" t="s">
        <v>22388</v>
      </c>
      <c r="F5645" s="3" t="s">
        <v>22389</v>
      </c>
      <c r="G5645" s="3" t="s">
        <v>22390</v>
      </c>
      <c r="H5645" s="3" t="s">
        <v>39207</v>
      </c>
      <c r="I5645" s="3" t="s">
        <v>39208</v>
      </c>
      <c r="J5645" s="3" t="s">
        <v>39209</v>
      </c>
      <c r="K5645" s="3" t="s">
        <v>39210</v>
      </c>
      <c r="L5645" s="5"/>
      <c r="M5645" s="5"/>
      <c r="N5645" s="5"/>
      <c r="O5645" s="5"/>
      <c r="P5645" s="5"/>
      <c r="Q5645" s="5"/>
      <c r="R5645" s="5"/>
      <c r="S5645" s="5"/>
      <c r="T5645" s="5"/>
      <c r="U5645" s="5"/>
      <c r="V5645" s="5"/>
      <c r="W5645" s="5"/>
      <c r="X5645" s="5"/>
      <c r="Y5645" s="5"/>
      <c r="Z5645" s="5"/>
    </row>
    <row r="5646" spans="1:26" ht="13.5" customHeight="1" x14ac:dyDescent="0.25">
      <c r="A5646" s="3" t="s">
        <v>70</v>
      </c>
      <c r="B5646" s="2" t="s">
        <v>44397</v>
      </c>
      <c r="C5646" s="2" t="s">
        <v>22391</v>
      </c>
      <c r="D5646" s="3" t="s">
        <v>22392</v>
      </c>
      <c r="E5646" s="3" t="s">
        <v>22392</v>
      </c>
      <c r="F5646" s="3" t="s">
        <v>22393</v>
      </c>
      <c r="G5646" s="3" t="s">
        <v>22394</v>
      </c>
      <c r="H5646" s="3" t="s">
        <v>39211</v>
      </c>
      <c r="I5646" s="3" t="s">
        <v>39211</v>
      </c>
      <c r="J5646" s="3" t="s">
        <v>39212</v>
      </c>
      <c r="K5646" s="3" t="s">
        <v>39213</v>
      </c>
      <c r="L5646" s="5"/>
      <c r="M5646" s="5"/>
      <c r="N5646" s="5"/>
      <c r="O5646" s="5"/>
      <c r="P5646" s="5"/>
      <c r="Q5646" s="5"/>
      <c r="R5646" s="5"/>
      <c r="S5646" s="5"/>
      <c r="T5646" s="5"/>
      <c r="U5646" s="5"/>
      <c r="V5646" s="5"/>
      <c r="W5646" s="5"/>
      <c r="X5646" s="5"/>
      <c r="Y5646" s="5"/>
      <c r="Z5646" s="5"/>
    </row>
    <row r="5647" spans="1:26" ht="13.5" customHeight="1" x14ac:dyDescent="0.25">
      <c r="A5647" s="3" t="s">
        <v>9</v>
      </c>
      <c r="B5647" s="2" t="s">
        <v>44397</v>
      </c>
      <c r="C5647" s="2" t="s">
        <v>22391</v>
      </c>
      <c r="D5647" s="3" t="s">
        <v>22392</v>
      </c>
      <c r="E5647" s="3" t="s">
        <v>22392</v>
      </c>
      <c r="F5647" s="3" t="s">
        <v>22393</v>
      </c>
      <c r="G5647" s="3" t="s">
        <v>22394</v>
      </c>
      <c r="H5647" s="3" t="s">
        <v>39211</v>
      </c>
      <c r="I5647" s="3" t="s">
        <v>39211</v>
      </c>
      <c r="J5647" s="3" t="s">
        <v>39212</v>
      </c>
      <c r="K5647" s="3" t="s">
        <v>39213</v>
      </c>
      <c r="L5647" s="5"/>
      <c r="M5647" s="5"/>
      <c r="N5647" s="5"/>
      <c r="O5647" s="5"/>
      <c r="P5647" s="5"/>
      <c r="Q5647" s="5"/>
      <c r="R5647" s="5"/>
      <c r="S5647" s="5"/>
      <c r="T5647" s="5"/>
      <c r="U5647" s="5"/>
      <c r="V5647" s="5"/>
      <c r="W5647" s="5"/>
      <c r="X5647" s="5"/>
      <c r="Y5647" s="5"/>
      <c r="Z5647" s="5"/>
    </row>
    <row r="5648" spans="1:26" ht="13.5" customHeight="1" x14ac:dyDescent="0.25">
      <c r="A5648" s="3" t="s">
        <v>70</v>
      </c>
      <c r="B5648" s="2" t="s">
        <v>44398</v>
      </c>
      <c r="C5648" s="2" t="s">
        <v>22395</v>
      </c>
      <c r="D5648" s="3" t="s">
        <v>22396</v>
      </c>
      <c r="E5648" s="3" t="s">
        <v>22396</v>
      </c>
      <c r="F5648" s="3" t="s">
        <v>22397</v>
      </c>
      <c r="G5648" s="3" t="s">
        <v>22398</v>
      </c>
      <c r="H5648" s="3" t="s">
        <v>39214</v>
      </c>
      <c r="I5648" s="3" t="s">
        <v>39214</v>
      </c>
      <c r="J5648" s="3" t="s">
        <v>39215</v>
      </c>
      <c r="K5648" s="4" t="s">
        <v>39216</v>
      </c>
      <c r="L5648" s="5"/>
      <c r="M5648" s="5"/>
      <c r="N5648" s="5"/>
      <c r="O5648" s="5"/>
      <c r="P5648" s="5"/>
      <c r="Q5648" s="5"/>
      <c r="R5648" s="5"/>
      <c r="S5648" s="5"/>
      <c r="T5648" s="5"/>
      <c r="U5648" s="5"/>
      <c r="V5648" s="5"/>
      <c r="W5648" s="5"/>
      <c r="X5648" s="5"/>
      <c r="Y5648" s="5"/>
      <c r="Z5648" s="5"/>
    </row>
    <row r="5649" spans="1:26" ht="13.5" customHeight="1" x14ac:dyDescent="0.25">
      <c r="A5649" s="3" t="s">
        <v>70</v>
      </c>
      <c r="B5649" s="2" t="s">
        <v>44399</v>
      </c>
      <c r="C5649" s="2" t="s">
        <v>22399</v>
      </c>
      <c r="D5649" s="3" t="s">
        <v>22400</v>
      </c>
      <c r="E5649" s="3" t="s">
        <v>22400</v>
      </c>
      <c r="F5649" s="3" t="s">
        <v>22401</v>
      </c>
      <c r="G5649" s="3" t="s">
        <v>22402</v>
      </c>
      <c r="H5649" s="3" t="s">
        <v>39217</v>
      </c>
      <c r="I5649" s="3" t="s">
        <v>39217</v>
      </c>
      <c r="J5649" s="3" t="s">
        <v>39218</v>
      </c>
      <c r="K5649" s="3" t="s">
        <v>39219</v>
      </c>
      <c r="L5649" s="5"/>
      <c r="M5649" s="5"/>
      <c r="N5649" s="5"/>
      <c r="O5649" s="5"/>
      <c r="P5649" s="5"/>
      <c r="Q5649" s="5"/>
      <c r="R5649" s="5"/>
      <c r="S5649" s="5"/>
      <c r="T5649" s="5"/>
      <c r="U5649" s="5"/>
      <c r="V5649" s="5"/>
      <c r="W5649" s="5"/>
      <c r="X5649" s="5"/>
      <c r="Y5649" s="5"/>
      <c r="Z5649" s="5"/>
    </row>
    <row r="5650" spans="1:26" ht="13.5" customHeight="1" x14ac:dyDescent="0.25">
      <c r="A5650" s="3" t="s">
        <v>9</v>
      </c>
      <c r="B5650" s="2" t="s">
        <v>44400</v>
      </c>
      <c r="C5650" s="2" t="s">
        <v>22403</v>
      </c>
      <c r="D5650" s="3" t="s">
        <v>22404</v>
      </c>
      <c r="E5650" s="3" t="s">
        <v>22405</v>
      </c>
      <c r="F5650" s="3" t="s">
        <v>22406</v>
      </c>
      <c r="G5650" s="3" t="s">
        <v>22407</v>
      </c>
      <c r="H5650" s="3" t="s">
        <v>39220</v>
      </c>
      <c r="I5650" s="3" t="s">
        <v>39221</v>
      </c>
      <c r="J5650" s="3" t="s">
        <v>39222</v>
      </c>
      <c r="K5650" s="3" t="s">
        <v>39223</v>
      </c>
      <c r="L5650" s="5"/>
      <c r="M5650" s="5"/>
      <c r="N5650" s="5"/>
      <c r="O5650" s="5"/>
      <c r="P5650" s="5"/>
      <c r="Q5650" s="5"/>
      <c r="R5650" s="5"/>
      <c r="S5650" s="5"/>
      <c r="T5650" s="5"/>
      <c r="U5650" s="5"/>
      <c r="V5650" s="5"/>
      <c r="W5650" s="5"/>
      <c r="X5650" s="5"/>
      <c r="Y5650" s="5"/>
      <c r="Z5650" s="5"/>
    </row>
    <row r="5651" spans="1:26" ht="13.5" customHeight="1" x14ac:dyDescent="0.25">
      <c r="A5651" s="3" t="s">
        <v>54</v>
      </c>
      <c r="B5651" s="2" t="s">
        <v>44401</v>
      </c>
      <c r="C5651" s="2" t="s">
        <v>22408</v>
      </c>
      <c r="D5651" s="3" t="s">
        <v>22409</v>
      </c>
      <c r="E5651" s="3" t="s">
        <v>22409</v>
      </c>
      <c r="F5651" s="3" t="s">
        <v>22410</v>
      </c>
      <c r="G5651" s="3" t="s">
        <v>22409</v>
      </c>
      <c r="H5651" s="3" t="s">
        <v>39224</v>
      </c>
      <c r="I5651" s="3" t="s">
        <v>39224</v>
      </c>
      <c r="J5651" s="3" t="s">
        <v>39225</v>
      </c>
      <c r="K5651" s="3" t="s">
        <v>39224</v>
      </c>
      <c r="L5651" s="5"/>
      <c r="M5651" s="5"/>
      <c r="N5651" s="5"/>
      <c r="O5651" s="5"/>
      <c r="P5651" s="5"/>
      <c r="Q5651" s="5"/>
      <c r="R5651" s="5"/>
      <c r="S5651" s="5"/>
      <c r="T5651" s="5"/>
      <c r="U5651" s="5"/>
      <c r="V5651" s="5"/>
      <c r="W5651" s="5"/>
      <c r="X5651" s="5"/>
      <c r="Y5651" s="5"/>
      <c r="Z5651" s="5"/>
    </row>
    <row r="5652" spans="1:26" ht="13.5" customHeight="1" x14ac:dyDescent="0.25">
      <c r="A5652" s="3" t="s">
        <v>9</v>
      </c>
      <c r="B5652" s="2" t="s">
        <v>44402</v>
      </c>
      <c r="C5652" s="2" t="s">
        <v>22411</v>
      </c>
      <c r="D5652" s="3" t="s">
        <v>22412</v>
      </c>
      <c r="E5652" s="3" t="s">
        <v>22412</v>
      </c>
      <c r="F5652" s="3" t="s">
        <v>22413</v>
      </c>
      <c r="G5652" s="3" t="s">
        <v>22414</v>
      </c>
      <c r="H5652" s="3" t="s">
        <v>39226</v>
      </c>
      <c r="I5652" s="3" t="s">
        <v>39226</v>
      </c>
      <c r="J5652" s="3" t="s">
        <v>39227</v>
      </c>
      <c r="K5652" s="3" t="s">
        <v>39228</v>
      </c>
      <c r="L5652" s="5"/>
      <c r="M5652" s="5"/>
      <c r="N5652" s="5"/>
      <c r="O5652" s="5"/>
      <c r="P5652" s="5"/>
      <c r="Q5652" s="5"/>
      <c r="R5652" s="5"/>
      <c r="S5652" s="5"/>
      <c r="T5652" s="5"/>
      <c r="U5652" s="5"/>
      <c r="V5652" s="5"/>
      <c r="W5652" s="5"/>
      <c r="X5652" s="5"/>
      <c r="Y5652" s="5"/>
      <c r="Z5652" s="5"/>
    </row>
    <row r="5653" spans="1:26" ht="13.5" customHeight="1" x14ac:dyDescent="0.25">
      <c r="A5653" s="3" t="s">
        <v>70</v>
      </c>
      <c r="B5653" s="2" t="s">
        <v>44403</v>
      </c>
      <c r="C5653" s="2" t="s">
        <v>22415</v>
      </c>
      <c r="D5653" s="3" t="s">
        <v>22416</v>
      </c>
      <c r="E5653" s="3" t="s">
        <v>22416</v>
      </c>
      <c r="F5653" s="3" t="s">
        <v>22417</v>
      </c>
      <c r="G5653" s="3" t="s">
        <v>22418</v>
      </c>
      <c r="H5653" s="3" t="s">
        <v>39229</v>
      </c>
      <c r="I5653" s="3" t="s">
        <v>39229</v>
      </c>
      <c r="J5653" s="3" t="s">
        <v>39230</v>
      </c>
      <c r="K5653" s="3" t="s">
        <v>39231</v>
      </c>
      <c r="L5653" s="5"/>
      <c r="M5653" s="5"/>
      <c r="N5653" s="5"/>
      <c r="O5653" s="5"/>
      <c r="P5653" s="5"/>
      <c r="Q5653" s="5"/>
      <c r="R5653" s="5"/>
      <c r="S5653" s="5"/>
      <c r="T5653" s="5"/>
      <c r="U5653" s="5"/>
      <c r="V5653" s="5"/>
      <c r="W5653" s="5"/>
      <c r="X5653" s="5"/>
      <c r="Y5653" s="5"/>
      <c r="Z5653" s="5"/>
    </row>
    <row r="5654" spans="1:26" ht="13.5" customHeight="1" x14ac:dyDescent="0.25">
      <c r="A5654" s="3" t="s">
        <v>9</v>
      </c>
      <c r="B5654" s="2" t="s">
        <v>44404</v>
      </c>
      <c r="C5654" s="2" t="s">
        <v>22419</v>
      </c>
      <c r="D5654" s="3" t="s">
        <v>22420</v>
      </c>
      <c r="E5654" s="3" t="s">
        <v>22420</v>
      </c>
      <c r="F5654" s="3" t="s">
        <v>22421</v>
      </c>
      <c r="G5654" s="3" t="s">
        <v>22422</v>
      </c>
      <c r="H5654" s="3" t="s">
        <v>39232</v>
      </c>
      <c r="I5654" s="3" t="s">
        <v>39232</v>
      </c>
      <c r="J5654" s="3" t="s">
        <v>39233</v>
      </c>
      <c r="K5654" s="3" t="s">
        <v>39234</v>
      </c>
      <c r="L5654" s="5"/>
      <c r="M5654" s="5"/>
      <c r="N5654" s="5"/>
      <c r="O5654" s="5"/>
      <c r="P5654" s="5"/>
      <c r="Q5654" s="5"/>
      <c r="R5654" s="5"/>
      <c r="S5654" s="5"/>
      <c r="T5654" s="5"/>
      <c r="U5654" s="5"/>
      <c r="V5654" s="5"/>
      <c r="W5654" s="5"/>
      <c r="X5654" s="5"/>
      <c r="Y5654" s="5"/>
      <c r="Z5654" s="5"/>
    </row>
    <row r="5655" spans="1:26" ht="13.5" customHeight="1" x14ac:dyDescent="0.25">
      <c r="A5655" s="3" t="s">
        <v>9</v>
      </c>
      <c r="B5655" s="2" t="s">
        <v>44405</v>
      </c>
      <c r="C5655" s="2" t="s">
        <v>22423</v>
      </c>
      <c r="D5655" s="3" t="s">
        <v>22424</v>
      </c>
      <c r="E5655" s="3" t="s">
        <v>22424</v>
      </c>
      <c r="F5655" s="3" t="s">
        <v>22425</v>
      </c>
      <c r="G5655" s="3" t="s">
        <v>22426</v>
      </c>
      <c r="H5655" s="3" t="s">
        <v>39235</v>
      </c>
      <c r="I5655" s="3" t="s">
        <v>39235</v>
      </c>
      <c r="J5655" s="3" t="s">
        <v>39236</v>
      </c>
      <c r="K5655" s="3" t="s">
        <v>39237</v>
      </c>
      <c r="L5655" s="5"/>
      <c r="M5655" s="5"/>
      <c r="N5655" s="5"/>
      <c r="O5655" s="5"/>
      <c r="P5655" s="5"/>
      <c r="Q5655" s="5"/>
      <c r="R5655" s="5"/>
      <c r="S5655" s="5"/>
      <c r="T5655" s="5"/>
      <c r="U5655" s="5"/>
      <c r="V5655" s="5"/>
      <c r="W5655" s="5"/>
      <c r="X5655" s="5"/>
      <c r="Y5655" s="5"/>
      <c r="Z5655" s="5"/>
    </row>
    <row r="5656" spans="1:26" ht="13.5" customHeight="1" x14ac:dyDescent="0.25">
      <c r="A5656" s="3" t="s">
        <v>70</v>
      </c>
      <c r="B5656" s="2" t="s">
        <v>44406</v>
      </c>
      <c r="C5656" s="2" t="s">
        <v>22427</v>
      </c>
      <c r="D5656" s="3" t="s">
        <v>22428</v>
      </c>
      <c r="E5656" s="3" t="s">
        <v>22428</v>
      </c>
      <c r="F5656" s="3" t="s">
        <v>22429</v>
      </c>
      <c r="G5656" s="3" t="s">
        <v>22430</v>
      </c>
      <c r="H5656" s="3" t="s">
        <v>39238</v>
      </c>
      <c r="I5656" s="3" t="s">
        <v>39238</v>
      </c>
      <c r="J5656" s="3" t="s">
        <v>39239</v>
      </c>
      <c r="K5656" s="3" t="s">
        <v>39240</v>
      </c>
      <c r="L5656" s="5"/>
      <c r="M5656" s="5"/>
      <c r="N5656" s="5"/>
      <c r="O5656" s="5"/>
      <c r="P5656" s="5"/>
      <c r="Q5656" s="5"/>
      <c r="R5656" s="5"/>
      <c r="S5656" s="5"/>
      <c r="T5656" s="5"/>
      <c r="U5656" s="5"/>
      <c r="V5656" s="5"/>
      <c r="W5656" s="5"/>
      <c r="X5656" s="5"/>
      <c r="Y5656" s="5"/>
      <c r="Z5656" s="5"/>
    </row>
    <row r="5657" spans="1:26" ht="13.5" customHeight="1" x14ac:dyDescent="0.25">
      <c r="A5657" s="3" t="s">
        <v>9</v>
      </c>
      <c r="B5657" s="2" t="s">
        <v>44407</v>
      </c>
      <c r="C5657" s="2" t="s">
        <v>22431</v>
      </c>
      <c r="D5657" s="3" t="s">
        <v>22432</v>
      </c>
      <c r="E5657" s="3" t="s">
        <v>22432</v>
      </c>
      <c r="F5657" s="3" t="s">
        <v>22433</v>
      </c>
      <c r="G5657" s="3" t="s">
        <v>22434</v>
      </c>
      <c r="H5657" s="3" t="s">
        <v>39241</v>
      </c>
      <c r="I5657" s="3" t="s">
        <v>39241</v>
      </c>
      <c r="J5657" s="3" t="s">
        <v>39242</v>
      </c>
      <c r="K5657" s="3" t="s">
        <v>39243</v>
      </c>
      <c r="L5657" s="5"/>
      <c r="M5657" s="5"/>
      <c r="N5657" s="5"/>
      <c r="O5657" s="5"/>
      <c r="P5657" s="5"/>
      <c r="Q5657" s="5"/>
      <c r="R5657" s="5"/>
      <c r="S5657" s="5"/>
      <c r="T5657" s="5"/>
      <c r="U5657" s="5"/>
      <c r="V5657" s="5"/>
      <c r="W5657" s="5"/>
      <c r="X5657" s="5"/>
      <c r="Y5657" s="5"/>
      <c r="Z5657" s="5"/>
    </row>
    <row r="5658" spans="1:26" ht="13.5" customHeight="1" x14ac:dyDescent="0.25">
      <c r="A5658" s="3" t="s">
        <v>9</v>
      </c>
      <c r="B5658" s="2" t="s">
        <v>44408</v>
      </c>
      <c r="C5658" s="2" t="s">
        <v>22435</v>
      </c>
      <c r="D5658" s="3" t="s">
        <v>22436</v>
      </c>
      <c r="E5658" s="3" t="s">
        <v>22436</v>
      </c>
      <c r="F5658" s="3" t="s">
        <v>22437</v>
      </c>
      <c r="G5658" s="3" t="s">
        <v>22438</v>
      </c>
      <c r="H5658" s="3" t="s">
        <v>39244</v>
      </c>
      <c r="I5658" s="3" t="s">
        <v>39244</v>
      </c>
      <c r="J5658" s="3" t="s">
        <v>39245</v>
      </c>
      <c r="K5658" s="3" t="s">
        <v>39246</v>
      </c>
      <c r="L5658" s="5"/>
      <c r="M5658" s="5"/>
      <c r="N5658" s="5"/>
      <c r="O5658" s="5"/>
      <c r="P5658" s="5"/>
      <c r="Q5658" s="5"/>
      <c r="R5658" s="5"/>
      <c r="S5658" s="5"/>
      <c r="T5658" s="5"/>
      <c r="U5658" s="5"/>
      <c r="V5658" s="5"/>
      <c r="W5658" s="5"/>
      <c r="X5658" s="5"/>
      <c r="Y5658" s="5"/>
      <c r="Z5658" s="5"/>
    </row>
    <row r="5659" spans="1:26" ht="13.5" customHeight="1" x14ac:dyDescent="0.25">
      <c r="A5659" s="3" t="s">
        <v>9</v>
      </c>
      <c r="B5659" s="2" t="s">
        <v>44409</v>
      </c>
      <c r="C5659" s="2" t="s">
        <v>22439</v>
      </c>
      <c r="D5659" s="3" t="s">
        <v>22440</v>
      </c>
      <c r="E5659" s="3" t="s">
        <v>22440</v>
      </c>
      <c r="F5659" s="3" t="s">
        <v>22441</v>
      </c>
      <c r="G5659" s="3" t="s">
        <v>22442</v>
      </c>
      <c r="H5659" s="3" t="s">
        <v>39247</v>
      </c>
      <c r="I5659" s="3" t="s">
        <v>39247</v>
      </c>
      <c r="J5659" s="3" t="s">
        <v>39248</v>
      </c>
      <c r="K5659" s="3" t="s">
        <v>39249</v>
      </c>
      <c r="L5659" s="5"/>
      <c r="M5659" s="5"/>
      <c r="N5659" s="5"/>
      <c r="O5659" s="5"/>
      <c r="P5659" s="5"/>
      <c r="Q5659" s="5"/>
      <c r="R5659" s="5"/>
      <c r="S5659" s="5"/>
      <c r="T5659" s="5"/>
      <c r="U5659" s="5"/>
      <c r="V5659" s="5"/>
      <c r="W5659" s="5"/>
      <c r="X5659" s="5"/>
      <c r="Y5659" s="5"/>
      <c r="Z5659" s="5"/>
    </row>
    <row r="5660" spans="1:26" ht="15" customHeight="1" x14ac:dyDescent="0.25">
      <c r="A5660" s="7" t="s">
        <v>45247</v>
      </c>
      <c r="B5660" s="7" t="s">
        <v>45248</v>
      </c>
      <c r="C5660" s="7" t="s">
        <v>45249</v>
      </c>
      <c r="D5660" s="7" t="s">
        <v>45250</v>
      </c>
      <c r="E5660" s="7" t="s">
        <v>45250</v>
      </c>
      <c r="F5660" s="7" t="s">
        <v>45251</v>
      </c>
      <c r="G5660" s="7" t="s">
        <v>45250</v>
      </c>
      <c r="H5660" s="2" t="s">
        <v>45459</v>
      </c>
      <c r="I5660" s="2" t="s">
        <v>45459</v>
      </c>
      <c r="J5660" s="2" t="s">
        <v>45460</v>
      </c>
      <c r="K5660" s="2" t="s">
        <v>45459</v>
      </c>
    </row>
    <row r="5661" spans="1:26" ht="15" customHeight="1" x14ac:dyDescent="0.25">
      <c r="A5661" s="7" t="s">
        <v>45247</v>
      </c>
      <c r="B5661" s="7" t="s">
        <v>45252</v>
      </c>
      <c r="C5661" s="7" t="s">
        <v>45253</v>
      </c>
      <c r="D5661" s="7" t="s">
        <v>45254</v>
      </c>
      <c r="E5661" s="7" t="s">
        <v>45255</v>
      </c>
      <c r="F5661" s="7" t="s">
        <v>45256</v>
      </c>
      <c r="G5661" s="7" t="s">
        <v>45254</v>
      </c>
      <c r="H5661" s="2" t="s">
        <v>45461</v>
      </c>
      <c r="I5661" s="2" t="s">
        <v>45462</v>
      </c>
      <c r="J5661" s="2" t="s">
        <v>45463</v>
      </c>
      <c r="K5661" s="2" t="s">
        <v>45461</v>
      </c>
    </row>
    <row r="5662" spans="1:26" ht="15" customHeight="1" x14ac:dyDescent="0.25">
      <c r="A5662" s="7" t="s">
        <v>45247</v>
      </c>
      <c r="B5662" s="7" t="s">
        <v>45257</v>
      </c>
      <c r="C5662" s="7" t="s">
        <v>45258</v>
      </c>
      <c r="D5662" s="7" t="s">
        <v>45259</v>
      </c>
      <c r="E5662" s="7" t="s">
        <v>45259</v>
      </c>
      <c r="F5662" s="7" t="s">
        <v>45260</v>
      </c>
      <c r="G5662" s="7" t="s">
        <v>45261</v>
      </c>
      <c r="H5662" s="2" t="s">
        <v>45464</v>
      </c>
      <c r="I5662" s="2" t="s">
        <v>45464</v>
      </c>
      <c r="J5662" s="2" t="s">
        <v>45465</v>
      </c>
      <c r="K5662" s="2" t="s">
        <v>45466</v>
      </c>
    </row>
    <row r="5663" spans="1:26" ht="15" customHeight="1" x14ac:dyDescent="0.25">
      <c r="A5663" s="7" t="s">
        <v>45247</v>
      </c>
      <c r="B5663" s="7" t="s">
        <v>45262</v>
      </c>
      <c r="C5663" s="7" t="s">
        <v>45263</v>
      </c>
      <c r="D5663" s="7" t="s">
        <v>45264</v>
      </c>
      <c r="E5663" s="7" t="s">
        <v>45264</v>
      </c>
      <c r="F5663" s="7" t="s">
        <v>45265</v>
      </c>
      <c r="G5663" s="7" t="s">
        <v>45264</v>
      </c>
      <c r="H5663" s="2" t="s">
        <v>45467</v>
      </c>
      <c r="I5663" s="2" t="s">
        <v>45467</v>
      </c>
      <c r="J5663" s="2" t="s">
        <v>45468</v>
      </c>
      <c r="K5663" s="2" t="s">
        <v>45467</v>
      </c>
    </row>
    <row r="5664" spans="1:26" ht="15" customHeight="1" x14ac:dyDescent="0.25">
      <c r="A5664" s="7" t="s">
        <v>45247</v>
      </c>
      <c r="B5664" s="7" t="s">
        <v>45266</v>
      </c>
      <c r="C5664" s="7" t="s">
        <v>45267</v>
      </c>
      <c r="D5664" s="7" t="s">
        <v>45268</v>
      </c>
      <c r="E5664" s="7" t="s">
        <v>45269</v>
      </c>
      <c r="F5664" s="7" t="s">
        <v>45270</v>
      </c>
      <c r="G5664" s="7" t="s">
        <v>45271</v>
      </c>
      <c r="H5664" s="2" t="s">
        <v>45469</v>
      </c>
      <c r="I5664" s="2" t="s">
        <v>45470</v>
      </c>
      <c r="J5664" s="2" t="s">
        <v>45471</v>
      </c>
      <c r="K5664" s="2" t="s">
        <v>45472</v>
      </c>
    </row>
    <row r="5665" spans="1:11" ht="15" customHeight="1" x14ac:dyDescent="0.25">
      <c r="A5665" s="7" t="s">
        <v>45247</v>
      </c>
      <c r="B5665" s="7" t="s">
        <v>45272</v>
      </c>
      <c r="C5665" s="7" t="s">
        <v>45273</v>
      </c>
      <c r="D5665" s="7" t="s">
        <v>45274</v>
      </c>
      <c r="E5665" s="7" t="s">
        <v>45274</v>
      </c>
      <c r="F5665" s="7" t="s">
        <v>45275</v>
      </c>
      <c r="G5665" s="7" t="s">
        <v>45274</v>
      </c>
      <c r="H5665" s="2" t="s">
        <v>45473</v>
      </c>
      <c r="I5665" s="2" t="s">
        <v>45473</v>
      </c>
      <c r="J5665" s="2" t="s">
        <v>45474</v>
      </c>
      <c r="K5665" s="2" t="s">
        <v>45473</v>
      </c>
    </row>
    <row r="5666" spans="1:11" ht="15" customHeight="1" x14ac:dyDescent="0.25">
      <c r="A5666" s="7" t="s">
        <v>45247</v>
      </c>
      <c r="B5666" s="7" t="s">
        <v>45276</v>
      </c>
      <c r="C5666" s="7" t="s">
        <v>45277</v>
      </c>
      <c r="D5666" s="7" t="s">
        <v>45278</v>
      </c>
      <c r="E5666" s="7" t="s">
        <v>45278</v>
      </c>
      <c r="F5666" s="7" t="s">
        <v>45279</v>
      </c>
      <c r="G5666" s="7" t="s">
        <v>45278</v>
      </c>
      <c r="H5666" s="2" t="s">
        <v>45475</v>
      </c>
      <c r="I5666" s="2" t="s">
        <v>45475</v>
      </c>
      <c r="J5666" s="2" t="s">
        <v>45476</v>
      </c>
      <c r="K5666" s="2" t="s">
        <v>45475</v>
      </c>
    </row>
    <row r="5667" spans="1:11" ht="15" customHeight="1" x14ac:dyDescent="0.25">
      <c r="A5667" s="7" t="s">
        <v>45247</v>
      </c>
      <c r="B5667" s="7" t="s">
        <v>45280</v>
      </c>
      <c r="C5667" s="7" t="s">
        <v>45281</v>
      </c>
      <c r="D5667" s="7" t="s">
        <v>45282</v>
      </c>
      <c r="E5667" s="7" t="s">
        <v>45282</v>
      </c>
      <c r="F5667" s="7" t="s">
        <v>45283</v>
      </c>
      <c r="G5667" s="7" t="s">
        <v>45284</v>
      </c>
      <c r="H5667" s="2" t="s">
        <v>45477</v>
      </c>
      <c r="I5667" s="2" t="s">
        <v>45477</v>
      </c>
      <c r="J5667" s="2" t="s">
        <v>45478</v>
      </c>
      <c r="K5667" s="2" t="s">
        <v>45477</v>
      </c>
    </row>
    <row r="5668" spans="1:11" ht="15" customHeight="1" x14ac:dyDescent="0.25">
      <c r="A5668" s="7" t="s">
        <v>45247</v>
      </c>
      <c r="B5668" s="7" t="s">
        <v>45285</v>
      </c>
      <c r="C5668" s="7" t="s">
        <v>45286</v>
      </c>
      <c r="D5668" s="7" t="s">
        <v>45287</v>
      </c>
      <c r="E5668" s="7" t="s">
        <v>45288</v>
      </c>
      <c r="F5668" s="7" t="s">
        <v>45289</v>
      </c>
      <c r="G5668" s="7" t="s">
        <v>45290</v>
      </c>
      <c r="H5668" s="2" t="s">
        <v>45479</v>
      </c>
      <c r="I5668" s="2" t="s">
        <v>45480</v>
      </c>
      <c r="J5668" s="2" t="s">
        <v>45481</v>
      </c>
      <c r="K5668" s="2" t="s">
        <v>45482</v>
      </c>
    </row>
    <row r="5669" spans="1:11" ht="15" customHeight="1" x14ac:dyDescent="0.25">
      <c r="A5669" s="7" t="s">
        <v>45247</v>
      </c>
      <c r="B5669" s="7" t="s">
        <v>45291</v>
      </c>
      <c r="C5669" s="7" t="s">
        <v>45292</v>
      </c>
      <c r="D5669" s="7" t="s">
        <v>45293</v>
      </c>
      <c r="E5669" s="7" t="s">
        <v>45293</v>
      </c>
      <c r="F5669" s="7" t="s">
        <v>45294</v>
      </c>
      <c r="G5669" s="7" t="s">
        <v>45295</v>
      </c>
      <c r="H5669" s="2" t="s">
        <v>45483</v>
      </c>
      <c r="I5669" s="2" t="s">
        <v>45483</v>
      </c>
      <c r="J5669" s="2" t="s">
        <v>45484</v>
      </c>
      <c r="K5669" s="2" t="s">
        <v>45483</v>
      </c>
    </row>
    <row r="5670" spans="1:11" ht="15" customHeight="1" x14ac:dyDescent="0.25">
      <c r="A5670" s="7" t="s">
        <v>45247</v>
      </c>
      <c r="B5670" s="7" t="s">
        <v>45296</v>
      </c>
      <c r="C5670" s="7" t="s">
        <v>45297</v>
      </c>
      <c r="D5670" s="7" t="s">
        <v>45298</v>
      </c>
      <c r="E5670" s="7" t="s">
        <v>45298</v>
      </c>
      <c r="F5670" s="7" t="s">
        <v>45299</v>
      </c>
      <c r="G5670" s="7" t="s">
        <v>45298</v>
      </c>
      <c r="H5670" s="2" t="s">
        <v>45485</v>
      </c>
      <c r="I5670" s="2" t="s">
        <v>45485</v>
      </c>
      <c r="J5670" s="2" t="s">
        <v>45486</v>
      </c>
      <c r="K5670" s="2" t="s">
        <v>45485</v>
      </c>
    </row>
    <row r="5671" spans="1:11" ht="15" customHeight="1" x14ac:dyDescent="0.25">
      <c r="A5671" s="7" t="s">
        <v>45247</v>
      </c>
      <c r="B5671" s="7" t="s">
        <v>45300</v>
      </c>
      <c r="C5671" s="7" t="s">
        <v>45301</v>
      </c>
      <c r="D5671" s="7" t="s">
        <v>45302</v>
      </c>
      <c r="E5671" s="7" t="s">
        <v>45302</v>
      </c>
      <c r="F5671" s="7" t="s">
        <v>45303</v>
      </c>
      <c r="G5671" s="7" t="s">
        <v>45302</v>
      </c>
      <c r="H5671" s="2" t="s">
        <v>45487</v>
      </c>
      <c r="I5671" s="2" t="s">
        <v>45487</v>
      </c>
      <c r="J5671" s="2" t="s">
        <v>45488</v>
      </c>
      <c r="K5671" s="2" t="s">
        <v>45487</v>
      </c>
    </row>
    <row r="5672" spans="1:11" ht="15" customHeight="1" x14ac:dyDescent="0.25">
      <c r="A5672" s="7" t="s">
        <v>45247</v>
      </c>
      <c r="B5672" s="7" t="s">
        <v>45304</v>
      </c>
      <c r="C5672" s="7" t="s">
        <v>45305</v>
      </c>
      <c r="D5672" s="7" t="s">
        <v>45306</v>
      </c>
      <c r="E5672" s="7" t="s">
        <v>45306</v>
      </c>
      <c r="F5672" s="7" t="s">
        <v>45307</v>
      </c>
      <c r="G5672" s="7" t="s">
        <v>45306</v>
      </c>
      <c r="H5672" s="2" t="s">
        <v>45489</v>
      </c>
      <c r="I5672" s="2" t="s">
        <v>45489</v>
      </c>
      <c r="J5672" s="2" t="s">
        <v>45490</v>
      </c>
      <c r="K5672" s="2" t="s">
        <v>45489</v>
      </c>
    </row>
    <row r="5673" spans="1:11" ht="15" customHeight="1" x14ac:dyDescent="0.25">
      <c r="A5673" s="7" t="s">
        <v>45247</v>
      </c>
      <c r="B5673" s="7" t="s">
        <v>45308</v>
      </c>
      <c r="C5673" s="7" t="s">
        <v>45309</v>
      </c>
      <c r="D5673" s="7" t="s">
        <v>45310</v>
      </c>
      <c r="E5673" s="7" t="s">
        <v>45310</v>
      </c>
      <c r="F5673" s="7" t="s">
        <v>45311</v>
      </c>
      <c r="G5673" s="7" t="s">
        <v>45312</v>
      </c>
      <c r="H5673" s="2" t="s">
        <v>45491</v>
      </c>
      <c r="I5673" s="2" t="s">
        <v>45491</v>
      </c>
      <c r="J5673" s="2" t="s">
        <v>45492</v>
      </c>
      <c r="K5673" s="2" t="s">
        <v>45493</v>
      </c>
    </row>
    <row r="5674" spans="1:11" ht="15" customHeight="1" x14ac:dyDescent="0.25">
      <c r="A5674" s="7" t="s">
        <v>45247</v>
      </c>
      <c r="B5674" s="7" t="s">
        <v>45313</v>
      </c>
      <c r="C5674" s="7" t="s">
        <v>45314</v>
      </c>
      <c r="D5674" s="7" t="s">
        <v>45315</v>
      </c>
      <c r="E5674" s="7" t="s">
        <v>45315</v>
      </c>
      <c r="F5674" s="7" t="s">
        <v>45316</v>
      </c>
      <c r="G5674" s="7" t="s">
        <v>45315</v>
      </c>
      <c r="H5674" s="2" t="s">
        <v>45494</v>
      </c>
      <c r="I5674" s="2" t="s">
        <v>45494</v>
      </c>
      <c r="J5674" s="2" t="s">
        <v>45495</v>
      </c>
      <c r="K5674" s="2" t="s">
        <v>45494</v>
      </c>
    </row>
    <row r="5675" spans="1:11" ht="15" customHeight="1" x14ac:dyDescent="0.25">
      <c r="A5675" s="7" t="s">
        <v>45247</v>
      </c>
      <c r="B5675" s="7" t="s">
        <v>45317</v>
      </c>
      <c r="C5675" s="7" t="s">
        <v>45318</v>
      </c>
      <c r="D5675" s="7" t="s">
        <v>45319</v>
      </c>
      <c r="E5675" s="7" t="s">
        <v>45319</v>
      </c>
      <c r="F5675" s="7" t="s">
        <v>45320</v>
      </c>
      <c r="G5675" s="7" t="s">
        <v>45319</v>
      </c>
      <c r="H5675" s="2" t="s">
        <v>45496</v>
      </c>
      <c r="I5675" s="2" t="s">
        <v>45496</v>
      </c>
      <c r="J5675" s="2" t="s">
        <v>45497</v>
      </c>
      <c r="K5675" s="2" t="s">
        <v>45496</v>
      </c>
    </row>
    <row r="5676" spans="1:11" ht="15" customHeight="1" x14ac:dyDescent="0.25">
      <c r="A5676" s="7" t="s">
        <v>45247</v>
      </c>
      <c r="B5676" s="7" t="s">
        <v>45321</v>
      </c>
      <c r="C5676" s="7" t="s">
        <v>45322</v>
      </c>
      <c r="D5676" s="7" t="s">
        <v>45323</v>
      </c>
      <c r="E5676" s="7" t="s">
        <v>45323</v>
      </c>
      <c r="F5676" s="7" t="s">
        <v>45324</v>
      </c>
      <c r="G5676" s="7" t="s">
        <v>45323</v>
      </c>
      <c r="H5676" s="2" t="s">
        <v>45498</v>
      </c>
      <c r="I5676" s="2" t="s">
        <v>45498</v>
      </c>
      <c r="J5676" s="2" t="s">
        <v>45499</v>
      </c>
      <c r="K5676" s="2" t="s">
        <v>45498</v>
      </c>
    </row>
    <row r="5677" spans="1:11" ht="15" customHeight="1" x14ac:dyDescent="0.25">
      <c r="A5677" s="7" t="s">
        <v>45247</v>
      </c>
      <c r="B5677" s="7" t="s">
        <v>45325</v>
      </c>
      <c r="C5677" s="7" t="s">
        <v>45326</v>
      </c>
      <c r="D5677" s="7" t="s">
        <v>45327</v>
      </c>
      <c r="E5677" s="7" t="s">
        <v>45327</v>
      </c>
      <c r="F5677" s="7" t="s">
        <v>45328</v>
      </c>
      <c r="G5677" s="7" t="s">
        <v>45329</v>
      </c>
      <c r="H5677" s="2" t="s">
        <v>45500</v>
      </c>
      <c r="I5677" s="2" t="s">
        <v>45500</v>
      </c>
      <c r="J5677" s="2" t="s">
        <v>45501</v>
      </c>
      <c r="K5677" s="2" t="s">
        <v>45502</v>
      </c>
    </row>
    <row r="5678" spans="1:11" ht="15" customHeight="1" x14ac:dyDescent="0.25">
      <c r="A5678" s="7" t="s">
        <v>45247</v>
      </c>
      <c r="B5678" s="7" t="s">
        <v>45330</v>
      </c>
      <c r="C5678" s="7" t="s">
        <v>45331</v>
      </c>
      <c r="D5678" s="7" t="s">
        <v>45332</v>
      </c>
      <c r="E5678" s="7" t="s">
        <v>45332</v>
      </c>
      <c r="F5678" s="7" t="s">
        <v>45333</v>
      </c>
      <c r="G5678" s="7" t="s">
        <v>45332</v>
      </c>
      <c r="H5678" s="2" t="s">
        <v>45503</v>
      </c>
      <c r="I5678" s="2" t="s">
        <v>45503</v>
      </c>
      <c r="J5678" s="2" t="s">
        <v>45504</v>
      </c>
      <c r="K5678" s="2" t="s">
        <v>45503</v>
      </c>
    </row>
    <row r="5679" spans="1:11" ht="15" customHeight="1" x14ac:dyDescent="0.25">
      <c r="A5679" s="7" t="s">
        <v>45247</v>
      </c>
      <c r="B5679" s="7" t="s">
        <v>45334</v>
      </c>
      <c r="C5679" s="7" t="s">
        <v>45335</v>
      </c>
      <c r="D5679" s="7" t="s">
        <v>45336</v>
      </c>
      <c r="E5679" s="7" t="s">
        <v>45336</v>
      </c>
      <c r="F5679" s="7" t="s">
        <v>45337</v>
      </c>
      <c r="G5679" s="7" t="s">
        <v>45338</v>
      </c>
      <c r="H5679" s="2" t="s">
        <v>45505</v>
      </c>
      <c r="I5679" s="2" t="s">
        <v>45505</v>
      </c>
      <c r="J5679" s="2" t="s">
        <v>45506</v>
      </c>
      <c r="K5679" s="2" t="s">
        <v>45507</v>
      </c>
    </row>
    <row r="5680" spans="1:11" ht="15" customHeight="1" x14ac:dyDescent="0.25">
      <c r="A5680" s="7" t="s">
        <v>45247</v>
      </c>
      <c r="B5680" s="7" t="s">
        <v>45339</v>
      </c>
      <c r="C5680" s="7" t="s">
        <v>45340</v>
      </c>
      <c r="D5680" s="7" t="s">
        <v>45341</v>
      </c>
      <c r="E5680" s="7" t="s">
        <v>45341</v>
      </c>
      <c r="F5680" s="7" t="s">
        <v>45342</v>
      </c>
      <c r="G5680" s="7" t="s">
        <v>45341</v>
      </c>
      <c r="H5680" s="2" t="s">
        <v>45508</v>
      </c>
      <c r="I5680" s="2" t="s">
        <v>45508</v>
      </c>
      <c r="J5680" s="2" t="s">
        <v>45509</v>
      </c>
      <c r="K5680" s="2" t="s">
        <v>45508</v>
      </c>
    </row>
    <row r="5681" spans="1:11" ht="15" customHeight="1" x14ac:dyDescent="0.25">
      <c r="A5681" s="7" t="s">
        <v>45247</v>
      </c>
      <c r="B5681" s="7" t="s">
        <v>45343</v>
      </c>
      <c r="C5681" s="7" t="s">
        <v>45344</v>
      </c>
      <c r="D5681" s="7" t="s">
        <v>45345</v>
      </c>
      <c r="E5681" s="7" t="s">
        <v>45345</v>
      </c>
      <c r="F5681" s="7" t="s">
        <v>45346</v>
      </c>
      <c r="G5681" s="7" t="s">
        <v>45345</v>
      </c>
      <c r="H5681" s="2" t="s">
        <v>45510</v>
      </c>
      <c r="I5681" s="2" t="s">
        <v>45510</v>
      </c>
      <c r="J5681" s="2" t="s">
        <v>45511</v>
      </c>
      <c r="K5681" s="2" t="s">
        <v>45510</v>
      </c>
    </row>
    <row r="5682" spans="1:11" ht="15" customHeight="1" x14ac:dyDescent="0.25">
      <c r="A5682" s="7" t="s">
        <v>45247</v>
      </c>
      <c r="B5682" s="7" t="s">
        <v>45347</v>
      </c>
      <c r="C5682" s="7" t="s">
        <v>45348</v>
      </c>
      <c r="D5682" s="7" t="s">
        <v>45349</v>
      </c>
      <c r="E5682" s="7" t="s">
        <v>45349</v>
      </c>
      <c r="F5682" s="7" t="s">
        <v>45350</v>
      </c>
      <c r="G5682" s="7" t="s">
        <v>45349</v>
      </c>
      <c r="H5682" s="2" t="s">
        <v>45512</v>
      </c>
      <c r="I5682" s="2" t="s">
        <v>45512</v>
      </c>
      <c r="J5682" s="2" t="s">
        <v>45513</v>
      </c>
      <c r="K5682" s="2" t="s">
        <v>45512</v>
      </c>
    </row>
    <row r="5683" spans="1:11" ht="15" customHeight="1" x14ac:dyDescent="0.25">
      <c r="A5683" s="7" t="s">
        <v>45247</v>
      </c>
      <c r="B5683" s="7" t="s">
        <v>45351</v>
      </c>
      <c r="C5683" s="7" t="s">
        <v>45352</v>
      </c>
      <c r="D5683" s="7" t="s">
        <v>45353</v>
      </c>
      <c r="E5683" s="7" t="s">
        <v>45354</v>
      </c>
      <c r="F5683" s="7" t="s">
        <v>45355</v>
      </c>
      <c r="G5683" s="7" t="s">
        <v>45356</v>
      </c>
      <c r="H5683" s="2" t="s">
        <v>45514</v>
      </c>
      <c r="I5683" s="2" t="s">
        <v>45515</v>
      </c>
      <c r="J5683" s="2" t="s">
        <v>45516</v>
      </c>
      <c r="K5683" s="2" t="s">
        <v>45517</v>
      </c>
    </row>
    <row r="5684" spans="1:11" ht="15" customHeight="1" x14ac:dyDescent="0.25">
      <c r="A5684" s="7" t="s">
        <v>45247</v>
      </c>
      <c r="B5684" s="7" t="s">
        <v>45357</v>
      </c>
      <c r="C5684" s="7" t="s">
        <v>45358</v>
      </c>
      <c r="D5684" s="7" t="s">
        <v>45359</v>
      </c>
      <c r="E5684" s="7" t="s">
        <v>45360</v>
      </c>
      <c r="F5684" s="7" t="s">
        <v>45361</v>
      </c>
      <c r="G5684" s="7" t="s">
        <v>45362</v>
      </c>
      <c r="H5684" s="2" t="s">
        <v>45518</v>
      </c>
      <c r="I5684" s="2" t="s">
        <v>45519</v>
      </c>
      <c r="J5684" s="2" t="s">
        <v>45520</v>
      </c>
      <c r="K5684" s="2" t="s">
        <v>45521</v>
      </c>
    </row>
    <row r="5685" spans="1:11" ht="15" customHeight="1" x14ac:dyDescent="0.25">
      <c r="A5685" s="7" t="s">
        <v>45247</v>
      </c>
      <c r="B5685" s="7" t="s">
        <v>45363</v>
      </c>
      <c r="C5685" s="7" t="s">
        <v>45364</v>
      </c>
      <c r="D5685" s="7" t="s">
        <v>45365</v>
      </c>
      <c r="E5685" s="7" t="s">
        <v>45365</v>
      </c>
      <c r="F5685" s="7" t="s">
        <v>45366</v>
      </c>
      <c r="G5685" s="7" t="s">
        <v>45365</v>
      </c>
      <c r="H5685" s="2" t="s">
        <v>45522</v>
      </c>
      <c r="I5685" s="2" t="s">
        <v>45522</v>
      </c>
      <c r="J5685" s="2" t="s">
        <v>45523</v>
      </c>
      <c r="K5685" s="2" t="s">
        <v>45522</v>
      </c>
    </row>
    <row r="5686" spans="1:11" ht="15" customHeight="1" x14ac:dyDescent="0.25">
      <c r="A5686" s="7" t="s">
        <v>45247</v>
      </c>
      <c r="B5686" s="7" t="s">
        <v>45367</v>
      </c>
      <c r="C5686" s="7" t="s">
        <v>45368</v>
      </c>
      <c r="D5686" s="7" t="s">
        <v>45369</v>
      </c>
      <c r="E5686" s="7" t="s">
        <v>45369</v>
      </c>
      <c r="F5686" s="7" t="s">
        <v>45370</v>
      </c>
      <c r="G5686" s="7" t="s">
        <v>45371</v>
      </c>
      <c r="H5686" s="2" t="s">
        <v>45524</v>
      </c>
      <c r="I5686" s="2" t="s">
        <v>45524</v>
      </c>
      <c r="J5686" s="2" t="s">
        <v>45525</v>
      </c>
      <c r="K5686" s="2" t="s">
        <v>45526</v>
      </c>
    </row>
    <row r="5687" spans="1:11" ht="15" customHeight="1" x14ac:dyDescent="0.25">
      <c r="A5687" s="7" t="s">
        <v>45247</v>
      </c>
      <c r="B5687" s="7" t="s">
        <v>45372</v>
      </c>
      <c r="C5687" s="7" t="s">
        <v>45373</v>
      </c>
      <c r="D5687" s="7" t="s">
        <v>45374</v>
      </c>
      <c r="E5687" s="7" t="s">
        <v>45374</v>
      </c>
      <c r="F5687" s="7" t="s">
        <v>45375</v>
      </c>
      <c r="G5687" s="7" t="s">
        <v>45374</v>
      </c>
      <c r="H5687" s="2" t="s">
        <v>45527</v>
      </c>
      <c r="I5687" s="2" t="s">
        <v>45527</v>
      </c>
      <c r="J5687" s="2" t="s">
        <v>45528</v>
      </c>
      <c r="K5687" s="2" t="s">
        <v>45527</v>
      </c>
    </row>
    <row r="5688" spans="1:11" ht="15" customHeight="1" x14ac:dyDescent="0.25">
      <c r="A5688" s="7" t="s">
        <v>45247</v>
      </c>
      <c r="B5688" s="7" t="s">
        <v>45376</v>
      </c>
      <c r="C5688" s="7" t="s">
        <v>45377</v>
      </c>
      <c r="D5688" s="7" t="s">
        <v>45378</v>
      </c>
      <c r="E5688" s="7" t="s">
        <v>45378</v>
      </c>
      <c r="F5688" s="7" t="s">
        <v>45379</v>
      </c>
      <c r="G5688" s="7" t="s">
        <v>45378</v>
      </c>
      <c r="H5688" s="2" t="s">
        <v>45529</v>
      </c>
      <c r="I5688" s="2" t="s">
        <v>45529</v>
      </c>
      <c r="J5688" s="2" t="s">
        <v>45530</v>
      </c>
      <c r="K5688" s="2" t="s">
        <v>45529</v>
      </c>
    </row>
    <row r="5689" spans="1:11" ht="15" customHeight="1" x14ac:dyDescent="0.25">
      <c r="A5689" s="7" t="s">
        <v>45247</v>
      </c>
      <c r="B5689" s="7" t="s">
        <v>45380</v>
      </c>
      <c r="C5689" s="7" t="s">
        <v>45381</v>
      </c>
      <c r="D5689" s="7" t="s">
        <v>45382</v>
      </c>
      <c r="E5689" s="7" t="s">
        <v>45382</v>
      </c>
      <c r="F5689" s="7" t="s">
        <v>45383</v>
      </c>
      <c r="G5689" s="7" t="s">
        <v>45382</v>
      </c>
      <c r="H5689" s="2" t="s">
        <v>45531</v>
      </c>
      <c r="I5689" s="2" t="s">
        <v>45531</v>
      </c>
      <c r="J5689" s="2" t="s">
        <v>45532</v>
      </c>
      <c r="K5689" s="2" t="s">
        <v>45531</v>
      </c>
    </row>
    <row r="5690" spans="1:11" ht="15" customHeight="1" x14ac:dyDescent="0.25">
      <c r="A5690" s="7" t="s">
        <v>45247</v>
      </c>
      <c r="B5690" s="7" t="s">
        <v>45384</v>
      </c>
      <c r="C5690" s="7" t="s">
        <v>45385</v>
      </c>
      <c r="D5690" s="7" t="s">
        <v>45386</v>
      </c>
      <c r="E5690" s="7" t="s">
        <v>45386</v>
      </c>
      <c r="F5690" s="7" t="s">
        <v>45387</v>
      </c>
      <c r="G5690" s="7" t="s">
        <v>45388</v>
      </c>
      <c r="H5690" s="2" t="s">
        <v>45533</v>
      </c>
      <c r="I5690" s="2" t="s">
        <v>45533</v>
      </c>
      <c r="J5690" s="2" t="s">
        <v>45534</v>
      </c>
      <c r="K5690" s="2" t="s">
        <v>45535</v>
      </c>
    </row>
    <row r="5691" spans="1:11" ht="15" customHeight="1" x14ac:dyDescent="0.25">
      <c r="A5691" s="7" t="s">
        <v>45247</v>
      </c>
      <c r="B5691" s="7" t="s">
        <v>45389</v>
      </c>
      <c r="C5691" s="7" t="s">
        <v>45390</v>
      </c>
      <c r="D5691" s="7" t="s">
        <v>45391</v>
      </c>
      <c r="E5691" s="7" t="s">
        <v>45391</v>
      </c>
      <c r="F5691" s="7" t="s">
        <v>45392</v>
      </c>
      <c r="G5691" s="7" t="s">
        <v>45391</v>
      </c>
      <c r="H5691" s="2" t="s">
        <v>45536</v>
      </c>
      <c r="I5691" s="2" t="s">
        <v>45536</v>
      </c>
      <c r="J5691" s="2" t="s">
        <v>45537</v>
      </c>
      <c r="K5691" s="2" t="s">
        <v>45536</v>
      </c>
    </row>
    <row r="5692" spans="1:11" ht="15" customHeight="1" x14ac:dyDescent="0.25">
      <c r="A5692" s="7" t="s">
        <v>45247</v>
      </c>
      <c r="B5692" s="7" t="s">
        <v>45393</v>
      </c>
      <c r="C5692" s="7" t="s">
        <v>45394</v>
      </c>
      <c r="D5692" s="7" t="s">
        <v>45395</v>
      </c>
      <c r="E5692" s="7" t="s">
        <v>45395</v>
      </c>
      <c r="F5692" s="7" t="s">
        <v>45396</v>
      </c>
      <c r="G5692" s="7" t="s">
        <v>45397</v>
      </c>
      <c r="H5692" s="2" t="s">
        <v>45538</v>
      </c>
      <c r="I5692" s="2" t="s">
        <v>45538</v>
      </c>
      <c r="J5692" s="2" t="s">
        <v>45539</v>
      </c>
      <c r="K5692" s="2" t="s">
        <v>45540</v>
      </c>
    </row>
    <row r="5693" spans="1:11" ht="15" customHeight="1" x14ac:dyDescent="0.25">
      <c r="A5693" s="7" t="s">
        <v>45247</v>
      </c>
      <c r="B5693" s="7" t="s">
        <v>45398</v>
      </c>
      <c r="C5693" s="7" t="s">
        <v>45399</v>
      </c>
      <c r="D5693" s="7" t="s">
        <v>45400</v>
      </c>
      <c r="E5693" s="7" t="s">
        <v>45400</v>
      </c>
      <c r="F5693" s="7" t="s">
        <v>45401</v>
      </c>
      <c r="G5693" s="7" t="s">
        <v>45402</v>
      </c>
      <c r="H5693" s="2" t="s">
        <v>45541</v>
      </c>
      <c r="I5693" s="2" t="s">
        <v>45541</v>
      </c>
      <c r="J5693" s="2" t="s">
        <v>45542</v>
      </c>
      <c r="K5693" s="2" t="s">
        <v>45543</v>
      </c>
    </row>
    <row r="5694" spans="1:11" ht="15" customHeight="1" x14ac:dyDescent="0.25">
      <c r="A5694" s="7" t="s">
        <v>45247</v>
      </c>
      <c r="B5694" s="7" t="s">
        <v>45403</v>
      </c>
      <c r="C5694" s="7" t="s">
        <v>45404</v>
      </c>
      <c r="D5694" s="7" t="s">
        <v>45405</v>
      </c>
      <c r="E5694" s="7" t="s">
        <v>45405</v>
      </c>
      <c r="F5694" s="7" t="s">
        <v>45406</v>
      </c>
      <c r="G5694" s="7" t="s">
        <v>45405</v>
      </c>
      <c r="H5694" s="2" t="s">
        <v>45544</v>
      </c>
      <c r="I5694" s="2" t="s">
        <v>45544</v>
      </c>
      <c r="J5694" s="2" t="s">
        <v>45545</v>
      </c>
      <c r="K5694" s="2" t="s">
        <v>45544</v>
      </c>
    </row>
    <row r="5695" spans="1:11" ht="15" customHeight="1" x14ac:dyDescent="0.25">
      <c r="A5695" s="7" t="s">
        <v>45247</v>
      </c>
      <c r="B5695" s="7" t="s">
        <v>45407</v>
      </c>
      <c r="C5695" s="7" t="s">
        <v>45408</v>
      </c>
      <c r="D5695" s="7" t="s">
        <v>45409</v>
      </c>
      <c r="E5695" s="7" t="s">
        <v>45409</v>
      </c>
      <c r="F5695" s="7" t="s">
        <v>45410</v>
      </c>
      <c r="G5695" s="7" t="s">
        <v>45409</v>
      </c>
      <c r="H5695" s="2" t="s">
        <v>45546</v>
      </c>
      <c r="I5695" s="2" t="s">
        <v>45546</v>
      </c>
      <c r="J5695" s="2" t="s">
        <v>45547</v>
      </c>
      <c r="K5695" s="2" t="s">
        <v>45546</v>
      </c>
    </row>
    <row r="5696" spans="1:11" ht="15" customHeight="1" x14ac:dyDescent="0.25">
      <c r="A5696" s="7" t="s">
        <v>45247</v>
      </c>
      <c r="B5696" s="7" t="s">
        <v>45411</v>
      </c>
      <c r="C5696" s="7" t="s">
        <v>45412</v>
      </c>
      <c r="D5696" s="7" t="s">
        <v>45413</v>
      </c>
      <c r="E5696" s="7" t="s">
        <v>45414</v>
      </c>
      <c r="F5696" s="7" t="s">
        <v>45415</v>
      </c>
      <c r="G5696" s="7" t="s">
        <v>45413</v>
      </c>
      <c r="H5696" s="2" t="s">
        <v>45548</v>
      </c>
      <c r="I5696" s="2" t="s">
        <v>45549</v>
      </c>
      <c r="J5696" s="2" t="s">
        <v>45550</v>
      </c>
      <c r="K5696" s="2" t="s">
        <v>45548</v>
      </c>
    </row>
    <row r="5697" spans="1:11" ht="15" customHeight="1" x14ac:dyDescent="0.25">
      <c r="A5697" s="7" t="s">
        <v>45247</v>
      </c>
      <c r="B5697" s="7" t="s">
        <v>45416</v>
      </c>
      <c r="C5697" s="7" t="s">
        <v>45417</v>
      </c>
      <c r="D5697" s="7" t="s">
        <v>45418</v>
      </c>
      <c r="E5697" s="7" t="s">
        <v>45418</v>
      </c>
      <c r="F5697" s="7" t="s">
        <v>45419</v>
      </c>
      <c r="G5697" s="7" t="s">
        <v>45420</v>
      </c>
      <c r="H5697" s="2" t="s">
        <v>45551</v>
      </c>
      <c r="I5697" s="2" t="s">
        <v>45551</v>
      </c>
      <c r="J5697" s="2" t="s">
        <v>45552</v>
      </c>
      <c r="K5697" s="2" t="s">
        <v>45551</v>
      </c>
    </row>
    <row r="5698" spans="1:11" ht="15" customHeight="1" x14ac:dyDescent="0.25">
      <c r="A5698" s="7" t="s">
        <v>45247</v>
      </c>
      <c r="B5698" s="7" t="s">
        <v>45421</v>
      </c>
      <c r="C5698" s="7" t="s">
        <v>45422</v>
      </c>
      <c r="D5698" s="7" t="s">
        <v>45423</v>
      </c>
      <c r="E5698" s="7" t="s">
        <v>45423</v>
      </c>
      <c r="F5698" s="7" t="s">
        <v>45424</v>
      </c>
      <c r="G5698" s="7" t="s">
        <v>45423</v>
      </c>
      <c r="H5698" s="2" t="s">
        <v>45553</v>
      </c>
      <c r="I5698" s="2" t="s">
        <v>45553</v>
      </c>
      <c r="J5698" s="2" t="s">
        <v>45554</v>
      </c>
      <c r="K5698" s="2" t="s">
        <v>45553</v>
      </c>
    </row>
    <row r="5699" spans="1:11" ht="15" customHeight="1" x14ac:dyDescent="0.25">
      <c r="A5699" s="7" t="s">
        <v>45247</v>
      </c>
      <c r="B5699" s="7" t="s">
        <v>45425</v>
      </c>
      <c r="C5699" s="7" t="s">
        <v>45426</v>
      </c>
      <c r="D5699" s="7" t="s">
        <v>45427</v>
      </c>
      <c r="E5699" s="7" t="s">
        <v>45427</v>
      </c>
      <c r="F5699" s="7" t="s">
        <v>45428</v>
      </c>
      <c r="G5699" s="7" t="s">
        <v>45427</v>
      </c>
      <c r="H5699" s="2" t="s">
        <v>45555</v>
      </c>
      <c r="I5699" s="2" t="s">
        <v>45555</v>
      </c>
      <c r="J5699" s="2" t="s">
        <v>45556</v>
      </c>
      <c r="K5699" s="2" t="s">
        <v>45555</v>
      </c>
    </row>
    <row r="5700" spans="1:11" ht="15" customHeight="1" x14ac:dyDescent="0.25">
      <c r="A5700" s="7" t="s">
        <v>45247</v>
      </c>
      <c r="B5700" s="7" t="s">
        <v>45429</v>
      </c>
      <c r="C5700" s="7" t="s">
        <v>45430</v>
      </c>
      <c r="D5700" s="7" t="s">
        <v>45431</v>
      </c>
      <c r="E5700" s="7" t="s">
        <v>45431</v>
      </c>
      <c r="F5700" s="7" t="s">
        <v>45432</v>
      </c>
      <c r="G5700" s="7" t="s">
        <v>45433</v>
      </c>
      <c r="H5700" s="2" t="s">
        <v>45557</v>
      </c>
      <c r="I5700" s="2" t="s">
        <v>45557</v>
      </c>
      <c r="J5700" s="2" t="s">
        <v>45558</v>
      </c>
      <c r="K5700" s="2" t="s">
        <v>45559</v>
      </c>
    </row>
    <row r="5701" spans="1:11" ht="15" customHeight="1" x14ac:dyDescent="0.25">
      <c r="A5701" s="7" t="s">
        <v>45247</v>
      </c>
      <c r="B5701" s="7" t="s">
        <v>45434</v>
      </c>
      <c r="C5701" s="7" t="s">
        <v>45435</v>
      </c>
      <c r="D5701" s="7" t="s">
        <v>45436</v>
      </c>
      <c r="E5701" s="7" t="s">
        <v>45436</v>
      </c>
      <c r="F5701" s="7" t="s">
        <v>45437</v>
      </c>
      <c r="G5701" s="7" t="s">
        <v>45436</v>
      </c>
      <c r="H5701" s="2" t="s">
        <v>45560</v>
      </c>
      <c r="I5701" s="2" t="s">
        <v>45560</v>
      </c>
      <c r="J5701" s="2" t="s">
        <v>45561</v>
      </c>
      <c r="K5701" s="2" t="s">
        <v>45560</v>
      </c>
    </row>
    <row r="5702" spans="1:11" ht="15" customHeight="1" x14ac:dyDescent="0.25">
      <c r="A5702" s="7" t="s">
        <v>45247</v>
      </c>
      <c r="B5702" s="7" t="s">
        <v>45438</v>
      </c>
      <c r="C5702" s="7" t="s">
        <v>45439</v>
      </c>
      <c r="D5702" s="7" t="s">
        <v>45440</v>
      </c>
      <c r="E5702" s="7" t="s">
        <v>45440</v>
      </c>
      <c r="F5702" s="7" t="s">
        <v>45441</v>
      </c>
      <c r="G5702" s="7" t="s">
        <v>45440</v>
      </c>
      <c r="H5702" s="2" t="s">
        <v>45562</v>
      </c>
      <c r="I5702" s="2" t="s">
        <v>45562</v>
      </c>
      <c r="J5702" s="2" t="s">
        <v>45563</v>
      </c>
      <c r="K5702" s="2" t="s">
        <v>45562</v>
      </c>
    </row>
    <row r="5703" spans="1:11" ht="15" customHeight="1" x14ac:dyDescent="0.25">
      <c r="A5703" s="7" t="s">
        <v>45247</v>
      </c>
      <c r="B5703" s="7" t="s">
        <v>45442</v>
      </c>
      <c r="C5703" s="7" t="s">
        <v>45443</v>
      </c>
      <c r="D5703" s="7" t="s">
        <v>45444</v>
      </c>
      <c r="E5703" s="7" t="s">
        <v>45444</v>
      </c>
      <c r="F5703" s="7" t="s">
        <v>45445</v>
      </c>
      <c r="G5703" s="7" t="s">
        <v>45444</v>
      </c>
      <c r="H5703" s="2" t="s">
        <v>45564</v>
      </c>
      <c r="I5703" s="2" t="s">
        <v>45564</v>
      </c>
      <c r="J5703" s="2" t="s">
        <v>45565</v>
      </c>
      <c r="K5703" s="2" t="s">
        <v>45564</v>
      </c>
    </row>
    <row r="5704" spans="1:11" ht="15" customHeight="1" x14ac:dyDescent="0.25">
      <c r="A5704" s="7" t="s">
        <v>45247</v>
      </c>
      <c r="B5704" s="7" t="s">
        <v>45446</v>
      </c>
      <c r="C5704" s="7" t="s">
        <v>45447</v>
      </c>
      <c r="D5704" s="7" t="s">
        <v>45448</v>
      </c>
      <c r="E5704" s="7" t="s">
        <v>45448</v>
      </c>
      <c r="F5704" s="7" t="s">
        <v>45449</v>
      </c>
      <c r="G5704" s="7" t="s">
        <v>45448</v>
      </c>
      <c r="H5704" s="2" t="s">
        <v>45566</v>
      </c>
      <c r="I5704" s="2" t="s">
        <v>45566</v>
      </c>
      <c r="J5704" s="2" t="s">
        <v>45567</v>
      </c>
      <c r="K5704" s="2" t="s">
        <v>45566</v>
      </c>
    </row>
    <row r="5705" spans="1:11" ht="15" customHeight="1" x14ac:dyDescent="0.25">
      <c r="A5705" s="7" t="s">
        <v>45247</v>
      </c>
      <c r="B5705" s="7" t="s">
        <v>45450</v>
      </c>
      <c r="C5705" s="7" t="s">
        <v>45451</v>
      </c>
      <c r="D5705" s="7" t="s">
        <v>45452</v>
      </c>
      <c r="E5705" s="7" t="s">
        <v>45452</v>
      </c>
      <c r="F5705" s="7" t="s">
        <v>45453</v>
      </c>
      <c r="G5705" s="7" t="s">
        <v>45454</v>
      </c>
      <c r="H5705" s="2" t="s">
        <v>45568</v>
      </c>
      <c r="I5705" s="2" t="s">
        <v>45568</v>
      </c>
      <c r="J5705" s="2" t="s">
        <v>45569</v>
      </c>
      <c r="K5705" s="2" t="s">
        <v>45570</v>
      </c>
    </row>
    <row r="5706" spans="1:11" ht="15" customHeight="1" x14ac:dyDescent="0.25">
      <c r="A5706" s="7" t="s">
        <v>45247</v>
      </c>
      <c r="B5706" s="7" t="s">
        <v>45455</v>
      </c>
      <c r="C5706" s="7" t="s">
        <v>45456</v>
      </c>
      <c r="D5706" s="7" t="s">
        <v>45457</v>
      </c>
      <c r="E5706" s="7" t="s">
        <v>45457</v>
      </c>
      <c r="F5706" s="7" t="s">
        <v>45458</v>
      </c>
      <c r="G5706" s="7" t="s">
        <v>45457</v>
      </c>
      <c r="H5706" s="2" t="s">
        <v>45571</v>
      </c>
      <c r="I5706" s="2" t="s">
        <v>45571</v>
      </c>
      <c r="J5706" s="2" t="s">
        <v>45572</v>
      </c>
      <c r="K5706" s="2" t="s">
        <v>45571</v>
      </c>
    </row>
  </sheetData>
  <autoFilter ref="A1:K5440" xr:uid="{00000000-0001-0000-0000-000000000000}"/>
  <sortState xmlns:xlrd2="http://schemas.microsoft.com/office/spreadsheetml/2017/richdata2" ref="A2:K5659">
    <sortCondition ref="C2:C5659"/>
  </sortState>
  <phoneticPr fontId="2"/>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_20_MergeAll</vt:lpstr>
      <vt:lpstr>_20_MergeAll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ねこちゃん</dc:creator>
  <cp:lastModifiedBy>Shizuko Takahara</cp:lastModifiedBy>
  <dcterms:created xsi:type="dcterms:W3CDTF">2025-03-31T05:38:42Z</dcterms:created>
  <dcterms:modified xsi:type="dcterms:W3CDTF">2025-08-20T09:08:19Z</dcterms:modified>
</cp:coreProperties>
</file>